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drawings/drawing7.xml" ContentType="application/vnd.openxmlformats-officedocument.drawing+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8.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drawings/drawing9.xml" ContentType="application/vnd.openxmlformats-officedocument.drawing+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drawings/drawing10.xml" ContentType="application/vnd.openxmlformats-officedocument.drawing+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11.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drawings/drawing12.xml" ContentType="application/vnd.openxmlformats-officedocument.drawing+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drawings/drawing13.xml" ContentType="application/vnd.openxmlformats-officedocument.drawing+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drawings/drawing14.xml" ContentType="application/vnd.openxmlformats-officedocument.drawing+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drawings/drawing15.xml" ContentType="application/vnd.openxmlformats-officedocument.drawing+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drawings/drawing16.xml" ContentType="application/vnd.openxmlformats-officedocument.drawing+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drawings/drawing17.xml" ContentType="application/vnd.openxmlformats-officedocument.drawing+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drawings/drawing18.xml" ContentType="application/vnd.openxmlformats-officedocument.drawing+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drawings/drawing19.xml" ContentType="application/vnd.openxmlformats-officedocument.drawing+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drawings/drawing20.xml" ContentType="application/vnd.openxmlformats-officedocument.drawing+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drawings/drawing21.xml" ContentType="application/vnd.openxmlformats-officedocument.drawing+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drawings/drawing22.xml" ContentType="application/vnd.openxmlformats-officedocument.drawing+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drawings/drawing23.xml" ContentType="application/vnd.openxmlformats-officedocument.drawing+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drawings/drawing24.xml" ContentType="application/vnd.openxmlformats-officedocument.drawing+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drawings/drawing25.xml" ContentType="application/vnd.openxmlformats-officedocument.drawing+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drawings/drawing26.xml" ContentType="application/vnd.openxmlformats-officedocument.drawing+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drawings/drawing27.xml" ContentType="application/vnd.openxmlformats-officedocument.drawing+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28.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drawings/drawing29.xml" ContentType="application/vnd.openxmlformats-officedocument.drawing+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drawings/drawing30.xml" ContentType="application/vnd.openxmlformats-officedocument.drawing+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drawings/drawing31.xml" ContentType="application/vnd.openxmlformats-officedocument.drawing+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trlProps/ctrlProp1135.xml" ContentType="application/vnd.ms-excel.controlproperties+xml"/>
  <Override PartName="/xl/ctrlProps/ctrlProp1136.xml" ContentType="application/vnd.ms-excel.controlproperties+xml"/>
  <Override PartName="/xl/ctrlProps/ctrlProp1137.xml" ContentType="application/vnd.ms-excel.controlproperties+xml"/>
  <Override PartName="/xl/ctrlProps/ctrlProp1138.xml" ContentType="application/vnd.ms-excel.controlproperties+xml"/>
  <Override PartName="/xl/ctrlProps/ctrlProp1139.xml" ContentType="application/vnd.ms-excel.controlproperties+xml"/>
  <Override PartName="/xl/ctrlProps/ctrlProp1140.xml" ContentType="application/vnd.ms-excel.controlproperties+xml"/>
  <Override PartName="/xl/ctrlProps/ctrlProp1141.xml" ContentType="application/vnd.ms-excel.controlproperties+xml"/>
  <Override PartName="/xl/ctrlProps/ctrlProp1142.xml" ContentType="application/vnd.ms-excel.controlproperties+xml"/>
  <Override PartName="/xl/ctrlProps/ctrlProp1143.xml" ContentType="application/vnd.ms-excel.controlproperties+xml"/>
  <Override PartName="/xl/ctrlProps/ctrlProp1144.xml" ContentType="application/vnd.ms-excel.controlproperties+xml"/>
  <Override PartName="/xl/ctrlProps/ctrlProp1145.xml" ContentType="application/vnd.ms-excel.controlproperties+xml"/>
  <Override PartName="/xl/ctrlProps/ctrlProp1146.xml" ContentType="application/vnd.ms-excel.controlproperties+xml"/>
  <Override PartName="/xl/ctrlProps/ctrlProp1147.xml" ContentType="application/vnd.ms-excel.controlproperties+xml"/>
  <Override PartName="/xl/ctrlProps/ctrlProp1148.xml" ContentType="application/vnd.ms-excel.controlproperties+xml"/>
  <Override PartName="/xl/ctrlProps/ctrlProp1149.xml" ContentType="application/vnd.ms-excel.controlproperties+xml"/>
  <Override PartName="/xl/ctrlProps/ctrlProp1150.xml" ContentType="application/vnd.ms-excel.controlproperties+xml"/>
  <Override PartName="/xl/ctrlProps/ctrlProp1151.xml" ContentType="application/vnd.ms-excel.controlproperties+xml"/>
  <Override PartName="/xl/ctrlProps/ctrlProp1152.xml" ContentType="application/vnd.ms-excel.controlproperties+xml"/>
  <Override PartName="/xl/ctrlProps/ctrlProp1153.xml" ContentType="application/vnd.ms-excel.controlproperties+xml"/>
  <Override PartName="/xl/ctrlProps/ctrlProp1154.xml" ContentType="application/vnd.ms-excel.controlproperties+xml"/>
  <Override PartName="/xl/ctrlProps/ctrlProp1155.xml" ContentType="application/vnd.ms-excel.controlproperties+xml"/>
  <Override PartName="/xl/ctrlProps/ctrlProp1156.xml" ContentType="application/vnd.ms-excel.controlproperties+xml"/>
  <Override PartName="/xl/ctrlProps/ctrlProp1157.xml" ContentType="application/vnd.ms-excel.controlproperties+xml"/>
  <Override PartName="/xl/ctrlProps/ctrlProp1158.xml" ContentType="application/vnd.ms-excel.controlproperties+xml"/>
  <Override PartName="/xl/ctrlProps/ctrlProp1159.xml" ContentType="application/vnd.ms-excel.controlproperties+xml"/>
  <Override PartName="/xl/ctrlProps/ctrlProp1160.xml" ContentType="application/vnd.ms-excel.controlproperties+xml"/>
  <Override PartName="/xl/ctrlProps/ctrlProp1161.xml" ContentType="application/vnd.ms-excel.controlproperties+xml"/>
  <Override PartName="/xl/ctrlProps/ctrlProp1162.xml" ContentType="application/vnd.ms-excel.controlproperties+xml"/>
  <Override PartName="/xl/ctrlProps/ctrlProp1163.xml" ContentType="application/vnd.ms-excel.controlproperties+xml"/>
  <Override PartName="/xl/ctrlProps/ctrlProp1164.xml" ContentType="application/vnd.ms-excel.controlproperties+xml"/>
  <Override PartName="/xl/ctrlProps/ctrlProp1165.xml" ContentType="application/vnd.ms-excel.controlproperties+xml"/>
  <Override PartName="/xl/ctrlProps/ctrlProp1166.xml" ContentType="application/vnd.ms-excel.controlproperties+xml"/>
  <Override PartName="/xl/ctrlProps/ctrlProp1167.xml" ContentType="application/vnd.ms-excel.controlproperties+xml"/>
  <Override PartName="/xl/ctrlProps/ctrlProp1168.xml" ContentType="application/vnd.ms-excel.controlproperties+xml"/>
  <Override PartName="/xl/ctrlProps/ctrlProp1169.xml" ContentType="application/vnd.ms-excel.controlproperties+xml"/>
  <Override PartName="/xl/ctrlProps/ctrlProp1170.xml" ContentType="application/vnd.ms-excel.controlproperties+xml"/>
  <Override PartName="/xl/ctrlProps/ctrlProp1171.xml" ContentType="application/vnd.ms-excel.controlproperties+xml"/>
  <Override PartName="/xl/ctrlProps/ctrlProp1172.xml" ContentType="application/vnd.ms-excel.controlproperties+xml"/>
  <Override PartName="/xl/ctrlProps/ctrlProp1173.xml" ContentType="application/vnd.ms-excel.controlproperties+xml"/>
  <Override PartName="/xl/ctrlProps/ctrlProp1174.xml" ContentType="application/vnd.ms-excel.controlproperties+xml"/>
  <Override PartName="/xl/ctrlProps/ctrlProp1175.xml" ContentType="application/vnd.ms-excel.controlproperties+xml"/>
  <Override PartName="/xl/ctrlProps/ctrlProp1176.xml" ContentType="application/vnd.ms-excel.controlproperties+xml"/>
  <Override PartName="/xl/ctrlProps/ctrlProp1177.xml" ContentType="application/vnd.ms-excel.controlproperties+xml"/>
  <Override PartName="/xl/ctrlProps/ctrlProp1178.xml" ContentType="application/vnd.ms-excel.controlproperties+xml"/>
  <Override PartName="/xl/ctrlProps/ctrlProp1179.xml" ContentType="application/vnd.ms-excel.controlproperties+xml"/>
  <Override PartName="/xl/ctrlProps/ctrlProp1180.xml" ContentType="application/vnd.ms-excel.controlproperties+xml"/>
  <Override PartName="/xl/ctrlProps/ctrlProp1181.xml" ContentType="application/vnd.ms-excel.controlproperties+xml"/>
  <Override PartName="/xl/ctrlProps/ctrlProp1182.xml" ContentType="application/vnd.ms-excel.controlproperties+xml"/>
  <Override PartName="/xl/ctrlProps/ctrlProp1183.xml" ContentType="application/vnd.ms-excel.controlproperties+xml"/>
  <Override PartName="/xl/ctrlProps/ctrlProp1184.xml" ContentType="application/vnd.ms-excel.controlproperties+xml"/>
  <Override PartName="/xl/ctrlProps/ctrlProp1185.xml" ContentType="application/vnd.ms-excel.controlproperties+xml"/>
  <Override PartName="/xl/drawings/drawing32.xml" ContentType="application/vnd.openxmlformats-officedocument.drawing+xml"/>
  <Override PartName="/xl/ctrlProps/ctrlProp1186.xml" ContentType="application/vnd.ms-excel.controlproperties+xml"/>
  <Override PartName="/xl/ctrlProps/ctrlProp1187.xml" ContentType="application/vnd.ms-excel.controlproperties+xml"/>
  <Override PartName="/xl/ctrlProps/ctrlProp1188.xml" ContentType="application/vnd.ms-excel.controlproperties+xml"/>
  <Override PartName="/xl/ctrlProps/ctrlProp1189.xml" ContentType="application/vnd.ms-excel.controlproperties+xml"/>
  <Override PartName="/xl/ctrlProps/ctrlProp1190.xml" ContentType="application/vnd.ms-excel.controlproperties+xml"/>
  <Override PartName="/xl/ctrlProps/ctrlProp1191.xml" ContentType="application/vnd.ms-excel.controlproperties+xml"/>
  <Override PartName="/xl/ctrlProps/ctrlProp1192.xml" ContentType="application/vnd.ms-excel.controlproperties+xml"/>
  <Override PartName="/xl/ctrlProps/ctrlProp1193.xml" ContentType="application/vnd.ms-excel.controlproperties+xml"/>
  <Override PartName="/xl/ctrlProps/ctrlProp1194.xml" ContentType="application/vnd.ms-excel.controlproperties+xml"/>
  <Override PartName="/xl/ctrlProps/ctrlProp1195.xml" ContentType="application/vnd.ms-excel.controlproperties+xml"/>
  <Override PartName="/xl/ctrlProps/ctrlProp1196.xml" ContentType="application/vnd.ms-excel.controlproperties+xml"/>
  <Override PartName="/xl/ctrlProps/ctrlProp1197.xml" ContentType="application/vnd.ms-excel.controlproperties+xml"/>
  <Override PartName="/xl/ctrlProps/ctrlProp1198.xml" ContentType="application/vnd.ms-excel.controlproperties+xml"/>
  <Override PartName="/xl/ctrlProps/ctrlProp1199.xml" ContentType="application/vnd.ms-excel.controlproperties+xml"/>
  <Override PartName="/xl/ctrlProps/ctrlProp1200.xml" ContentType="application/vnd.ms-excel.controlproperties+xml"/>
  <Override PartName="/xl/ctrlProps/ctrlProp1201.xml" ContentType="application/vnd.ms-excel.controlproperties+xml"/>
  <Override PartName="/xl/ctrlProps/ctrlProp1202.xml" ContentType="application/vnd.ms-excel.controlproperties+xml"/>
  <Override PartName="/xl/ctrlProps/ctrlProp1203.xml" ContentType="application/vnd.ms-excel.controlproperties+xml"/>
  <Override PartName="/xl/ctrlProps/ctrlProp1204.xml" ContentType="application/vnd.ms-excel.controlproperties+xml"/>
  <Override PartName="/xl/ctrlProps/ctrlProp1205.xml" ContentType="application/vnd.ms-excel.controlproperties+xml"/>
  <Override PartName="/xl/ctrlProps/ctrlProp1206.xml" ContentType="application/vnd.ms-excel.controlproperties+xml"/>
  <Override PartName="/xl/ctrlProps/ctrlProp1207.xml" ContentType="application/vnd.ms-excel.controlproperties+xml"/>
  <Override PartName="/xl/ctrlProps/ctrlProp1208.xml" ContentType="application/vnd.ms-excel.controlproperties+xml"/>
  <Override PartName="/xl/ctrlProps/ctrlProp1209.xml" ContentType="application/vnd.ms-excel.controlproperties+xml"/>
  <Override PartName="/xl/ctrlProps/ctrlProp1210.xml" ContentType="application/vnd.ms-excel.controlproperties+xml"/>
  <Override PartName="/xl/ctrlProps/ctrlProp1211.xml" ContentType="application/vnd.ms-excel.controlproperties+xml"/>
  <Override PartName="/xl/ctrlProps/ctrlProp1212.xml" ContentType="application/vnd.ms-excel.controlproperties+xml"/>
  <Override PartName="/xl/ctrlProps/ctrlProp1213.xml" ContentType="application/vnd.ms-excel.controlproperties+xml"/>
  <Override PartName="/xl/ctrlProps/ctrlProp1214.xml" ContentType="application/vnd.ms-excel.controlproperties+xml"/>
  <Override PartName="/xl/ctrlProps/ctrlProp1215.xml" ContentType="application/vnd.ms-excel.controlproperties+xml"/>
  <Override PartName="/xl/ctrlProps/ctrlProp1216.xml" ContentType="application/vnd.ms-excel.controlproperties+xml"/>
  <Override PartName="/xl/ctrlProps/ctrlProp1217.xml" ContentType="application/vnd.ms-excel.controlproperties+xml"/>
  <Override PartName="/xl/ctrlProps/ctrlProp1218.xml" ContentType="application/vnd.ms-excel.controlproperties+xml"/>
  <Override PartName="/xl/ctrlProps/ctrlProp1219.xml" ContentType="application/vnd.ms-excel.controlproperties+xml"/>
  <Override PartName="/xl/ctrlProps/ctrlProp1220.xml" ContentType="application/vnd.ms-excel.controlproperties+xml"/>
  <Override PartName="/xl/ctrlProps/ctrlProp1221.xml" ContentType="application/vnd.ms-excel.controlproperties+xml"/>
  <Override PartName="/xl/ctrlProps/ctrlProp1222.xml" ContentType="application/vnd.ms-excel.controlproperties+xml"/>
  <Override PartName="/xl/ctrlProps/ctrlProp1223.xml" ContentType="application/vnd.ms-excel.controlproperties+xml"/>
  <Override PartName="/xl/ctrlProps/ctrlProp1224.xml" ContentType="application/vnd.ms-excel.controlproperties+xml"/>
  <Override PartName="/xl/ctrlProps/ctrlProp1225.xml" ContentType="application/vnd.ms-excel.controlproperties+xml"/>
  <Override PartName="/xl/ctrlProps/ctrlProp1226.xml" ContentType="application/vnd.ms-excel.controlproperties+xml"/>
  <Override PartName="/xl/ctrlProps/ctrlProp1227.xml" ContentType="application/vnd.ms-excel.controlproperties+xml"/>
  <Override PartName="/xl/ctrlProps/ctrlProp1228.xml" ContentType="application/vnd.ms-excel.controlproperties+xml"/>
  <Override PartName="/xl/ctrlProps/ctrlProp1229.xml" ContentType="application/vnd.ms-excel.controlproperties+xml"/>
  <Override PartName="/xl/ctrlProps/ctrlProp1230.xml" ContentType="application/vnd.ms-excel.controlproperties+xml"/>
  <Override PartName="/xl/ctrlProps/ctrlProp1231.xml" ContentType="application/vnd.ms-excel.controlproperties+xml"/>
  <Override PartName="/xl/ctrlProps/ctrlProp1232.xml" ContentType="application/vnd.ms-excel.controlproperties+xml"/>
  <Override PartName="/xl/ctrlProps/ctrlProp1233.xml" ContentType="application/vnd.ms-excel.controlproperties+xml"/>
  <Override PartName="/xl/ctrlProps/ctrlProp1234.xml" ContentType="application/vnd.ms-excel.controlproperties+xml"/>
  <Override PartName="/xl/ctrlProps/ctrlProp1235.xml" ContentType="application/vnd.ms-excel.controlproperties+xml"/>
  <Override PartName="/xl/ctrlProps/ctrlProp1236.xml" ContentType="application/vnd.ms-excel.controlproperties+xml"/>
  <Override PartName="/xl/ctrlProps/ctrlProp1237.xml" ContentType="application/vnd.ms-excel.controlproperties+xml"/>
  <Override PartName="/xl/ctrlProps/ctrlProp1238.xml" ContentType="application/vnd.ms-excel.controlproperties+xml"/>
  <Override PartName="/xl/ctrlProps/ctrlProp1239.xml" ContentType="application/vnd.ms-excel.controlproperties+xml"/>
  <Override PartName="/xl/ctrlProps/ctrlProp1240.xml" ContentType="application/vnd.ms-excel.controlproperties+xml"/>
  <Override PartName="/xl/ctrlProps/ctrlProp1241.xml" ContentType="application/vnd.ms-excel.controlproperties+xml"/>
  <Override PartName="/xl/ctrlProps/ctrlProp1242.xml" ContentType="application/vnd.ms-excel.controlproperties+xml"/>
  <Override PartName="/xl/drawings/drawing3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4.xml" ContentType="application/vnd.openxmlformats-officedocument.drawingml.chartshapes+xml"/>
  <Override PartName="/xl/drawings/drawing3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6.xml" ContentType="application/vnd.openxmlformats-officedocument.drawingml.chartshapes+xml"/>
  <Override PartName="/xl/drawings/drawing3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autoCompressPictures="0" defaultThemeVersion="124226"/>
  <xr:revisionPtr revIDLastSave="2327" documentId="14_{E0EF9D6C-A198-465D-8405-C3980F94C6B7}" xr6:coauthVersionLast="47" xr6:coauthVersionMax="47" xr10:uidLastSave="{D7650F5D-8B41-4912-8C26-A86C8DDE25C6}"/>
  <bookViews>
    <workbookView showSheetTabs="0" xWindow="-109" yWindow="-109" windowWidth="46685" windowHeight="25630" tabRatio="947" firstSheet="1" activeTab="2" xr2:uid="{00000000-000D-0000-FFFF-FFFF00000000}"/>
  </bookViews>
  <sheets>
    <sheet name="_Output" sheetId="10" r:id="rId1"/>
    <sheet name="Index" sheetId="49" r:id="rId2"/>
    <sheet name="Introduction - INT" sheetId="52" r:id="rId3"/>
    <sheet name="Introduction - USG" sheetId="53" r:id="rId4"/>
    <sheet name="Introduction - CHG" sheetId="77" r:id="rId5"/>
    <sheet name="General - PRO" sheetId="50" r:id="rId6"/>
    <sheet name="General - SCP" sheetId="51" r:id="rId7"/>
    <sheet name="Business - BSD" sheetId="59" r:id="rId8"/>
    <sheet name="Business - CST" sheetId="41" r:id="rId9"/>
    <sheet name="Business - CHT" sheetId="42" r:id="rId10"/>
    <sheet name="Business - GOV" sheetId="43" r:id="rId11"/>
    <sheet name="Business - PRV" sheetId="44" r:id="rId12"/>
    <sheet name="People - EMP" sheetId="36" r:id="rId13"/>
    <sheet name="People - R&amp;H" sheetId="37" r:id="rId14"/>
    <sheet name="People - PEM" sheetId="38" r:id="rId15"/>
    <sheet name="People - KNM" sheetId="39" r:id="rId16"/>
    <sheet name="People - T&amp;E" sheetId="40" r:id="rId17"/>
    <sheet name="Process - MGT" sheetId="16" r:id="rId18"/>
    <sheet name="Process - O&amp;F" sheetId="45" r:id="rId19"/>
    <sheet name="Process - RPT" sheetId="46" r:id="rId20"/>
    <sheet name="Process - UCM" sheetId="47" r:id="rId21"/>
    <sheet name="Process - DTE" sheetId="76" r:id="rId22"/>
    <sheet name="Technology - SIM" sheetId="60" r:id="rId23"/>
    <sheet name="Technology - NDR" sheetId="61" r:id="rId24"/>
    <sheet name="Technology - EDR" sheetId="62" r:id="rId25"/>
    <sheet name="Technology - A&amp;O" sheetId="63" r:id="rId26"/>
    <sheet name="Services - SCM" sheetId="34" r:id="rId27"/>
    <sheet name="Services - SIM" sheetId="30" r:id="rId28"/>
    <sheet name="Services - A&amp;F" sheetId="65" r:id="rId29"/>
    <sheet name="Services - THR" sheetId="64" r:id="rId30"/>
    <sheet name="Services - HNT" sheetId="69" r:id="rId31"/>
    <sheet name="Services - VUL" sheetId="70" r:id="rId32"/>
    <sheet name="Services - LOG" sheetId="71" r:id="rId33"/>
    <sheet name="Results - OVR" sheetId="72" r:id="rId34"/>
    <sheet name="Results - CSF 1.1" sheetId="75" r:id="rId35"/>
    <sheet name="Next Steps" sheetId="74" r:id="rId36"/>
    <sheet name="_NIST-CSF_Alignment" sheetId="33" r:id="rId37"/>
    <sheet name="_Guidance" sheetId="32" r:id="rId38"/>
    <sheet name="_Input" sheetId="9" r:id="rId39"/>
    <sheet name="_Score matrix" sheetId="14" r:id="rId40"/>
    <sheet name="_SUM_Completeness" sheetId="12" r:id="rId41"/>
  </sheets>
  <calcPr calcId="191029"/>
  <extLst>
    <ext xmlns:x14="http://schemas.microsoft.com/office/spreadsheetml/2009/9/main" uri="{79F54976-1DA5-4618-B147-4CDE4B953A38}">
      <x14:workbookPr discardImageEditData="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28" i="72" l="1"/>
  <c r="P72" i="62"/>
  <c r="P71" i="62"/>
  <c r="P70" i="62"/>
  <c r="P69" i="62"/>
  <c r="I47" i="49"/>
  <c r="I46" i="49"/>
  <c r="I45" i="49"/>
  <c r="I44" i="49"/>
  <c r="I43" i="49"/>
  <c r="I42" i="49"/>
  <c r="I34" i="49"/>
  <c r="I33" i="49"/>
  <c r="I32" i="49"/>
  <c r="I31" i="49"/>
  <c r="I30" i="49"/>
  <c r="I28" i="49"/>
  <c r="I27" i="49"/>
  <c r="I26" i="49"/>
  <c r="I25" i="49"/>
  <c r="I24" i="49"/>
  <c r="I22" i="49"/>
  <c r="I21" i="49"/>
  <c r="I20" i="49"/>
  <c r="I19" i="49"/>
  <c r="I18" i="49"/>
  <c r="D1263" i="10"/>
  <c r="C1263" i="10"/>
  <c r="B1263" i="10"/>
  <c r="G1263" i="10" s="1"/>
  <c r="A1263" i="10"/>
  <c r="D1261" i="10"/>
  <c r="C1261" i="10"/>
  <c r="B1261" i="10"/>
  <c r="G1261" i="10" s="1"/>
  <c r="A1261" i="10"/>
  <c r="D1259" i="10"/>
  <c r="C1259" i="10"/>
  <c r="B1259" i="10"/>
  <c r="G1259" i="10" s="1"/>
  <c r="A1259" i="10"/>
  <c r="D1257" i="10"/>
  <c r="C1257" i="10"/>
  <c r="B1257" i="10"/>
  <c r="G1257" i="10" s="1"/>
  <c r="A1257" i="10"/>
  <c r="D1255" i="10"/>
  <c r="C1255" i="10"/>
  <c r="A1255" i="10"/>
  <c r="D1253" i="10"/>
  <c r="C1253" i="10"/>
  <c r="A1253" i="10"/>
  <c r="D1251" i="10"/>
  <c r="C1251" i="10"/>
  <c r="A1251" i="10"/>
  <c r="D1249" i="10"/>
  <c r="C1249" i="10"/>
  <c r="A1249" i="10"/>
  <c r="D1247" i="10"/>
  <c r="C1247" i="10"/>
  <c r="A1247" i="10"/>
  <c r="D1245" i="10"/>
  <c r="C1245" i="10"/>
  <c r="A1245" i="10"/>
  <c r="D1243" i="10"/>
  <c r="C1243" i="10"/>
  <c r="A1243" i="10"/>
  <c r="D1208" i="10"/>
  <c r="C1208" i="10"/>
  <c r="A1208" i="10"/>
  <c r="D1206" i="10"/>
  <c r="C1206" i="10"/>
  <c r="A1206" i="10"/>
  <c r="D1204" i="10"/>
  <c r="C1204" i="10"/>
  <c r="A1204" i="10"/>
  <c r="D1202" i="10"/>
  <c r="C1202" i="10"/>
  <c r="A1202" i="10"/>
  <c r="D1200" i="10"/>
  <c r="C1200" i="10"/>
  <c r="A1200" i="10"/>
  <c r="D1198" i="10"/>
  <c r="C1198" i="10"/>
  <c r="A1198" i="10"/>
  <c r="D1176" i="10"/>
  <c r="C1176" i="10"/>
  <c r="A1176" i="10"/>
  <c r="D1174" i="10"/>
  <c r="C1174" i="10"/>
  <c r="A1174" i="10"/>
  <c r="D1238" i="10"/>
  <c r="C1238" i="10"/>
  <c r="A1238" i="10"/>
  <c r="D1171" i="10"/>
  <c r="D1172" i="10" s="1"/>
  <c r="C1171" i="10"/>
  <c r="C1172" i="10" s="1"/>
  <c r="A1171" i="10"/>
  <c r="A1172" i="10" s="1"/>
  <c r="D1178" i="10"/>
  <c r="D1179" i="10" s="1"/>
  <c r="C1178" i="10"/>
  <c r="C1179" i="10" s="1"/>
  <c r="A1178" i="10"/>
  <c r="A1179" i="10" s="1"/>
  <c r="G1104" i="10"/>
  <c r="G1012" i="10"/>
  <c r="G1108" i="10"/>
  <c r="H1105" i="10"/>
  <c r="J1105" i="10" s="1"/>
  <c r="H1106" i="10"/>
  <c r="I1106" i="10" s="1"/>
  <c r="H1107" i="10"/>
  <c r="J1107" i="10" s="1"/>
  <c r="B1141" i="10"/>
  <c r="B1140" i="10"/>
  <c r="B1139" i="10"/>
  <c r="J1106" i="10" l="1"/>
  <c r="I1107" i="10"/>
  <c r="I1105" i="10"/>
  <c r="H1010" i="10"/>
  <c r="I1010" i="10" s="1"/>
  <c r="H1011" i="10"/>
  <c r="J1011" i="10" s="1"/>
  <c r="H1012" i="10"/>
  <c r="J1012" i="10" s="1"/>
  <c r="H1013" i="10"/>
  <c r="I1013" i="10" s="1"/>
  <c r="G1141" i="10"/>
  <c r="G1140" i="10"/>
  <c r="G1139" i="10"/>
  <c r="B1136" i="10"/>
  <c r="G1136" i="10" s="1"/>
  <c r="C1136" i="10"/>
  <c r="D1136" i="10"/>
  <c r="E1136" i="10"/>
  <c r="A1136" i="10"/>
  <c r="B1134" i="10"/>
  <c r="G1134" i="10" s="1"/>
  <c r="C1134" i="10"/>
  <c r="D1134" i="10"/>
  <c r="E1134" i="10"/>
  <c r="A1134" i="10"/>
  <c r="G1135" i="10"/>
  <c r="G1133" i="10"/>
  <c r="G1116" i="10"/>
  <c r="G1115" i="10"/>
  <c r="I1012" i="10" l="1"/>
  <c r="J1013" i="10"/>
  <c r="I1011" i="10"/>
  <c r="J1010" i="10"/>
  <c r="C1079" i="10" l="1"/>
  <c r="D1079" i="10"/>
  <c r="E1079" i="10"/>
  <c r="B1079" i="10"/>
  <c r="G1079" i="10" s="1"/>
  <c r="A1079" i="10"/>
  <c r="G1078" i="10"/>
  <c r="L27" i="43"/>
  <c r="B26" i="12"/>
  <c r="B25" i="12"/>
  <c r="B30" i="12"/>
  <c r="B29" i="12"/>
  <c r="B31" i="12"/>
  <c r="P63" i="62"/>
  <c r="P64" i="62"/>
  <c r="P65" i="62"/>
  <c r="P66" i="62"/>
  <c r="P67" i="62"/>
  <c r="P68" i="62"/>
  <c r="E1256" i="10"/>
  <c r="E1258" i="10"/>
  <c r="E1260" i="10"/>
  <c r="E1262" i="10"/>
  <c r="P30" i="76"/>
  <c r="P29" i="76"/>
  <c r="P27" i="46"/>
  <c r="P16" i="46"/>
  <c r="P22" i="45"/>
  <c r="P27" i="16"/>
  <c r="P26" i="16"/>
  <c r="P25" i="39"/>
  <c r="P18" i="39"/>
  <c r="P19" i="39"/>
  <c r="P11" i="39"/>
  <c r="P40" i="43"/>
  <c r="P63" i="63"/>
  <c r="E1289" i="10"/>
  <c r="H1289" i="10" s="1"/>
  <c r="I1289" i="10" s="1"/>
  <c r="B1289" i="10"/>
  <c r="P68" i="63"/>
  <c r="P73" i="63"/>
  <c r="P72" i="63"/>
  <c r="P69" i="63"/>
  <c r="P67" i="63"/>
  <c r="P66" i="63"/>
  <c r="P58" i="63"/>
  <c r="E1288" i="10"/>
  <c r="H1288" i="10" s="1"/>
  <c r="J1288" i="10" s="1"/>
  <c r="E1290" i="10"/>
  <c r="H1290" i="10" s="1"/>
  <c r="E1291" i="10"/>
  <c r="H1291" i="10" s="1"/>
  <c r="I1291" i="10" s="1"/>
  <c r="E1292" i="10"/>
  <c r="H1292" i="10" s="1"/>
  <c r="I1292" i="10" s="1"/>
  <c r="E1293" i="10"/>
  <c r="H1293" i="10" s="1"/>
  <c r="E1294" i="10"/>
  <c r="H1294" i="10" s="1"/>
  <c r="E1295" i="10"/>
  <c r="H1295" i="10" s="1"/>
  <c r="I1295" i="10" s="1"/>
  <c r="B1290" i="10"/>
  <c r="B1291" i="10"/>
  <c r="B1292" i="10"/>
  <c r="B1293" i="10"/>
  <c r="B1294" i="10"/>
  <c r="B1295" i="10"/>
  <c r="B1288" i="10"/>
  <c r="P74" i="63"/>
  <c r="P60" i="63"/>
  <c r="P61" i="63"/>
  <c r="P62" i="63"/>
  <c r="P59" i="63"/>
  <c r="P55" i="63"/>
  <c r="P49" i="63"/>
  <c r="P50" i="63"/>
  <c r="P51" i="63"/>
  <c r="P52" i="63"/>
  <c r="P48" i="63"/>
  <c r="P45" i="63"/>
  <c r="P44" i="63"/>
  <c r="P43" i="63"/>
  <c r="H1104" i="10"/>
  <c r="I1104" i="10" s="1"/>
  <c r="H1103" i="10"/>
  <c r="J1103" i="10" s="1"/>
  <c r="H1135" i="10"/>
  <c r="H1133" i="10"/>
  <c r="P51" i="60"/>
  <c r="P72" i="60"/>
  <c r="P102" i="62"/>
  <c r="P103" i="62"/>
  <c r="P104" i="62"/>
  <c r="P105" i="62"/>
  <c r="P106" i="62"/>
  <c r="P101" i="62"/>
  <c r="P98" i="62"/>
  <c r="P94" i="62"/>
  <c r="P95" i="62"/>
  <c r="P93" i="62"/>
  <c r="P84" i="62"/>
  <c r="P85" i="62"/>
  <c r="P86" i="62"/>
  <c r="P87" i="62"/>
  <c r="P88" i="62"/>
  <c r="P89" i="62"/>
  <c r="P90" i="62"/>
  <c r="P83" i="62"/>
  <c r="P76" i="62"/>
  <c r="P77" i="62"/>
  <c r="P78" i="62"/>
  <c r="P79" i="62"/>
  <c r="P80" i="62"/>
  <c r="P75" i="62"/>
  <c r="P62" i="62"/>
  <c r="P56" i="62"/>
  <c r="P57" i="62"/>
  <c r="P58" i="62"/>
  <c r="P59" i="62"/>
  <c r="P55" i="62"/>
  <c r="P44" i="62"/>
  <c r="P45" i="62"/>
  <c r="P46" i="62"/>
  <c r="P47" i="62"/>
  <c r="P48" i="62"/>
  <c r="P49" i="62"/>
  <c r="P50" i="62"/>
  <c r="P51" i="62"/>
  <c r="P52" i="62"/>
  <c r="P43" i="62"/>
  <c r="P84" i="61"/>
  <c r="P85" i="61"/>
  <c r="P86" i="61"/>
  <c r="P87" i="61"/>
  <c r="P88" i="61"/>
  <c r="P83" i="61"/>
  <c r="P80" i="61"/>
  <c r="P79" i="61"/>
  <c r="P76" i="61"/>
  <c r="P75" i="61"/>
  <c r="P67" i="61"/>
  <c r="P68" i="61"/>
  <c r="P69" i="61"/>
  <c r="P70" i="61"/>
  <c r="P71" i="61"/>
  <c r="P72" i="61"/>
  <c r="P66" i="61"/>
  <c r="P59" i="61"/>
  <c r="P60" i="61"/>
  <c r="P61" i="61"/>
  <c r="P62" i="61"/>
  <c r="P63" i="61"/>
  <c r="P58" i="61"/>
  <c r="P55" i="61"/>
  <c r="P54" i="61"/>
  <c r="P44" i="61"/>
  <c r="P45" i="61"/>
  <c r="P46" i="61"/>
  <c r="P47" i="61"/>
  <c r="P48" i="61"/>
  <c r="P49" i="61"/>
  <c r="P50" i="61"/>
  <c r="P51" i="61"/>
  <c r="P43" i="61"/>
  <c r="E1226" i="10"/>
  <c r="H1226" i="10" s="1"/>
  <c r="I1226" i="10" s="1"/>
  <c r="E1227" i="10"/>
  <c r="H1227" i="10" s="1"/>
  <c r="E1228" i="10"/>
  <c r="H1228" i="10" s="1"/>
  <c r="I1228" i="10" s="1"/>
  <c r="E1229" i="10"/>
  <c r="H1229" i="10" s="1"/>
  <c r="E1230" i="10"/>
  <c r="H1230" i="10" s="1"/>
  <c r="I1230" i="10" s="1"/>
  <c r="E1231" i="10"/>
  <c r="H1231" i="10" s="1"/>
  <c r="E1232" i="10"/>
  <c r="H1232" i="10" s="1"/>
  <c r="I1232" i="10" s="1"/>
  <c r="E1233" i="10"/>
  <c r="H1233" i="10" s="1"/>
  <c r="E1234" i="10"/>
  <c r="H1234" i="10" s="1"/>
  <c r="I1234" i="10" s="1"/>
  <c r="E1235" i="10"/>
  <c r="H1235" i="10" s="1"/>
  <c r="E1236" i="10"/>
  <c r="H1236" i="10" s="1"/>
  <c r="I1236" i="10" s="1"/>
  <c r="E1237" i="10"/>
  <c r="E1239" i="10"/>
  <c r="H1239" i="10" s="1"/>
  <c r="I1239" i="10" s="1"/>
  <c r="E1240" i="10"/>
  <c r="H1240" i="10" s="1"/>
  <c r="E1241" i="10"/>
  <c r="H1241" i="10" s="1"/>
  <c r="I1241" i="10" s="1"/>
  <c r="E1242" i="10"/>
  <c r="E1244" i="10"/>
  <c r="E1246" i="10"/>
  <c r="E1248" i="10"/>
  <c r="E1250" i="10"/>
  <c r="E1252" i="10"/>
  <c r="E1254" i="10"/>
  <c r="E1264" i="10"/>
  <c r="H1264" i="10" s="1"/>
  <c r="I1264" i="10" s="1"/>
  <c r="E1265" i="10"/>
  <c r="H1265" i="10" s="1"/>
  <c r="E1266" i="10"/>
  <c r="H1266" i="10" s="1"/>
  <c r="I1266" i="10" s="1"/>
  <c r="E1267" i="10"/>
  <c r="H1267" i="10" s="1"/>
  <c r="E1268" i="10"/>
  <c r="H1268" i="10" s="1"/>
  <c r="I1268" i="10" s="1"/>
  <c r="E1269" i="10"/>
  <c r="H1269" i="10" s="1"/>
  <c r="E1270" i="10"/>
  <c r="H1270" i="10" s="1"/>
  <c r="E1271" i="10"/>
  <c r="H1271" i="10" s="1"/>
  <c r="I1271" i="10" s="1"/>
  <c r="E1272" i="10"/>
  <c r="H1272" i="10" s="1"/>
  <c r="E1273" i="10"/>
  <c r="H1273" i="10" s="1"/>
  <c r="I1273" i="10" s="1"/>
  <c r="E1274" i="10"/>
  <c r="H1274" i="10" s="1"/>
  <c r="E1275" i="10"/>
  <c r="H1275" i="10" s="1"/>
  <c r="I1275" i="10" s="1"/>
  <c r="E1276" i="10"/>
  <c r="H1276" i="10" s="1"/>
  <c r="I1276" i="10" s="1"/>
  <c r="E1277" i="10"/>
  <c r="H1277" i="10" s="1"/>
  <c r="E1278" i="10"/>
  <c r="H1278" i="10" s="1"/>
  <c r="I1278" i="10" s="1"/>
  <c r="E1279" i="10"/>
  <c r="H1279" i="10" s="1"/>
  <c r="E1280" i="10"/>
  <c r="H1280" i="10" s="1"/>
  <c r="I1280" i="10" s="1"/>
  <c r="E1281" i="10"/>
  <c r="H1281" i="10" s="1"/>
  <c r="E1282" i="10"/>
  <c r="H1282" i="10" s="1"/>
  <c r="I1282" i="10" s="1"/>
  <c r="E1283" i="10"/>
  <c r="H1283" i="10" s="1"/>
  <c r="E1284" i="10"/>
  <c r="H1284" i="10" s="1"/>
  <c r="I1284" i="10" s="1"/>
  <c r="E1285" i="10"/>
  <c r="H1285" i="10" s="1"/>
  <c r="E1286" i="10"/>
  <c r="H1286" i="10" s="1"/>
  <c r="I1286" i="10" s="1"/>
  <c r="E1287" i="10"/>
  <c r="H1287" i="10" s="1"/>
  <c r="B1287" i="10"/>
  <c r="G1287" i="10" s="1"/>
  <c r="E1186" i="10"/>
  <c r="H1186" i="10" s="1"/>
  <c r="I1186" i="10" s="1"/>
  <c r="E1187" i="10"/>
  <c r="H1187" i="10" s="1"/>
  <c r="I1187" i="10" s="1"/>
  <c r="E1188" i="10"/>
  <c r="H1188" i="10" s="1"/>
  <c r="E1189" i="10"/>
  <c r="H1189" i="10" s="1"/>
  <c r="E1190" i="10"/>
  <c r="H1190" i="10" s="1"/>
  <c r="E1191" i="10"/>
  <c r="H1191" i="10" s="1"/>
  <c r="E1192" i="10"/>
  <c r="H1192" i="10" s="1"/>
  <c r="J1192" i="10" s="1"/>
  <c r="E1193" i="10"/>
  <c r="H1193" i="10" s="1"/>
  <c r="I1193" i="10" s="1"/>
  <c r="E1194" i="10"/>
  <c r="H1194" i="10" s="1"/>
  <c r="I1194" i="10" s="1"/>
  <c r="E1195" i="10"/>
  <c r="H1195" i="10" s="1"/>
  <c r="I1195" i="10" s="1"/>
  <c r="E1196" i="10"/>
  <c r="H1196" i="10" s="1"/>
  <c r="E1197" i="10"/>
  <c r="E1199" i="10"/>
  <c r="E1201" i="10"/>
  <c r="E1203" i="10"/>
  <c r="E1205" i="10"/>
  <c r="E1207" i="10"/>
  <c r="E1209" i="10"/>
  <c r="H1209" i="10" s="1"/>
  <c r="E1210" i="10"/>
  <c r="H1210" i="10" s="1"/>
  <c r="J1210" i="10" s="1"/>
  <c r="E1211" i="10"/>
  <c r="H1211" i="10" s="1"/>
  <c r="E1212" i="10"/>
  <c r="H1212" i="10" s="1"/>
  <c r="E1213" i="10"/>
  <c r="H1213" i="10" s="1"/>
  <c r="J1213" i="10" s="1"/>
  <c r="E1214" i="10"/>
  <c r="H1214" i="10" s="1"/>
  <c r="I1214" i="10" s="1"/>
  <c r="E1215" i="10"/>
  <c r="H1215" i="10" s="1"/>
  <c r="I1215" i="10" s="1"/>
  <c r="E1216" i="10"/>
  <c r="H1216" i="10" s="1"/>
  <c r="E1217" i="10"/>
  <c r="H1217" i="10" s="1"/>
  <c r="E1218" i="10"/>
  <c r="H1218" i="10" s="1"/>
  <c r="E1219" i="10"/>
  <c r="H1219" i="10" s="1"/>
  <c r="E1220" i="10"/>
  <c r="H1220" i="10" s="1"/>
  <c r="E1221" i="10"/>
  <c r="H1221" i="10" s="1"/>
  <c r="E1222" i="10"/>
  <c r="H1222" i="10" s="1"/>
  <c r="I1222" i="10" s="1"/>
  <c r="E1223" i="10"/>
  <c r="H1223" i="10" s="1"/>
  <c r="I1223" i="10" s="1"/>
  <c r="E1224" i="10"/>
  <c r="H1224" i="10" s="1"/>
  <c r="I1224" i="10" s="1"/>
  <c r="E1225" i="10"/>
  <c r="H1225" i="10" s="1"/>
  <c r="B1286" i="10"/>
  <c r="G1286" i="10" s="1"/>
  <c r="B1227" i="10"/>
  <c r="B1228" i="10"/>
  <c r="B1229" i="10"/>
  <c r="B1230" i="10"/>
  <c r="B1231" i="10"/>
  <c r="B1232" i="10"/>
  <c r="B1233" i="10"/>
  <c r="B1234" i="10"/>
  <c r="B1235" i="10"/>
  <c r="B1236" i="10"/>
  <c r="B1237" i="10"/>
  <c r="B1239" i="10"/>
  <c r="B1240" i="10"/>
  <c r="G1240" i="10" s="1"/>
  <c r="B1241" i="10"/>
  <c r="B1242" i="10"/>
  <c r="B1243" i="10" s="1"/>
  <c r="G1243" i="10" s="1"/>
  <c r="B1244" i="10"/>
  <c r="B1245" i="10" s="1"/>
  <c r="G1245" i="10" s="1"/>
  <c r="B1246" i="10"/>
  <c r="B1247" i="10" s="1"/>
  <c r="G1247" i="10" s="1"/>
  <c r="B1248" i="10"/>
  <c r="B1249" i="10" s="1"/>
  <c r="G1249" i="10" s="1"/>
  <c r="B1250" i="10"/>
  <c r="B1252" i="10"/>
  <c r="B1253" i="10" s="1"/>
  <c r="G1253" i="10" s="1"/>
  <c r="B1254" i="10"/>
  <c r="B1255" i="10" s="1"/>
  <c r="G1255" i="10" s="1"/>
  <c r="B1264" i="10"/>
  <c r="B1265" i="10"/>
  <c r="B1266" i="10"/>
  <c r="B1267" i="10"/>
  <c r="B1268" i="10"/>
  <c r="B1269" i="10"/>
  <c r="B1270" i="10"/>
  <c r="B1271" i="10"/>
  <c r="B1272" i="10"/>
  <c r="B1273" i="10"/>
  <c r="B1274" i="10"/>
  <c r="G1274" i="10" s="1"/>
  <c r="B1275" i="10"/>
  <c r="B1276" i="10"/>
  <c r="B1277" i="10"/>
  <c r="B1278" i="10"/>
  <c r="B1279" i="10"/>
  <c r="B1280" i="10"/>
  <c r="B1281" i="10"/>
  <c r="B1282" i="10"/>
  <c r="B1283" i="10"/>
  <c r="B1284" i="10"/>
  <c r="G1284" i="10" s="1"/>
  <c r="B1285" i="10"/>
  <c r="G1285" i="10" s="1"/>
  <c r="B1226" i="10"/>
  <c r="B1187" i="10"/>
  <c r="B1188" i="10"/>
  <c r="B1189" i="10"/>
  <c r="B1190" i="10"/>
  <c r="B1191" i="10"/>
  <c r="G1191" i="10" s="1"/>
  <c r="B1192" i="10"/>
  <c r="B1193" i="10"/>
  <c r="B1194" i="10"/>
  <c r="B1195" i="10"/>
  <c r="B1196" i="10"/>
  <c r="B1197" i="10"/>
  <c r="B1199" i="10"/>
  <c r="B1201" i="10"/>
  <c r="B1203" i="10"/>
  <c r="B1205" i="10"/>
  <c r="B1207" i="10"/>
  <c r="B1209" i="10"/>
  <c r="B1210" i="10"/>
  <c r="B1211" i="10"/>
  <c r="B1212" i="10"/>
  <c r="B1213" i="10"/>
  <c r="B1214" i="10"/>
  <c r="G1214" i="10" s="1"/>
  <c r="B1215" i="10"/>
  <c r="B1216" i="10"/>
  <c r="B1217" i="10"/>
  <c r="B1218" i="10"/>
  <c r="G1218" i="10" s="1"/>
  <c r="B1219" i="10"/>
  <c r="B1220" i="10"/>
  <c r="B1221" i="10"/>
  <c r="B1222" i="10"/>
  <c r="G1222" i="10" s="1"/>
  <c r="B1223" i="10"/>
  <c r="G1223" i="10" s="1"/>
  <c r="B1224" i="10"/>
  <c r="G1224" i="10" s="1"/>
  <c r="B1225" i="10"/>
  <c r="G1225" i="10" s="1"/>
  <c r="B1186" i="10"/>
  <c r="H1077" i="10"/>
  <c r="I1077" i="10" s="1"/>
  <c r="H1101" i="10"/>
  <c r="I1101" i="10" s="1"/>
  <c r="H1097" i="10"/>
  <c r="I1097" i="10" s="1"/>
  <c r="H1096" i="10"/>
  <c r="I1096" i="10" s="1"/>
  <c r="H1091" i="10"/>
  <c r="I1091" i="10" s="1"/>
  <c r="B502" i="10"/>
  <c r="E502" i="10"/>
  <c r="H502" i="10" s="1"/>
  <c r="B503" i="10"/>
  <c r="E503" i="10"/>
  <c r="H503" i="10" s="1"/>
  <c r="B504" i="10"/>
  <c r="E504" i="10"/>
  <c r="H504" i="10" s="1"/>
  <c r="B505" i="10"/>
  <c r="E505" i="10"/>
  <c r="H505" i="10" s="1"/>
  <c r="B506" i="10"/>
  <c r="E506" i="10"/>
  <c r="H506" i="10" s="1"/>
  <c r="B507" i="10"/>
  <c r="E507" i="10"/>
  <c r="H507" i="10" s="1"/>
  <c r="I507" i="10" s="1"/>
  <c r="B508" i="10"/>
  <c r="E508" i="10"/>
  <c r="H508" i="10" s="1"/>
  <c r="I508" i="10" s="1"/>
  <c r="B509" i="10"/>
  <c r="E509" i="10"/>
  <c r="H509" i="10" s="1"/>
  <c r="B510" i="10"/>
  <c r="E510" i="10"/>
  <c r="H510" i="10" s="1"/>
  <c r="B511" i="10"/>
  <c r="E511" i="10"/>
  <c r="H511" i="10" s="1"/>
  <c r="J511" i="10" s="1"/>
  <c r="B512" i="10"/>
  <c r="E512" i="10"/>
  <c r="H512" i="10" s="1"/>
  <c r="B513" i="10"/>
  <c r="E513" i="10"/>
  <c r="H513" i="10" s="1"/>
  <c r="B514" i="10"/>
  <c r="E514" i="10"/>
  <c r="H514" i="10" s="1"/>
  <c r="B515" i="10"/>
  <c r="E515" i="10"/>
  <c r="H515" i="10" s="1"/>
  <c r="B516" i="10"/>
  <c r="E516" i="10"/>
  <c r="H516" i="10" s="1"/>
  <c r="I516" i="10" s="1"/>
  <c r="B520" i="10"/>
  <c r="E520" i="10"/>
  <c r="H520" i="10" s="1"/>
  <c r="L24" i="39"/>
  <c r="L17" i="39"/>
  <c r="G1250" i="10" l="1"/>
  <c r="B1251" i="10"/>
  <c r="G1251" i="10" s="1"/>
  <c r="H1262" i="10"/>
  <c r="H1263" i="10" s="1"/>
  <c r="E1263" i="10"/>
  <c r="H1260" i="10"/>
  <c r="J1260" i="10" s="1"/>
  <c r="J1261" i="10" s="1"/>
  <c r="E1261" i="10"/>
  <c r="H1258" i="10"/>
  <c r="J1258" i="10" s="1"/>
  <c r="J1259" i="10" s="1"/>
  <c r="E1259" i="10"/>
  <c r="H1256" i="10"/>
  <c r="J1256" i="10" s="1"/>
  <c r="J1257" i="10" s="1"/>
  <c r="E1257" i="10"/>
  <c r="H1254" i="10"/>
  <c r="H1255" i="10" s="1"/>
  <c r="E1255" i="10"/>
  <c r="H1252" i="10"/>
  <c r="E1253" i="10"/>
  <c r="H1250" i="10"/>
  <c r="H1251" i="10" s="1"/>
  <c r="E1251" i="10"/>
  <c r="H1248" i="10"/>
  <c r="J1248" i="10" s="1"/>
  <c r="J1249" i="10" s="1"/>
  <c r="E1249" i="10"/>
  <c r="H1246" i="10"/>
  <c r="H1247" i="10" s="1"/>
  <c r="E1247" i="10"/>
  <c r="H1242" i="10"/>
  <c r="H1243" i="10" s="1"/>
  <c r="E1243" i="10"/>
  <c r="H1244" i="10"/>
  <c r="J1244" i="10" s="1"/>
  <c r="J1245" i="10" s="1"/>
  <c r="E1245" i="10"/>
  <c r="G1197" i="10"/>
  <c r="B1198" i="10"/>
  <c r="G1198" i="10" s="1"/>
  <c r="H1199" i="10"/>
  <c r="H1200" i="10" s="1"/>
  <c r="E1200" i="10"/>
  <c r="H1197" i="10"/>
  <c r="H1198" i="10" s="1"/>
  <c r="E1198" i="10"/>
  <c r="G1199" i="10"/>
  <c r="B1200" i="10"/>
  <c r="G1200" i="10" s="1"/>
  <c r="H1207" i="10"/>
  <c r="J1207" i="10" s="1"/>
  <c r="J1208" i="10" s="1"/>
  <c r="E1208" i="10"/>
  <c r="H1205" i="10"/>
  <c r="J1205" i="10" s="1"/>
  <c r="J1206" i="10" s="1"/>
  <c r="E1206" i="10"/>
  <c r="G1203" i="10"/>
  <c r="B1204" i="10"/>
  <c r="G1204" i="10" s="1"/>
  <c r="G1201" i="10"/>
  <c r="B1202" i="10"/>
  <c r="G1202" i="10" s="1"/>
  <c r="G1207" i="10"/>
  <c r="B1208" i="10"/>
  <c r="G1208" i="10" s="1"/>
  <c r="H1203" i="10"/>
  <c r="H1204" i="10" s="1"/>
  <c r="E1204" i="10"/>
  <c r="G1205" i="10"/>
  <c r="B1206" i="10"/>
  <c r="G1206" i="10" s="1"/>
  <c r="H1201" i="10"/>
  <c r="H1202" i="10" s="1"/>
  <c r="E1202" i="10"/>
  <c r="H1237" i="10"/>
  <c r="H1238" i="10" s="1"/>
  <c r="E1238" i="10"/>
  <c r="G1237" i="10"/>
  <c r="B1238" i="10"/>
  <c r="G1238" i="10" s="1"/>
  <c r="J1133" i="10"/>
  <c r="J1134" i="10" s="1"/>
  <c r="H1134" i="10"/>
  <c r="I1135" i="10"/>
  <c r="I1136" i="10" s="1"/>
  <c r="H1136" i="10"/>
  <c r="J1289" i="10"/>
  <c r="I1294" i="10"/>
  <c r="J1294" i="10"/>
  <c r="I1290" i="10"/>
  <c r="J1290" i="10"/>
  <c r="J1293" i="10"/>
  <c r="I1293" i="10"/>
  <c r="J1295" i="10"/>
  <c r="I1288" i="10"/>
  <c r="J1291" i="10"/>
  <c r="J1292" i="10"/>
  <c r="J1104" i="10"/>
  <c r="I1103" i="10"/>
  <c r="J1135" i="10"/>
  <c r="J1136" i="10" s="1"/>
  <c r="I1133" i="10"/>
  <c r="I1134" i="10" s="1"/>
  <c r="I509" i="10"/>
  <c r="J509" i="10"/>
  <c r="I1216" i="10"/>
  <c r="J1216" i="10"/>
  <c r="I1196" i="10"/>
  <c r="J1196" i="10"/>
  <c r="I515" i="10"/>
  <c r="J515" i="10"/>
  <c r="I1211" i="10"/>
  <c r="J1211" i="10"/>
  <c r="I1225" i="10"/>
  <c r="J1225" i="10"/>
  <c r="I1217" i="10"/>
  <c r="J1217" i="10"/>
  <c r="I1209" i="10"/>
  <c r="J1209" i="10"/>
  <c r="I1218" i="10"/>
  <c r="J1218" i="10"/>
  <c r="I1189" i="10"/>
  <c r="J1189" i="10"/>
  <c r="J1188" i="10"/>
  <c r="I1188" i="10"/>
  <c r="I1221" i="10"/>
  <c r="J1221" i="10"/>
  <c r="J1220" i="10"/>
  <c r="I1220" i="10"/>
  <c r="J1191" i="10"/>
  <c r="I1191" i="10"/>
  <c r="I1219" i="10"/>
  <c r="J1219" i="10"/>
  <c r="J1212" i="10"/>
  <c r="I1212" i="10"/>
  <c r="I1190" i="10"/>
  <c r="J1190" i="10"/>
  <c r="J1224" i="10"/>
  <c r="I1213" i="10"/>
  <c r="I1210" i="10"/>
  <c r="I1192" i="10"/>
  <c r="J1195" i="10"/>
  <c r="I1235" i="10"/>
  <c r="J1235" i="10"/>
  <c r="I1250" i="10"/>
  <c r="I1251" i="10" s="1"/>
  <c r="I1285" i="10"/>
  <c r="J1285" i="10"/>
  <c r="J1270" i="10"/>
  <c r="I1270" i="10"/>
  <c r="I1240" i="10"/>
  <c r="J1240" i="10"/>
  <c r="I1281" i="10"/>
  <c r="J1281" i="10"/>
  <c r="J1233" i="10"/>
  <c r="I1233" i="10"/>
  <c r="J1287" i="10"/>
  <c r="I1287" i="10"/>
  <c r="I1265" i="10"/>
  <c r="J1265" i="10"/>
  <c r="J1274" i="10"/>
  <c r="I1274" i="10"/>
  <c r="I1227" i="10"/>
  <c r="J1227" i="10"/>
  <c r="J1267" i="10"/>
  <c r="I1267" i="10"/>
  <c r="J1283" i="10"/>
  <c r="I1283" i="10"/>
  <c r="I1269" i="10"/>
  <c r="J1269" i="10"/>
  <c r="I1272" i="10"/>
  <c r="J1272" i="10"/>
  <c r="I1229" i="10"/>
  <c r="J1229" i="10"/>
  <c r="J1279" i="10"/>
  <c r="I1279" i="10"/>
  <c r="I1277" i="10"/>
  <c r="J1277" i="10"/>
  <c r="I1231" i="10"/>
  <c r="J1231" i="10"/>
  <c r="J1286" i="10"/>
  <c r="J1284" i="10"/>
  <c r="J1282" i="10"/>
  <c r="J1280" i="10"/>
  <c r="J1278" i="10"/>
  <c r="J1276" i="10"/>
  <c r="J1275" i="10"/>
  <c r="J1273" i="10"/>
  <c r="J1271" i="10"/>
  <c r="J1268" i="10"/>
  <c r="J1266" i="10"/>
  <c r="J1264" i="10"/>
  <c r="J1241" i="10"/>
  <c r="J1239" i="10"/>
  <c r="J1236" i="10"/>
  <c r="J1234" i="10"/>
  <c r="J1232" i="10"/>
  <c r="J1230" i="10"/>
  <c r="J1228" i="10"/>
  <c r="J1226" i="10"/>
  <c r="J1222" i="10"/>
  <c r="J1214" i="10"/>
  <c r="J1193" i="10"/>
  <c r="J1187" i="10"/>
  <c r="J1223" i="10"/>
  <c r="J1215" i="10"/>
  <c r="J1194" i="10"/>
  <c r="J1186" i="10"/>
  <c r="J503" i="10"/>
  <c r="I503" i="10"/>
  <c r="I520" i="10"/>
  <c r="J520" i="10"/>
  <c r="I511" i="10"/>
  <c r="J1077" i="10"/>
  <c r="J1101" i="10"/>
  <c r="J1097" i="10"/>
  <c r="J1096" i="10"/>
  <c r="J1091" i="10"/>
  <c r="I504" i="10"/>
  <c r="J504" i="10"/>
  <c r="I512" i="10"/>
  <c r="J512" i="10"/>
  <c r="I510" i="10"/>
  <c r="J510" i="10"/>
  <c r="J513" i="10"/>
  <c r="I513" i="10"/>
  <c r="I506" i="10"/>
  <c r="J506" i="10"/>
  <c r="I514" i="10"/>
  <c r="J514" i="10"/>
  <c r="I505" i="10"/>
  <c r="J505" i="10"/>
  <c r="I502" i="10"/>
  <c r="J502" i="10"/>
  <c r="J507" i="10"/>
  <c r="J516" i="10"/>
  <c r="J508" i="10"/>
  <c r="H1139" i="10"/>
  <c r="I1139" i="10" s="1"/>
  <c r="H1140" i="10"/>
  <c r="I1140" i="10" s="1"/>
  <c r="H1141" i="10"/>
  <c r="I1141" i="10" s="1"/>
  <c r="E1150" i="10"/>
  <c r="H1150" i="10" s="1"/>
  <c r="E1151" i="10"/>
  <c r="H1151" i="10" s="1"/>
  <c r="E1152" i="10"/>
  <c r="H1152" i="10" s="1"/>
  <c r="E1153" i="10"/>
  <c r="H1153" i="10" s="1"/>
  <c r="E1154" i="10"/>
  <c r="H1154" i="10" s="1"/>
  <c r="E1155" i="10"/>
  <c r="H1155" i="10" s="1"/>
  <c r="I1155" i="10" s="1"/>
  <c r="E1156" i="10"/>
  <c r="H1156" i="10" s="1"/>
  <c r="I1156" i="10" s="1"/>
  <c r="E1157" i="10"/>
  <c r="H1157" i="10" s="1"/>
  <c r="E1158" i="10"/>
  <c r="H1158" i="10" s="1"/>
  <c r="E1159" i="10"/>
  <c r="H1159" i="10" s="1"/>
  <c r="I1159" i="10" s="1"/>
  <c r="E1160" i="10"/>
  <c r="H1160" i="10" s="1"/>
  <c r="E1161" i="10"/>
  <c r="H1161" i="10" s="1"/>
  <c r="E1162" i="10"/>
  <c r="H1162" i="10" s="1"/>
  <c r="E1163" i="10"/>
  <c r="H1163" i="10" s="1"/>
  <c r="I1163" i="10" s="1"/>
  <c r="E1164" i="10"/>
  <c r="H1164" i="10" s="1"/>
  <c r="I1164" i="10" s="1"/>
  <c r="E1165" i="10"/>
  <c r="H1165" i="10" s="1"/>
  <c r="E1166" i="10"/>
  <c r="H1166" i="10" s="1"/>
  <c r="E1167" i="10"/>
  <c r="H1167" i="10" s="1"/>
  <c r="I1167" i="10" s="1"/>
  <c r="E1168" i="10"/>
  <c r="H1168" i="10" s="1"/>
  <c r="E1169" i="10"/>
  <c r="H1169" i="10" s="1"/>
  <c r="E1170" i="10"/>
  <c r="E1173" i="10"/>
  <c r="E1175" i="10"/>
  <c r="E1177" i="10"/>
  <c r="E1180" i="10"/>
  <c r="H1180" i="10" s="1"/>
  <c r="E1181" i="10"/>
  <c r="H1181" i="10" s="1"/>
  <c r="E1182" i="10"/>
  <c r="H1182" i="10" s="1"/>
  <c r="E1183" i="10"/>
  <c r="H1183" i="10" s="1"/>
  <c r="E1184" i="10"/>
  <c r="H1184" i="10" s="1"/>
  <c r="E1185" i="10"/>
  <c r="H1185" i="10" s="1"/>
  <c r="I1185" i="10" s="1"/>
  <c r="B1150" i="10"/>
  <c r="B1151" i="10"/>
  <c r="B1152" i="10"/>
  <c r="B1153" i="10"/>
  <c r="G1153" i="10" s="1"/>
  <c r="B1154" i="10"/>
  <c r="G1154" i="10" s="1"/>
  <c r="B1155" i="10"/>
  <c r="B1156" i="10"/>
  <c r="B1157" i="10"/>
  <c r="G1157" i="10" s="1"/>
  <c r="B1158" i="10"/>
  <c r="G1158" i="10" s="1"/>
  <c r="B1159" i="10"/>
  <c r="B1160" i="10"/>
  <c r="B1161" i="10"/>
  <c r="B1162" i="10"/>
  <c r="B1163" i="10"/>
  <c r="B1164" i="10"/>
  <c r="B1165" i="10"/>
  <c r="B1166" i="10"/>
  <c r="B1167" i="10"/>
  <c r="P86" i="60"/>
  <c r="P87" i="60"/>
  <c r="P88" i="60"/>
  <c r="P89" i="60"/>
  <c r="P90" i="60"/>
  <c r="P85" i="60"/>
  <c r="P80" i="60"/>
  <c r="P81" i="60"/>
  <c r="P82" i="60"/>
  <c r="P79" i="60"/>
  <c r="P76" i="60"/>
  <c r="P75" i="60"/>
  <c r="P65" i="60"/>
  <c r="P66" i="60"/>
  <c r="P67" i="60"/>
  <c r="P68" i="60"/>
  <c r="P69" i="60"/>
  <c r="P70" i="60"/>
  <c r="P71" i="60"/>
  <c r="P64" i="60"/>
  <c r="P55" i="60"/>
  <c r="P56" i="60"/>
  <c r="P57" i="60"/>
  <c r="P58" i="60"/>
  <c r="P59" i="60"/>
  <c r="P60" i="60"/>
  <c r="P61" i="60"/>
  <c r="P54" i="60"/>
  <c r="P44" i="60"/>
  <c r="P45" i="60"/>
  <c r="P46" i="60"/>
  <c r="P47" i="60"/>
  <c r="P48" i="60"/>
  <c r="P49" i="60"/>
  <c r="P50" i="60"/>
  <c r="P43" i="60"/>
  <c r="H1138" i="10"/>
  <c r="I1138" i="10" s="1"/>
  <c r="H1126" i="10"/>
  <c r="I1126" i="10" s="1"/>
  <c r="H1117" i="10"/>
  <c r="I1117" i="10" s="1"/>
  <c r="H1116" i="10"/>
  <c r="J1116" i="10" s="1"/>
  <c r="H1115" i="10"/>
  <c r="J1115" i="10" s="1"/>
  <c r="H1108" i="10"/>
  <c r="J1108" i="10" s="1"/>
  <c r="E1143" i="10"/>
  <c r="H1143" i="10" s="1"/>
  <c r="E1144" i="10"/>
  <c r="H1144" i="10" s="1"/>
  <c r="J1144" i="10" s="1"/>
  <c r="E1145" i="10"/>
  <c r="H1145" i="10" s="1"/>
  <c r="E1146" i="10"/>
  <c r="H1146" i="10" s="1"/>
  <c r="E1147" i="10"/>
  <c r="H1147" i="10" s="1"/>
  <c r="I1147" i="10" s="1"/>
  <c r="E1148" i="10"/>
  <c r="H1148" i="10" s="1"/>
  <c r="I1148" i="10" s="1"/>
  <c r="E1149" i="10"/>
  <c r="H1149" i="10" s="1"/>
  <c r="E1142" i="10"/>
  <c r="H1142" i="10" s="1"/>
  <c r="I1142" i="10" s="1"/>
  <c r="B1143" i="10"/>
  <c r="G1143" i="10" s="1"/>
  <c r="B1144" i="10"/>
  <c r="B1145" i="10"/>
  <c r="B1146" i="10"/>
  <c r="B1147" i="10"/>
  <c r="B1148" i="10"/>
  <c r="B1149" i="10"/>
  <c r="B1168" i="10"/>
  <c r="G1168" i="10" s="1"/>
  <c r="B1169" i="10"/>
  <c r="G1169" i="10" s="1"/>
  <c r="B1170" i="10"/>
  <c r="B1173" i="10"/>
  <c r="B1175" i="10"/>
  <c r="B1177" i="10"/>
  <c r="B1180" i="10"/>
  <c r="B1181" i="10"/>
  <c r="B1182" i="10"/>
  <c r="G1182" i="10" s="1"/>
  <c r="B1183" i="10"/>
  <c r="G1183" i="10" s="1"/>
  <c r="B1184" i="10"/>
  <c r="G1184" i="10" s="1"/>
  <c r="B1185" i="10"/>
  <c r="G1185" i="10" s="1"/>
  <c r="B1138" i="10"/>
  <c r="G1138" i="10" s="1"/>
  <c r="B1142" i="10"/>
  <c r="G1142" i="10" s="1"/>
  <c r="L35" i="46"/>
  <c r="L26" i="46"/>
  <c r="P38" i="63"/>
  <c r="P38" i="62"/>
  <c r="P38" i="61"/>
  <c r="P38" i="60"/>
  <c r="P21" i="45"/>
  <c r="P11" i="45"/>
  <c r="L21" i="44"/>
  <c r="H222" i="10"/>
  <c r="J222" i="10" s="1"/>
  <c r="L19" i="45"/>
  <c r="P11" i="44"/>
  <c r="H1078" i="10"/>
  <c r="J1250" i="10" l="1"/>
  <c r="J1251" i="10" s="1"/>
  <c r="J1254" i="10"/>
  <c r="J1255" i="10" s="1"/>
  <c r="I1254" i="10"/>
  <c r="I1255" i="10" s="1"/>
  <c r="I1262" i="10"/>
  <c r="I1263" i="10" s="1"/>
  <c r="J1262" i="10"/>
  <c r="J1263" i="10" s="1"/>
  <c r="I1260" i="10"/>
  <c r="I1261" i="10" s="1"/>
  <c r="H1261" i="10"/>
  <c r="I1258" i="10"/>
  <c r="I1259" i="10" s="1"/>
  <c r="H1259" i="10"/>
  <c r="I1256" i="10"/>
  <c r="I1257" i="10" s="1"/>
  <c r="H1257" i="10"/>
  <c r="I1252" i="10"/>
  <c r="I1253" i="10" s="1"/>
  <c r="H1253" i="10"/>
  <c r="J1252" i="10"/>
  <c r="J1253" i="10" s="1"/>
  <c r="I1248" i="10"/>
  <c r="I1249" i="10" s="1"/>
  <c r="H1249" i="10"/>
  <c r="I1246" i="10"/>
  <c r="I1247" i="10" s="1"/>
  <c r="J1246" i="10"/>
  <c r="J1247" i="10" s="1"/>
  <c r="J1242" i="10"/>
  <c r="J1243" i="10" s="1"/>
  <c r="I1242" i="10"/>
  <c r="I1243" i="10" s="1"/>
  <c r="I1244" i="10"/>
  <c r="I1245" i="10" s="1"/>
  <c r="H1245" i="10"/>
  <c r="I1201" i="10"/>
  <c r="I1202" i="10" s="1"/>
  <c r="I1197" i="10"/>
  <c r="I1198" i="10" s="1"/>
  <c r="I1199" i="10"/>
  <c r="I1200" i="10" s="1"/>
  <c r="J1203" i="10"/>
  <c r="J1204" i="10" s="1"/>
  <c r="J1197" i="10"/>
  <c r="J1198" i="10" s="1"/>
  <c r="J1201" i="10"/>
  <c r="J1202" i="10" s="1"/>
  <c r="J1199" i="10"/>
  <c r="J1200" i="10" s="1"/>
  <c r="I1203" i="10"/>
  <c r="I1204" i="10" s="1"/>
  <c r="I1205" i="10"/>
  <c r="I1206" i="10" s="1"/>
  <c r="H1206" i="10"/>
  <c r="I1207" i="10"/>
  <c r="I1208" i="10" s="1"/>
  <c r="H1208" i="10"/>
  <c r="I1237" i="10"/>
  <c r="I1238" i="10" s="1"/>
  <c r="J1237" i="10"/>
  <c r="J1238" i="10" s="1"/>
  <c r="G1175" i="10"/>
  <c r="B1176" i="10"/>
  <c r="G1176" i="10" s="1"/>
  <c r="G1173" i="10"/>
  <c r="B1174" i="10"/>
  <c r="G1174" i="10" s="1"/>
  <c r="H1173" i="10"/>
  <c r="J1173" i="10" s="1"/>
  <c r="J1174" i="10" s="1"/>
  <c r="E1174" i="10"/>
  <c r="H1175" i="10"/>
  <c r="E1176" i="10"/>
  <c r="H1170" i="10"/>
  <c r="H1171" i="10" s="1"/>
  <c r="H1172" i="10" s="1"/>
  <c r="E1171" i="10"/>
  <c r="E1172" i="10" s="1"/>
  <c r="G1170" i="10"/>
  <c r="B1171" i="10"/>
  <c r="G1177" i="10"/>
  <c r="B1178" i="10"/>
  <c r="H1177" i="10"/>
  <c r="J1177" i="10" s="1"/>
  <c r="J1178" i="10" s="1"/>
  <c r="J1179" i="10" s="1"/>
  <c r="E1178" i="10"/>
  <c r="E1179" i="10" s="1"/>
  <c r="J1078" i="10"/>
  <c r="J1079" i="10" s="1"/>
  <c r="H1079" i="10"/>
  <c r="I1151" i="10"/>
  <c r="J1151" i="10"/>
  <c r="J1180" i="10"/>
  <c r="I1180" i="10"/>
  <c r="J1149" i="10"/>
  <c r="I1149" i="10"/>
  <c r="J1166" i="10"/>
  <c r="I1166" i="10"/>
  <c r="J1158" i="10"/>
  <c r="I1158" i="10"/>
  <c r="I1150" i="10"/>
  <c r="J1150" i="10"/>
  <c r="I1165" i="10"/>
  <c r="J1165" i="10"/>
  <c r="I1157" i="10"/>
  <c r="J1157" i="10"/>
  <c r="J1146" i="10"/>
  <c r="I1146" i="10"/>
  <c r="J1145" i="10"/>
  <c r="I1145" i="10"/>
  <c r="I1184" i="10"/>
  <c r="J1184" i="10"/>
  <c r="I1162" i="10"/>
  <c r="J1162" i="10"/>
  <c r="J1154" i="10"/>
  <c r="I1154" i="10"/>
  <c r="J1183" i="10"/>
  <c r="I1183" i="10"/>
  <c r="J1169" i="10"/>
  <c r="I1169" i="10"/>
  <c r="J1161" i="10"/>
  <c r="I1161" i="10"/>
  <c r="J1153" i="10"/>
  <c r="I1153" i="10"/>
  <c r="J1182" i="10"/>
  <c r="I1182" i="10"/>
  <c r="J1152" i="10"/>
  <c r="I1152" i="10"/>
  <c r="I1143" i="10"/>
  <c r="J1143" i="10"/>
  <c r="J1168" i="10"/>
  <c r="I1168" i="10"/>
  <c r="J1160" i="10"/>
  <c r="I1160" i="10"/>
  <c r="I1181" i="10"/>
  <c r="J1181" i="10"/>
  <c r="J1142" i="10"/>
  <c r="J1141" i="10"/>
  <c r="J1167" i="10"/>
  <c r="J1159" i="10"/>
  <c r="I1144" i="10"/>
  <c r="J1164" i="10"/>
  <c r="J1156" i="10"/>
  <c r="J1148" i="10"/>
  <c r="J1140" i="10"/>
  <c r="J1185" i="10"/>
  <c r="J1163" i="10"/>
  <c r="J1155" i="10"/>
  <c r="J1147" i="10"/>
  <c r="J1139" i="10"/>
  <c r="J1138" i="10"/>
  <c r="J1126" i="10"/>
  <c r="J1117" i="10"/>
  <c r="I1116" i="10"/>
  <c r="I1115" i="10"/>
  <c r="I1108" i="10"/>
  <c r="I222" i="10"/>
  <c r="I1078" i="10"/>
  <c r="I1079" i="10" s="1"/>
  <c r="P44" i="43"/>
  <c r="P46" i="46"/>
  <c r="P47" i="46"/>
  <c r="P45" i="46"/>
  <c r="P44" i="46"/>
  <c r="P42" i="46"/>
  <c r="P33" i="71"/>
  <c r="P33" i="70"/>
  <c r="P34" i="69"/>
  <c r="P33" i="64"/>
  <c r="P33" i="65"/>
  <c r="P32" i="65"/>
  <c r="B1071" i="10"/>
  <c r="B937" i="10"/>
  <c r="G937" i="10" s="1"/>
  <c r="B1070" i="10"/>
  <c r="B873" i="10"/>
  <c r="B1069" i="10"/>
  <c r="B819" i="10"/>
  <c r="B1068" i="10"/>
  <c r="B744" i="10"/>
  <c r="G744" i="10" s="1"/>
  <c r="B1067" i="10"/>
  <c r="B697" i="10"/>
  <c r="G697" i="10" s="1"/>
  <c r="H1067" i="10"/>
  <c r="H1068" i="10"/>
  <c r="I1068" i="10" s="1"/>
  <c r="H1069" i="10"/>
  <c r="I1069" i="10" s="1"/>
  <c r="H1070" i="10"/>
  <c r="H1071" i="10"/>
  <c r="I1071" i="10" s="1"/>
  <c r="P37" i="30"/>
  <c r="P36" i="30"/>
  <c r="A85" i="10"/>
  <c r="A108" i="10"/>
  <c r="A109" i="10" s="1"/>
  <c r="A124" i="10"/>
  <c r="A129" i="10"/>
  <c r="A130" i="10" s="1"/>
  <c r="A141" i="10"/>
  <c r="A142" i="10" s="1"/>
  <c r="A305" i="10"/>
  <c r="A280" i="10"/>
  <c r="A281" i="10" s="1"/>
  <c r="A283" i="10"/>
  <c r="A284" i="10" s="1"/>
  <c r="A286" i="10"/>
  <c r="A287" i="10" s="1"/>
  <c r="A289" i="10"/>
  <c r="A290" i="10" s="1"/>
  <c r="A291" i="10" s="1"/>
  <c r="A293" i="10"/>
  <c r="A294" i="10" s="1"/>
  <c r="A296" i="10"/>
  <c r="A297" i="10" s="1"/>
  <c r="A299" i="10"/>
  <c r="A300" i="10" s="1"/>
  <c r="A302" i="10"/>
  <c r="A303" i="10" s="1"/>
  <c r="A308" i="10"/>
  <c r="A309" i="10" s="1"/>
  <c r="A311" i="10"/>
  <c r="A312" i="10" s="1"/>
  <c r="A314" i="10"/>
  <c r="A315" i="10" s="1"/>
  <c r="A341" i="10"/>
  <c r="A343" i="10"/>
  <c r="A397" i="10"/>
  <c r="A399" i="10"/>
  <c r="A444" i="10"/>
  <c r="A446" i="10"/>
  <c r="A498" i="10"/>
  <c r="A500" i="10"/>
  <c r="A708" i="10"/>
  <c r="A709" i="10" s="1"/>
  <c r="A710" i="10" s="1"/>
  <c r="A635" i="10"/>
  <c r="A652" i="10"/>
  <c r="A654" i="10"/>
  <c r="A665" i="10"/>
  <c r="A667" i="10"/>
  <c r="A669" i="10"/>
  <c r="A975" i="10" s="1"/>
  <c r="A674" i="10"/>
  <c r="A888" i="10"/>
  <c r="A890" i="10"/>
  <c r="A892" i="10"/>
  <c r="A900" i="10"/>
  <c r="A901" i="10" s="1"/>
  <c r="A903" i="10"/>
  <c r="A906" i="10"/>
  <c r="A964" i="10"/>
  <c r="A529" i="10"/>
  <c r="A530" i="10" s="1"/>
  <c r="A531" i="10" s="1"/>
  <c r="A532" i="10" s="1"/>
  <c r="A533" i="10" s="1"/>
  <c r="A534" i="10" s="1"/>
  <c r="A535" i="10" s="1"/>
  <c r="A536" i="10" s="1"/>
  <c r="A556" i="10"/>
  <c r="A560" i="10"/>
  <c r="A561" i="10" s="1"/>
  <c r="A562" i="10" s="1"/>
  <c r="A563" i="10" s="1"/>
  <c r="A564" i="10" s="1"/>
  <c r="A565" i="10" s="1"/>
  <c r="A566" i="10" s="1"/>
  <c r="A567" i="10" s="1"/>
  <c r="A576" i="10"/>
  <c r="A622" i="10"/>
  <c r="A623" i="10" s="1"/>
  <c r="A624" i="10" s="1"/>
  <c r="A629" i="10"/>
  <c r="A630" i="10" s="1"/>
  <c r="A682" i="10"/>
  <c r="A683" i="10" s="1"/>
  <c r="A684" i="10" s="1"/>
  <c r="A704" i="10"/>
  <c r="A764" i="10"/>
  <c r="A826" i="10"/>
  <c r="A860" i="10"/>
  <c r="A880" i="10"/>
  <c r="A882" i="10"/>
  <c r="E85" i="10"/>
  <c r="E86" i="10" s="1"/>
  <c r="E108" i="10"/>
  <c r="E109" i="10" s="1"/>
  <c r="E124" i="10"/>
  <c r="E129" i="10"/>
  <c r="E130" i="10" s="1"/>
  <c r="E141" i="10"/>
  <c r="E142" i="10" s="1"/>
  <c r="E280" i="10"/>
  <c r="E281" i="10" s="1"/>
  <c r="E283" i="10"/>
  <c r="E284" i="10" s="1"/>
  <c r="E286" i="10"/>
  <c r="E287" i="10" s="1"/>
  <c r="E289" i="10"/>
  <c r="E290" i="10" s="1"/>
  <c r="E291" i="10" s="1"/>
  <c r="E293" i="10"/>
  <c r="E294" i="10" s="1"/>
  <c r="E296" i="10"/>
  <c r="E297" i="10" s="1"/>
  <c r="E299" i="10"/>
  <c r="E300" i="10" s="1"/>
  <c r="E302" i="10"/>
  <c r="E303" i="10" s="1"/>
  <c r="E308" i="10"/>
  <c r="E309" i="10" s="1"/>
  <c r="E311" i="10"/>
  <c r="E312" i="10" s="1"/>
  <c r="E314" i="10"/>
  <c r="E315" i="10" s="1"/>
  <c r="E341" i="10"/>
  <c r="E343" i="10"/>
  <c r="B322" i="10"/>
  <c r="B323" i="10"/>
  <c r="G323" i="10" s="1"/>
  <c r="B325" i="10"/>
  <c r="B326" i="10"/>
  <c r="B328" i="10"/>
  <c r="B329" i="10"/>
  <c r="G329" i="10" s="1"/>
  <c r="B330" i="10"/>
  <c r="G330" i="10" s="1"/>
  <c r="B331" i="10"/>
  <c r="G331" i="10" s="1"/>
  <c r="E397" i="10"/>
  <c r="E399" i="10"/>
  <c r="B378" i="10"/>
  <c r="B379" i="10"/>
  <c r="G379" i="10" s="1"/>
  <c r="B381" i="10"/>
  <c r="B382" i="10"/>
  <c r="B384" i="10"/>
  <c r="B385" i="10"/>
  <c r="G385" i="10" s="1"/>
  <c r="B386" i="10"/>
  <c r="G386" i="10" s="1"/>
  <c r="B387" i="10"/>
  <c r="G387" i="10" s="1"/>
  <c r="E444" i="10"/>
  <c r="E446" i="10"/>
  <c r="B425" i="10"/>
  <c r="B426" i="10"/>
  <c r="G426" i="10" s="1"/>
  <c r="B428" i="10"/>
  <c r="B429" i="10"/>
  <c r="B430" i="10"/>
  <c r="B431" i="10"/>
  <c r="B432" i="10"/>
  <c r="G432" i="10" s="1"/>
  <c r="B433" i="10"/>
  <c r="G433" i="10" s="1"/>
  <c r="E498" i="10"/>
  <c r="E500" i="10"/>
  <c r="B479" i="10"/>
  <c r="B480" i="10"/>
  <c r="G480" i="10" s="1"/>
  <c r="B482" i="10"/>
  <c r="B483" i="10"/>
  <c r="B485" i="10"/>
  <c r="B486" i="10"/>
  <c r="G486" i="10" s="1"/>
  <c r="B487" i="10"/>
  <c r="G487" i="10" s="1"/>
  <c r="B488" i="10"/>
  <c r="G488" i="10" s="1"/>
  <c r="E529" i="10"/>
  <c r="E530" i="10" s="1"/>
  <c r="E531" i="10" s="1"/>
  <c r="E532" i="10" s="1"/>
  <c r="E533" i="10" s="1"/>
  <c r="E534" i="10" s="1"/>
  <c r="E535" i="10" s="1"/>
  <c r="E536" i="10" s="1"/>
  <c r="E556" i="10"/>
  <c r="E560" i="10"/>
  <c r="E561" i="10" s="1"/>
  <c r="E562" i="10" s="1"/>
  <c r="E563" i="10" s="1"/>
  <c r="E564" i="10" s="1"/>
  <c r="E565" i="10" s="1"/>
  <c r="E566" i="10" s="1"/>
  <c r="E567" i="10" s="1"/>
  <c r="E571" i="10"/>
  <c r="H571" i="10" s="1"/>
  <c r="E572" i="10"/>
  <c r="H572" i="10" s="1"/>
  <c r="E573" i="10"/>
  <c r="H573" i="10" s="1"/>
  <c r="E574" i="10"/>
  <c r="H574" i="10" s="1"/>
  <c r="I574" i="10" s="1"/>
  <c r="E575" i="10"/>
  <c r="E577" i="10"/>
  <c r="H577" i="10" s="1"/>
  <c r="I577" i="10" s="1"/>
  <c r="E578" i="10"/>
  <c r="H578" i="10" s="1"/>
  <c r="J578" i="10" s="1"/>
  <c r="E579" i="10"/>
  <c r="H579" i="10" s="1"/>
  <c r="E580" i="10"/>
  <c r="H580" i="10" s="1"/>
  <c r="J580" i="10" s="1"/>
  <c r="E581" i="10"/>
  <c r="H581" i="10" s="1"/>
  <c r="I581" i="10" s="1"/>
  <c r="E582" i="10"/>
  <c r="H582" i="10" s="1"/>
  <c r="E583" i="10"/>
  <c r="H583" i="10" s="1"/>
  <c r="E584" i="10"/>
  <c r="H584" i="10" s="1"/>
  <c r="E585" i="10"/>
  <c r="H585" i="10" s="1"/>
  <c r="I585" i="10" s="1"/>
  <c r="E586" i="10"/>
  <c r="H586" i="10" s="1"/>
  <c r="I586" i="10" s="1"/>
  <c r="E587" i="10"/>
  <c r="H587" i="10" s="1"/>
  <c r="I587" i="10" s="1"/>
  <c r="E588" i="10"/>
  <c r="H588" i="10" s="1"/>
  <c r="I588" i="10" s="1"/>
  <c r="E589" i="10"/>
  <c r="H589" i="10" s="1"/>
  <c r="E590" i="10"/>
  <c r="H590" i="10" s="1"/>
  <c r="E591" i="10"/>
  <c r="E972" i="10" s="1"/>
  <c r="E592" i="10"/>
  <c r="H592" i="10" s="1"/>
  <c r="E593" i="10"/>
  <c r="H593" i="10" s="1"/>
  <c r="E594" i="10"/>
  <c r="H594" i="10" s="1"/>
  <c r="I594" i="10" s="1"/>
  <c r="E595" i="10"/>
  <c r="H595" i="10" s="1"/>
  <c r="J595" i="10" s="1"/>
  <c r="B528" i="10"/>
  <c r="I41" i="49" s="1"/>
  <c r="B549" i="10"/>
  <c r="G549" i="10" s="1"/>
  <c r="B550" i="10"/>
  <c r="G550" i="10" s="1"/>
  <c r="B551" i="10"/>
  <c r="G551" i="10" s="1"/>
  <c r="B552" i="10"/>
  <c r="G552" i="10" s="1"/>
  <c r="B553" i="10"/>
  <c r="G553" i="10" s="1"/>
  <c r="B554" i="10"/>
  <c r="G554" i="10" s="1"/>
  <c r="B555" i="10"/>
  <c r="B556" i="10" s="1"/>
  <c r="G556" i="10" s="1"/>
  <c r="E622" i="10"/>
  <c r="E623" i="10" s="1"/>
  <c r="E624" i="10" s="1"/>
  <c r="E629" i="10"/>
  <c r="E630" i="10" s="1"/>
  <c r="E635" i="10"/>
  <c r="E637" i="10"/>
  <c r="H637" i="10" s="1"/>
  <c r="I637" i="10" s="1"/>
  <c r="E638" i="10"/>
  <c r="H638" i="10" s="1"/>
  <c r="E639" i="10"/>
  <c r="H639" i="10" s="1"/>
  <c r="J639" i="10" s="1"/>
  <c r="E640" i="10"/>
  <c r="H640" i="10" s="1"/>
  <c r="I640" i="10" s="1"/>
  <c r="E641" i="10"/>
  <c r="H641" i="10" s="1"/>
  <c r="E642" i="10"/>
  <c r="H642" i="10" s="1"/>
  <c r="J642" i="10" s="1"/>
  <c r="E643" i="10"/>
  <c r="H643" i="10" s="1"/>
  <c r="J643" i="10" s="1"/>
  <c r="E644" i="10"/>
  <c r="H644" i="10" s="1"/>
  <c r="E645" i="10"/>
  <c r="H645" i="10" s="1"/>
  <c r="E646" i="10"/>
  <c r="H646" i="10" s="1"/>
  <c r="E647" i="10"/>
  <c r="H647" i="10" s="1"/>
  <c r="J647" i="10" s="1"/>
  <c r="E648" i="10"/>
  <c r="H648" i="10" s="1"/>
  <c r="I648" i="10" s="1"/>
  <c r="E649" i="10"/>
  <c r="H649" i="10" s="1"/>
  <c r="E650" i="10"/>
  <c r="H650" i="10" s="1"/>
  <c r="E651" i="10"/>
  <c r="E653" i="10"/>
  <c r="H653" i="10" s="1"/>
  <c r="I653" i="10" s="1"/>
  <c r="I654" i="10" s="1"/>
  <c r="E655" i="10"/>
  <c r="H655" i="10" s="1"/>
  <c r="E656" i="10"/>
  <c r="H656" i="10" s="1"/>
  <c r="I656" i="10" s="1"/>
  <c r="E657" i="10"/>
  <c r="H657" i="10" s="1"/>
  <c r="I657" i="10" s="1"/>
  <c r="E658" i="10"/>
  <c r="H658" i="10" s="1"/>
  <c r="I658" i="10" s="1"/>
  <c r="E659" i="10"/>
  <c r="H659" i="10" s="1"/>
  <c r="E660" i="10"/>
  <c r="H660" i="10" s="1"/>
  <c r="I660" i="10" s="1"/>
  <c r="E661" i="10"/>
  <c r="H661" i="10" s="1"/>
  <c r="E662" i="10"/>
  <c r="H662" i="10" s="1"/>
  <c r="E663" i="10"/>
  <c r="H663" i="10" s="1"/>
  <c r="E664" i="10"/>
  <c r="E665" i="10" s="1"/>
  <c r="E666" i="10"/>
  <c r="E667" i="10" s="1"/>
  <c r="E668" i="10"/>
  <c r="E669" i="10" s="1"/>
  <c r="E975" i="10" s="1"/>
  <c r="E670" i="10"/>
  <c r="H670" i="10" s="1"/>
  <c r="E671" i="10"/>
  <c r="H671" i="10" s="1"/>
  <c r="E672" i="10"/>
  <c r="H672" i="10" s="1"/>
  <c r="J672" i="10" s="1"/>
  <c r="E673" i="10"/>
  <c r="E674" i="10" s="1"/>
  <c r="B605" i="10"/>
  <c r="B606" i="10"/>
  <c r="G606" i="10" s="1"/>
  <c r="B619" i="10"/>
  <c r="G619" i="10" s="1"/>
  <c r="B620" i="10"/>
  <c r="B621" i="10"/>
  <c r="B622" i="10" s="1"/>
  <c r="B625" i="10"/>
  <c r="B626" i="10"/>
  <c r="G626" i="10" s="1"/>
  <c r="B627" i="10"/>
  <c r="E682" i="10"/>
  <c r="E683" i="10" s="1"/>
  <c r="E684" i="10" s="1"/>
  <c r="E704" i="10"/>
  <c r="E708" i="10"/>
  <c r="E709" i="10" s="1"/>
  <c r="E710" i="10" s="1"/>
  <c r="E714" i="10"/>
  <c r="H714" i="10" s="1"/>
  <c r="E715" i="10"/>
  <c r="H715" i="10" s="1"/>
  <c r="E716" i="10"/>
  <c r="H716" i="10" s="1"/>
  <c r="J716" i="10" s="1"/>
  <c r="E717" i="10"/>
  <c r="H717" i="10" s="1"/>
  <c r="J717" i="10" s="1"/>
  <c r="E718" i="10"/>
  <c r="H718" i="10" s="1"/>
  <c r="E719" i="10"/>
  <c r="H719" i="10" s="1"/>
  <c r="I719" i="10" s="1"/>
  <c r="E720" i="10"/>
  <c r="H720" i="10" s="1"/>
  <c r="I720" i="10" s="1"/>
  <c r="E721" i="10"/>
  <c r="H721" i="10" s="1"/>
  <c r="J721" i="10" s="1"/>
  <c r="E722" i="10"/>
  <c r="H722" i="10" s="1"/>
  <c r="I722" i="10" s="1"/>
  <c r="E723" i="10"/>
  <c r="H723" i="10" s="1"/>
  <c r="I723" i="10" s="1"/>
  <c r="E724" i="10"/>
  <c r="H724" i="10" s="1"/>
  <c r="I724" i="10" s="1"/>
  <c r="E725" i="10"/>
  <c r="H725" i="10" s="1"/>
  <c r="J725" i="10" s="1"/>
  <c r="E726" i="10"/>
  <c r="H726" i="10" s="1"/>
  <c r="E727" i="10"/>
  <c r="H727" i="10" s="1"/>
  <c r="E728" i="10"/>
  <c r="H728" i="10" s="1"/>
  <c r="E729" i="10"/>
  <c r="H729" i="10" s="1"/>
  <c r="E730" i="10"/>
  <c r="H730" i="10" s="1"/>
  <c r="I730" i="10" s="1"/>
  <c r="E731" i="10"/>
  <c r="H731" i="10" s="1"/>
  <c r="I731" i="10" s="1"/>
  <c r="E732" i="10"/>
  <c r="H732" i="10" s="1"/>
  <c r="E733" i="10"/>
  <c r="H733" i="10" s="1"/>
  <c r="E734" i="10"/>
  <c r="H734" i="10" s="1"/>
  <c r="I734" i="10" s="1"/>
  <c r="E735" i="10"/>
  <c r="H735" i="10" s="1"/>
  <c r="J735" i="10" s="1"/>
  <c r="E736" i="10"/>
  <c r="H736" i="10" s="1"/>
  <c r="E737" i="10"/>
  <c r="H737" i="10" s="1"/>
  <c r="B681" i="10"/>
  <c r="G681" i="10" s="1"/>
  <c r="B698" i="10"/>
  <c r="G698" i="10" s="1"/>
  <c r="B699" i="10"/>
  <c r="G699" i="10" s="1"/>
  <c r="B700" i="10"/>
  <c r="G700" i="10" s="1"/>
  <c r="B701" i="10"/>
  <c r="G701" i="10" s="1"/>
  <c r="B702" i="10"/>
  <c r="G702" i="10" s="1"/>
  <c r="B703" i="10"/>
  <c r="B704" i="10" s="1"/>
  <c r="G704" i="10" s="1"/>
  <c r="B705" i="10"/>
  <c r="G705" i="10" s="1"/>
  <c r="E764" i="10"/>
  <c r="E770" i="10"/>
  <c r="H770" i="10" s="1"/>
  <c r="E771" i="10"/>
  <c r="H771" i="10" s="1"/>
  <c r="I771" i="10" s="1"/>
  <c r="E772" i="10"/>
  <c r="H772" i="10" s="1"/>
  <c r="E773" i="10"/>
  <c r="H773" i="10" s="1"/>
  <c r="E774" i="10"/>
  <c r="H774" i="10" s="1"/>
  <c r="E775" i="10"/>
  <c r="H775" i="10" s="1"/>
  <c r="J775" i="10" s="1"/>
  <c r="E776" i="10"/>
  <c r="H776" i="10" s="1"/>
  <c r="E777" i="10"/>
  <c r="H777" i="10" s="1"/>
  <c r="I777" i="10" s="1"/>
  <c r="E778" i="10"/>
  <c r="H778" i="10" s="1"/>
  <c r="I778" i="10" s="1"/>
  <c r="E779" i="10"/>
  <c r="H779" i="10" s="1"/>
  <c r="E780" i="10"/>
  <c r="H780" i="10" s="1"/>
  <c r="I780" i="10" s="1"/>
  <c r="E781" i="10"/>
  <c r="H781" i="10" s="1"/>
  <c r="I781" i="10" s="1"/>
  <c r="E782" i="10"/>
  <c r="H782" i="10" s="1"/>
  <c r="I782" i="10" s="1"/>
  <c r="E783" i="10"/>
  <c r="H783" i="10" s="1"/>
  <c r="J783" i="10" s="1"/>
  <c r="E784" i="10"/>
  <c r="H784" i="10" s="1"/>
  <c r="E785" i="10"/>
  <c r="H785" i="10" s="1"/>
  <c r="I785" i="10" s="1"/>
  <c r="E786" i="10"/>
  <c r="H786" i="10" s="1"/>
  <c r="J786" i="10" s="1"/>
  <c r="E787" i="10"/>
  <c r="H787" i="10" s="1"/>
  <c r="E788" i="10"/>
  <c r="H788" i="10" s="1"/>
  <c r="E789" i="10"/>
  <c r="H789" i="10" s="1"/>
  <c r="I789" i="10" s="1"/>
  <c r="E790" i="10"/>
  <c r="H790" i="10" s="1"/>
  <c r="E791" i="10"/>
  <c r="H791" i="10" s="1"/>
  <c r="J791" i="10" s="1"/>
  <c r="E792" i="10"/>
  <c r="H792" i="10" s="1"/>
  <c r="E793" i="10"/>
  <c r="H793" i="10" s="1"/>
  <c r="I793" i="10" s="1"/>
  <c r="E794" i="10"/>
  <c r="H794" i="10" s="1"/>
  <c r="J794" i="10" s="1"/>
  <c r="E795" i="10"/>
  <c r="H795" i="10" s="1"/>
  <c r="I795" i="10" s="1"/>
  <c r="E796" i="10"/>
  <c r="H796" i="10" s="1"/>
  <c r="E797" i="10"/>
  <c r="H797" i="10" s="1"/>
  <c r="E798" i="10"/>
  <c r="H798" i="10" s="1"/>
  <c r="I798" i="10" s="1"/>
  <c r="B757" i="10"/>
  <c r="B758" i="10"/>
  <c r="B759" i="10"/>
  <c r="B760" i="10"/>
  <c r="B761" i="10"/>
  <c r="B762" i="10"/>
  <c r="G762" i="10" s="1"/>
  <c r="B763" i="10"/>
  <c r="B764" i="10" s="1"/>
  <c r="G764" i="10" s="1"/>
  <c r="B765" i="10"/>
  <c r="E826" i="10"/>
  <c r="E832" i="10"/>
  <c r="H832" i="10" s="1"/>
  <c r="I832" i="10" s="1"/>
  <c r="E833" i="10"/>
  <c r="H833" i="10" s="1"/>
  <c r="I833" i="10" s="1"/>
  <c r="E834" i="10"/>
  <c r="H834" i="10" s="1"/>
  <c r="J834" i="10" s="1"/>
  <c r="E835" i="10"/>
  <c r="H835" i="10" s="1"/>
  <c r="J835" i="10" s="1"/>
  <c r="E836" i="10"/>
  <c r="H836" i="10" s="1"/>
  <c r="E837" i="10"/>
  <c r="H837" i="10" s="1"/>
  <c r="E838" i="10"/>
  <c r="H838" i="10" s="1"/>
  <c r="E839" i="10"/>
  <c r="H839" i="10" s="1"/>
  <c r="I839" i="10" s="1"/>
  <c r="E840" i="10"/>
  <c r="H840" i="10" s="1"/>
  <c r="I840" i="10" s="1"/>
  <c r="E841" i="10"/>
  <c r="H841" i="10" s="1"/>
  <c r="I841" i="10" s="1"/>
  <c r="E842" i="10"/>
  <c r="H842" i="10" s="1"/>
  <c r="J842" i="10" s="1"/>
  <c r="E843" i="10"/>
  <c r="H843" i="10" s="1"/>
  <c r="E844" i="10"/>
  <c r="H844" i="10" s="1"/>
  <c r="I844" i="10" s="1"/>
  <c r="E845" i="10"/>
  <c r="H845" i="10" s="1"/>
  <c r="E846" i="10"/>
  <c r="H846" i="10" s="1"/>
  <c r="I846" i="10" s="1"/>
  <c r="E847" i="10"/>
  <c r="H847" i="10" s="1"/>
  <c r="J847" i="10" s="1"/>
  <c r="E848" i="10"/>
  <c r="H848" i="10" s="1"/>
  <c r="I848" i="10" s="1"/>
  <c r="E849" i="10"/>
  <c r="H849" i="10" s="1"/>
  <c r="J849" i="10" s="1"/>
  <c r="E850" i="10"/>
  <c r="H850" i="10" s="1"/>
  <c r="J850" i="10" s="1"/>
  <c r="E851" i="10"/>
  <c r="H851" i="10" s="1"/>
  <c r="E852" i="10"/>
  <c r="H852" i="10" s="1"/>
  <c r="B805" i="10"/>
  <c r="B806" i="10"/>
  <c r="G806" i="10" s="1"/>
  <c r="B820" i="10"/>
  <c r="B821" i="10"/>
  <c r="B822" i="10"/>
  <c r="B823" i="10"/>
  <c r="B824" i="10"/>
  <c r="B825" i="10"/>
  <c r="E860" i="10"/>
  <c r="E880" i="10"/>
  <c r="E882" i="10"/>
  <c r="E887" i="10"/>
  <c r="E889" i="10"/>
  <c r="E890" i="10" s="1"/>
  <c r="E891" i="10"/>
  <c r="E893" i="10"/>
  <c r="H893" i="10" s="1"/>
  <c r="I893" i="10" s="1"/>
  <c r="E894" i="10"/>
  <c r="H894" i="10" s="1"/>
  <c r="I894" i="10" s="1"/>
  <c r="E895" i="10"/>
  <c r="H895" i="10" s="1"/>
  <c r="I895" i="10" s="1"/>
  <c r="E896" i="10"/>
  <c r="H896" i="10" s="1"/>
  <c r="E897" i="10"/>
  <c r="H897" i="10" s="1"/>
  <c r="E898" i="10"/>
  <c r="H898" i="10" s="1"/>
  <c r="I898" i="10" s="1"/>
  <c r="E899" i="10"/>
  <c r="E900" i="10" s="1"/>
  <c r="E901" i="10" s="1"/>
  <c r="E902" i="10"/>
  <c r="E904" i="10"/>
  <c r="H904" i="10" s="1"/>
  <c r="E905" i="10"/>
  <c r="H905" i="10" s="1"/>
  <c r="I905" i="10" s="1"/>
  <c r="I906" i="10" s="1"/>
  <c r="E907" i="10"/>
  <c r="H907" i="10" s="1"/>
  <c r="J907" i="10" s="1"/>
  <c r="E908" i="10"/>
  <c r="H908" i="10" s="1"/>
  <c r="E909" i="10"/>
  <c r="H909" i="10" s="1"/>
  <c r="I909" i="10" s="1"/>
  <c r="E910" i="10"/>
  <c r="H910" i="10" s="1"/>
  <c r="I910" i="10" s="1"/>
  <c r="E911" i="10"/>
  <c r="H911" i="10" s="1"/>
  <c r="E912" i="10"/>
  <c r="H912" i="10" s="1"/>
  <c r="I912" i="10" s="1"/>
  <c r="B859" i="10"/>
  <c r="B860" i="10" s="1"/>
  <c r="B874" i="10"/>
  <c r="G874" i="10" s="1"/>
  <c r="B875" i="10"/>
  <c r="G875" i="10" s="1"/>
  <c r="B876" i="10"/>
  <c r="G876" i="10" s="1"/>
  <c r="B877" i="10"/>
  <c r="G877" i="10" s="1"/>
  <c r="B878" i="10"/>
  <c r="G878" i="10" s="1"/>
  <c r="B879" i="10"/>
  <c r="B881" i="10"/>
  <c r="E939" i="10"/>
  <c r="E945" i="10"/>
  <c r="H945" i="10" s="1"/>
  <c r="I945" i="10" s="1"/>
  <c r="E946" i="10"/>
  <c r="H946" i="10" s="1"/>
  <c r="J946" i="10" s="1"/>
  <c r="E947" i="10"/>
  <c r="H947" i="10" s="1"/>
  <c r="I947" i="10" s="1"/>
  <c r="E948" i="10"/>
  <c r="H948" i="10" s="1"/>
  <c r="I948" i="10" s="1"/>
  <c r="E949" i="10"/>
  <c r="H949" i="10" s="1"/>
  <c r="E950" i="10"/>
  <c r="H950" i="10" s="1"/>
  <c r="E951" i="10"/>
  <c r="H951" i="10" s="1"/>
  <c r="I951" i="10" s="1"/>
  <c r="E952" i="10"/>
  <c r="H952" i="10" s="1"/>
  <c r="I952" i="10" s="1"/>
  <c r="E953" i="10"/>
  <c r="H953" i="10" s="1"/>
  <c r="I953" i="10" s="1"/>
  <c r="E954" i="10"/>
  <c r="H954" i="10" s="1"/>
  <c r="I954" i="10" s="1"/>
  <c r="E955" i="10"/>
  <c r="H955" i="10" s="1"/>
  <c r="E956" i="10"/>
  <c r="H956" i="10" s="1"/>
  <c r="J956" i="10" s="1"/>
  <c r="E957" i="10"/>
  <c r="H957" i="10" s="1"/>
  <c r="E958" i="10"/>
  <c r="H958" i="10" s="1"/>
  <c r="E959" i="10"/>
  <c r="H959" i="10" s="1"/>
  <c r="I959" i="10" s="1"/>
  <c r="E960" i="10"/>
  <c r="H960" i="10" s="1"/>
  <c r="J960" i="10" s="1"/>
  <c r="E961" i="10"/>
  <c r="H961" i="10" s="1"/>
  <c r="E962" i="10"/>
  <c r="H962" i="10" s="1"/>
  <c r="J962" i="10" s="1"/>
  <c r="E963" i="10"/>
  <c r="E965" i="10"/>
  <c r="H965" i="10" s="1"/>
  <c r="I965" i="10" s="1"/>
  <c r="B919" i="10"/>
  <c r="G919" i="10" s="1"/>
  <c r="B932" i="10"/>
  <c r="G932" i="10" s="1"/>
  <c r="B933" i="10"/>
  <c r="G933" i="10" s="1"/>
  <c r="B934" i="10"/>
  <c r="G934" i="10" s="1"/>
  <c r="B935" i="10"/>
  <c r="G935" i="10" s="1"/>
  <c r="B936" i="10"/>
  <c r="G936" i="10" s="1"/>
  <c r="B938" i="10"/>
  <c r="B939" i="10" s="1"/>
  <c r="G939" i="10" s="1"/>
  <c r="B940" i="10"/>
  <c r="G940" i="10" s="1"/>
  <c r="E973" i="10"/>
  <c r="H973" i="10" s="1"/>
  <c r="J973" i="10" s="1"/>
  <c r="E974" i="10"/>
  <c r="H974" i="10" s="1"/>
  <c r="I974" i="10" s="1"/>
  <c r="E976" i="10"/>
  <c r="H976" i="10" s="1"/>
  <c r="E977" i="10"/>
  <c r="E979" i="10"/>
  <c r="H979" i="10" s="1"/>
  <c r="I979" i="10" s="1"/>
  <c r="E980" i="10"/>
  <c r="H980" i="10" s="1"/>
  <c r="I980" i="10" s="1"/>
  <c r="E985" i="10"/>
  <c r="E987" i="10"/>
  <c r="E989" i="10"/>
  <c r="E991" i="10"/>
  <c r="E992" i="10"/>
  <c r="E1072" i="10"/>
  <c r="H1072" i="10" s="1"/>
  <c r="I1072" i="10" s="1"/>
  <c r="E1073" i="10"/>
  <c r="H1073" i="10" s="1"/>
  <c r="J1073" i="10" s="1"/>
  <c r="A939" i="10"/>
  <c r="A972" i="10"/>
  <c r="A978" i="10"/>
  <c r="A985" i="10"/>
  <c r="A987" i="10"/>
  <c r="A989" i="10"/>
  <c r="A991" i="10"/>
  <c r="A992" i="10"/>
  <c r="B85" i="10"/>
  <c r="B86" i="10" s="1"/>
  <c r="G86" i="10" s="1"/>
  <c r="B108" i="10"/>
  <c r="B109" i="10" s="1"/>
  <c r="G109" i="10" s="1"/>
  <c r="B124" i="10"/>
  <c r="G124" i="10" s="1"/>
  <c r="B129" i="10"/>
  <c r="B130" i="10" s="1"/>
  <c r="G130" i="10" s="1"/>
  <c r="B141" i="10"/>
  <c r="B280" i="10"/>
  <c r="B281" i="10" s="1"/>
  <c r="G281" i="10" s="1"/>
  <c r="B283" i="10"/>
  <c r="B284" i="10" s="1"/>
  <c r="G284" i="10" s="1"/>
  <c r="B286" i="10"/>
  <c r="B289" i="10"/>
  <c r="B290" i="10" s="1"/>
  <c r="B291" i="10" s="1"/>
  <c r="G291" i="10" s="1"/>
  <c r="B293" i="10"/>
  <c r="B294" i="10" s="1"/>
  <c r="G294" i="10" s="1"/>
  <c r="B296" i="10"/>
  <c r="B297" i="10" s="1"/>
  <c r="G297" i="10" s="1"/>
  <c r="B299" i="10"/>
  <c r="B300" i="10" s="1"/>
  <c r="G300" i="10" s="1"/>
  <c r="B302" i="10"/>
  <c r="B308" i="10"/>
  <c r="G308" i="10" s="1"/>
  <c r="B311" i="10"/>
  <c r="B314" i="10"/>
  <c r="B315" i="10" s="1"/>
  <c r="G315" i="10" s="1"/>
  <c r="B333" i="10"/>
  <c r="G333" i="10" s="1"/>
  <c r="B334" i="10"/>
  <c r="G334" i="10" s="1"/>
  <c r="B335" i="10"/>
  <c r="G335" i="10" s="1"/>
  <c r="B336" i="10"/>
  <c r="G336" i="10" s="1"/>
  <c r="B337" i="10"/>
  <c r="G337" i="10" s="1"/>
  <c r="B338" i="10"/>
  <c r="G338" i="10" s="1"/>
  <c r="B340" i="10"/>
  <c r="B342" i="10"/>
  <c r="B343" i="10" s="1"/>
  <c r="G343" i="10" s="1"/>
  <c r="B389" i="10"/>
  <c r="G389" i="10" s="1"/>
  <c r="B390" i="10"/>
  <c r="G390" i="10" s="1"/>
  <c r="B391" i="10"/>
  <c r="G391" i="10" s="1"/>
  <c r="B392" i="10"/>
  <c r="G392" i="10" s="1"/>
  <c r="B393" i="10"/>
  <c r="G393" i="10" s="1"/>
  <c r="B394" i="10"/>
  <c r="G394" i="10" s="1"/>
  <c r="B396" i="10"/>
  <c r="G396" i="10" s="1"/>
  <c r="B398" i="10"/>
  <c r="B399" i="10" s="1"/>
  <c r="G399" i="10" s="1"/>
  <c r="B434" i="10"/>
  <c r="G434" i="10" s="1"/>
  <c r="B436" i="10"/>
  <c r="G436" i="10" s="1"/>
  <c r="B437" i="10"/>
  <c r="G437" i="10" s="1"/>
  <c r="B438" i="10"/>
  <c r="G438" i="10" s="1"/>
  <c r="B439" i="10"/>
  <c r="G439" i="10" s="1"/>
  <c r="B440" i="10"/>
  <c r="G440" i="10" s="1"/>
  <c r="B441" i="10"/>
  <c r="G441" i="10" s="1"/>
  <c r="B443" i="10"/>
  <c r="B444" i="10" s="1"/>
  <c r="G444" i="10" s="1"/>
  <c r="B445" i="10"/>
  <c r="B446" i="10" s="1"/>
  <c r="G446" i="10" s="1"/>
  <c r="B490" i="10"/>
  <c r="G490" i="10" s="1"/>
  <c r="B491" i="10"/>
  <c r="G491" i="10" s="1"/>
  <c r="B492" i="10"/>
  <c r="G492" i="10" s="1"/>
  <c r="B493" i="10"/>
  <c r="G493" i="10" s="1"/>
  <c r="B494" i="10"/>
  <c r="G494" i="10" s="1"/>
  <c r="B495" i="10"/>
  <c r="G495" i="10" s="1"/>
  <c r="B497" i="10"/>
  <c r="B498" i="10" s="1"/>
  <c r="G498" i="10" s="1"/>
  <c r="B499" i="10"/>
  <c r="B500" i="10" s="1"/>
  <c r="G500" i="10" s="1"/>
  <c r="B557" i="10"/>
  <c r="G557" i="10" s="1"/>
  <c r="B558" i="10"/>
  <c r="G558" i="10" s="1"/>
  <c r="B559" i="10"/>
  <c r="B560" i="10" s="1"/>
  <c r="B568" i="10"/>
  <c r="G568" i="10" s="1"/>
  <c r="B569" i="10"/>
  <c r="G569" i="10" s="1"/>
  <c r="B571" i="10"/>
  <c r="G571" i="10" s="1"/>
  <c r="B572" i="10"/>
  <c r="G572" i="10" s="1"/>
  <c r="B573" i="10"/>
  <c r="G573" i="10" s="1"/>
  <c r="B574" i="10"/>
  <c r="G574" i="10" s="1"/>
  <c r="B575" i="10"/>
  <c r="B576" i="10" s="1"/>
  <c r="G576" i="10" s="1"/>
  <c r="B577" i="10"/>
  <c r="G577" i="10" s="1"/>
  <c r="B578" i="10"/>
  <c r="G578" i="10" s="1"/>
  <c r="B579" i="10"/>
  <c r="G579" i="10" s="1"/>
  <c r="B580" i="10"/>
  <c r="G580" i="10" s="1"/>
  <c r="B581" i="10"/>
  <c r="G581" i="10" s="1"/>
  <c r="B582" i="10"/>
  <c r="G582" i="10" s="1"/>
  <c r="B583" i="10"/>
  <c r="G583" i="10" s="1"/>
  <c r="B584" i="10"/>
  <c r="G584" i="10" s="1"/>
  <c r="B585" i="10"/>
  <c r="G585" i="10" s="1"/>
  <c r="B586" i="10"/>
  <c r="G586" i="10" s="1"/>
  <c r="B587" i="10"/>
  <c r="G587" i="10" s="1"/>
  <c r="B588" i="10"/>
  <c r="G588" i="10" s="1"/>
  <c r="B589" i="10"/>
  <c r="G589" i="10" s="1"/>
  <c r="B590" i="10"/>
  <c r="G590" i="10" s="1"/>
  <c r="B591" i="10"/>
  <c r="B972" i="10" s="1"/>
  <c r="G972" i="10" s="1"/>
  <c r="B592" i="10"/>
  <c r="G592" i="10" s="1"/>
  <c r="B593" i="10"/>
  <c r="G593" i="10" s="1"/>
  <c r="B594" i="10"/>
  <c r="G594" i="10" s="1"/>
  <c r="B595" i="10"/>
  <c r="G595" i="10" s="1"/>
  <c r="B628" i="10"/>
  <c r="B629" i="10" s="1"/>
  <c r="B631" i="10"/>
  <c r="B632" i="10"/>
  <c r="G632" i="10" s="1"/>
  <c r="B633" i="10"/>
  <c r="G633" i="10" s="1"/>
  <c r="B634" i="10"/>
  <c r="B637" i="10"/>
  <c r="G637" i="10" s="1"/>
  <c r="B638" i="10"/>
  <c r="G638" i="10" s="1"/>
  <c r="B639" i="10"/>
  <c r="G639" i="10" s="1"/>
  <c r="B640" i="10"/>
  <c r="G640" i="10" s="1"/>
  <c r="B641" i="10"/>
  <c r="G641" i="10" s="1"/>
  <c r="B642" i="10"/>
  <c r="G642" i="10" s="1"/>
  <c r="B643" i="10"/>
  <c r="G643" i="10" s="1"/>
  <c r="B644" i="10"/>
  <c r="G644" i="10" s="1"/>
  <c r="B645" i="10"/>
  <c r="G645" i="10" s="1"/>
  <c r="B646" i="10"/>
  <c r="G646" i="10" s="1"/>
  <c r="B647" i="10"/>
  <c r="G647" i="10" s="1"/>
  <c r="B648" i="10"/>
  <c r="G648" i="10" s="1"/>
  <c r="B649" i="10"/>
  <c r="G649" i="10" s="1"/>
  <c r="B650" i="10"/>
  <c r="G650" i="10" s="1"/>
  <c r="B651" i="10"/>
  <c r="B653" i="10"/>
  <c r="B655" i="10"/>
  <c r="G655" i="10" s="1"/>
  <c r="B656" i="10"/>
  <c r="G656" i="10" s="1"/>
  <c r="B657" i="10"/>
  <c r="G657" i="10" s="1"/>
  <c r="B658" i="10"/>
  <c r="G658" i="10" s="1"/>
  <c r="B659" i="10"/>
  <c r="G659" i="10" s="1"/>
  <c r="B660" i="10"/>
  <c r="G660" i="10" s="1"/>
  <c r="B661" i="10"/>
  <c r="G661" i="10" s="1"/>
  <c r="B662" i="10"/>
  <c r="B663" i="10"/>
  <c r="G663" i="10" s="1"/>
  <c r="B664" i="10"/>
  <c r="B665" i="10" s="1"/>
  <c r="G665" i="10" s="1"/>
  <c r="B666" i="10"/>
  <c r="B667" i="10" s="1"/>
  <c r="G667" i="10" s="1"/>
  <c r="B668" i="10"/>
  <c r="B669" i="10" s="1"/>
  <c r="B670" i="10"/>
  <c r="G670" i="10" s="1"/>
  <c r="B671" i="10"/>
  <c r="G671" i="10" s="1"/>
  <c r="B672" i="10"/>
  <c r="G672" i="10" s="1"/>
  <c r="B673" i="10"/>
  <c r="B706" i="10"/>
  <c r="G706" i="10" s="1"/>
  <c r="B707" i="10"/>
  <c r="B708" i="10" s="1"/>
  <c r="B711" i="10"/>
  <c r="G711" i="10" s="1"/>
  <c r="B712" i="10"/>
  <c r="G712" i="10" s="1"/>
  <c r="B714" i="10"/>
  <c r="G714" i="10" s="1"/>
  <c r="B715" i="10"/>
  <c r="G715" i="10" s="1"/>
  <c r="B716" i="10"/>
  <c r="G716" i="10" s="1"/>
  <c r="B717" i="10"/>
  <c r="G717" i="10" s="1"/>
  <c r="B718" i="10"/>
  <c r="G718" i="10" s="1"/>
  <c r="B719" i="10"/>
  <c r="G719" i="10" s="1"/>
  <c r="B720" i="10"/>
  <c r="G720" i="10" s="1"/>
  <c r="B721" i="10"/>
  <c r="G721" i="10" s="1"/>
  <c r="B722" i="10"/>
  <c r="G722" i="10" s="1"/>
  <c r="B723" i="10"/>
  <c r="G723" i="10" s="1"/>
  <c r="B724" i="10"/>
  <c r="G724" i="10" s="1"/>
  <c r="B725" i="10"/>
  <c r="G725" i="10" s="1"/>
  <c r="B726" i="10"/>
  <c r="G726" i="10" s="1"/>
  <c r="B727" i="10"/>
  <c r="G727" i="10" s="1"/>
  <c r="B728" i="10"/>
  <c r="G728" i="10" s="1"/>
  <c r="B729" i="10"/>
  <c r="G729" i="10" s="1"/>
  <c r="B730" i="10"/>
  <c r="G730" i="10" s="1"/>
  <c r="B731" i="10"/>
  <c r="G731" i="10" s="1"/>
  <c r="B732" i="10"/>
  <c r="G732" i="10" s="1"/>
  <c r="B733" i="10"/>
  <c r="G733" i="10" s="1"/>
  <c r="B734" i="10"/>
  <c r="G734" i="10" s="1"/>
  <c r="B735" i="10"/>
  <c r="G735" i="10" s="1"/>
  <c r="B736" i="10"/>
  <c r="G736" i="10" s="1"/>
  <c r="B737" i="10"/>
  <c r="G737" i="10" s="1"/>
  <c r="B766" i="10"/>
  <c r="G766" i="10" s="1"/>
  <c r="B767" i="10"/>
  <c r="B768" i="10"/>
  <c r="B770" i="10"/>
  <c r="G770" i="10" s="1"/>
  <c r="B771" i="10"/>
  <c r="G771" i="10" s="1"/>
  <c r="B772" i="10"/>
  <c r="G772" i="10" s="1"/>
  <c r="B773" i="10"/>
  <c r="G773" i="10" s="1"/>
  <c r="B774" i="10"/>
  <c r="G774" i="10" s="1"/>
  <c r="B775" i="10"/>
  <c r="G775" i="10" s="1"/>
  <c r="B776" i="10"/>
  <c r="G776" i="10" s="1"/>
  <c r="B777" i="10"/>
  <c r="G777" i="10" s="1"/>
  <c r="B778" i="10"/>
  <c r="G778" i="10" s="1"/>
  <c r="B779" i="10"/>
  <c r="G779" i="10" s="1"/>
  <c r="B780" i="10"/>
  <c r="G780" i="10" s="1"/>
  <c r="B781" i="10"/>
  <c r="G781" i="10" s="1"/>
  <c r="B782" i="10"/>
  <c r="G782" i="10" s="1"/>
  <c r="B783" i="10"/>
  <c r="B784" i="10"/>
  <c r="G784" i="10" s="1"/>
  <c r="B785" i="10"/>
  <c r="G785" i="10" s="1"/>
  <c r="B786" i="10"/>
  <c r="G786" i="10" s="1"/>
  <c r="B787" i="10"/>
  <c r="G787" i="10" s="1"/>
  <c r="B788" i="10"/>
  <c r="G788" i="10" s="1"/>
  <c r="B789" i="10"/>
  <c r="B790" i="10"/>
  <c r="B791" i="10"/>
  <c r="B792" i="10"/>
  <c r="G792" i="10" s="1"/>
  <c r="B793" i="10"/>
  <c r="B794" i="10"/>
  <c r="B795" i="10"/>
  <c r="G795" i="10" s="1"/>
  <c r="B796" i="10"/>
  <c r="G796" i="10" s="1"/>
  <c r="B797" i="10"/>
  <c r="G797" i="10" s="1"/>
  <c r="B798" i="10"/>
  <c r="G798" i="10" s="1"/>
  <c r="B827" i="10"/>
  <c r="B828" i="10"/>
  <c r="B829" i="10"/>
  <c r="B830" i="10"/>
  <c r="G830" i="10" s="1"/>
  <c r="B832" i="10"/>
  <c r="G832" i="10" s="1"/>
  <c r="B833" i="10"/>
  <c r="G833" i="10" s="1"/>
  <c r="B834" i="10"/>
  <c r="G834" i="10" s="1"/>
  <c r="B835" i="10"/>
  <c r="G835" i="10" s="1"/>
  <c r="B836" i="10"/>
  <c r="G836" i="10" s="1"/>
  <c r="B837" i="10"/>
  <c r="G837" i="10" s="1"/>
  <c r="B838" i="10"/>
  <c r="G838" i="10" s="1"/>
  <c r="B839" i="10"/>
  <c r="G839" i="10" s="1"/>
  <c r="B840" i="10"/>
  <c r="G840" i="10" s="1"/>
  <c r="B841" i="10"/>
  <c r="G841" i="10" s="1"/>
  <c r="B842" i="10"/>
  <c r="G842" i="10" s="1"/>
  <c r="B843" i="10"/>
  <c r="B844" i="10"/>
  <c r="B845" i="10"/>
  <c r="B846" i="10"/>
  <c r="G846" i="10" s="1"/>
  <c r="B847" i="10"/>
  <c r="G847" i="10" s="1"/>
  <c r="B848" i="10"/>
  <c r="G848" i="10" s="1"/>
  <c r="B849" i="10"/>
  <c r="B850" i="10"/>
  <c r="B851" i="10"/>
  <c r="B852" i="10"/>
  <c r="B883" i="10"/>
  <c r="G883" i="10" s="1"/>
  <c r="B884" i="10"/>
  <c r="G884" i="10" s="1"/>
  <c r="B885" i="10"/>
  <c r="G885" i="10" s="1"/>
  <c r="B887" i="10"/>
  <c r="B889" i="10"/>
  <c r="B890" i="10" s="1"/>
  <c r="G890" i="10" s="1"/>
  <c r="B891" i="10"/>
  <c r="B892" i="10" s="1"/>
  <c r="G892" i="10" s="1"/>
  <c r="B893" i="10"/>
  <c r="G893" i="10" s="1"/>
  <c r="B894" i="10"/>
  <c r="G894" i="10" s="1"/>
  <c r="B895" i="10"/>
  <c r="G895" i="10" s="1"/>
  <c r="B896" i="10"/>
  <c r="G896" i="10" s="1"/>
  <c r="B897" i="10"/>
  <c r="G897" i="10" s="1"/>
  <c r="B898" i="10"/>
  <c r="G898" i="10" s="1"/>
  <c r="B899" i="10"/>
  <c r="B900" i="10" s="1"/>
  <c r="B902" i="10"/>
  <c r="B903" i="10" s="1"/>
  <c r="G903" i="10" s="1"/>
  <c r="B904" i="10"/>
  <c r="G904" i="10" s="1"/>
  <c r="B905" i="10"/>
  <c r="B906" i="10" s="1"/>
  <c r="G906" i="10" s="1"/>
  <c r="B907" i="10"/>
  <c r="G907" i="10" s="1"/>
  <c r="B908" i="10"/>
  <c r="G908" i="10" s="1"/>
  <c r="B909" i="10"/>
  <c r="G909" i="10" s="1"/>
  <c r="B910" i="10"/>
  <c r="G910" i="10" s="1"/>
  <c r="B911" i="10"/>
  <c r="G911" i="10" s="1"/>
  <c r="B912" i="10"/>
  <c r="G912" i="10" s="1"/>
  <c r="B941" i="10"/>
  <c r="G941" i="10" s="1"/>
  <c r="B942" i="10"/>
  <c r="G942" i="10" s="1"/>
  <c r="B943" i="10"/>
  <c r="G943" i="10" s="1"/>
  <c r="B945" i="10"/>
  <c r="G945" i="10" s="1"/>
  <c r="B946" i="10"/>
  <c r="G946" i="10" s="1"/>
  <c r="B947" i="10"/>
  <c r="G947" i="10" s="1"/>
  <c r="B948" i="10"/>
  <c r="G948" i="10" s="1"/>
  <c r="B949" i="10"/>
  <c r="G949" i="10" s="1"/>
  <c r="B950" i="10"/>
  <c r="G950" i="10" s="1"/>
  <c r="B951" i="10"/>
  <c r="G951" i="10" s="1"/>
  <c r="B952" i="10"/>
  <c r="G952" i="10" s="1"/>
  <c r="B953" i="10"/>
  <c r="G953" i="10" s="1"/>
  <c r="B954" i="10"/>
  <c r="G954" i="10" s="1"/>
  <c r="B955" i="10"/>
  <c r="G955" i="10" s="1"/>
  <c r="B956" i="10"/>
  <c r="G956" i="10" s="1"/>
  <c r="B957" i="10"/>
  <c r="B958" i="10"/>
  <c r="B959" i="10"/>
  <c r="B960" i="10"/>
  <c r="G960" i="10" s="1"/>
  <c r="B961" i="10"/>
  <c r="G961" i="10" s="1"/>
  <c r="B962" i="10"/>
  <c r="G962" i="10" s="1"/>
  <c r="B963" i="10"/>
  <c r="B964" i="10" s="1"/>
  <c r="G964" i="10" s="1"/>
  <c r="B965" i="10"/>
  <c r="G965" i="10" s="1"/>
  <c r="B973" i="10"/>
  <c r="G973" i="10" s="1"/>
  <c r="B974" i="10"/>
  <c r="G974" i="10" s="1"/>
  <c r="B976" i="10"/>
  <c r="G976" i="10" s="1"/>
  <c r="B977" i="10"/>
  <c r="B978" i="10" s="1"/>
  <c r="G978" i="10" s="1"/>
  <c r="B979" i="10"/>
  <c r="G979" i="10" s="1"/>
  <c r="B980" i="10"/>
  <c r="G980" i="10" s="1"/>
  <c r="B985" i="10"/>
  <c r="G985" i="10" s="1"/>
  <c r="B987" i="10"/>
  <c r="G987" i="10" s="1"/>
  <c r="B989" i="10"/>
  <c r="G989" i="10" s="1"/>
  <c r="B991" i="10"/>
  <c r="G991" i="10" s="1"/>
  <c r="B992" i="10"/>
  <c r="G992" i="10" s="1"/>
  <c r="B1044" i="10"/>
  <c r="B1045" i="10"/>
  <c r="G1045" i="10" s="1"/>
  <c r="B1046" i="10"/>
  <c r="G1046" i="10" s="1"/>
  <c r="B1047" i="10"/>
  <c r="G1047" i="10" s="1"/>
  <c r="B1048" i="10"/>
  <c r="G1048" i="10" s="1"/>
  <c r="B1049" i="10"/>
  <c r="G1049" i="10" s="1"/>
  <c r="B1050" i="10"/>
  <c r="G1050" i="10" s="1"/>
  <c r="B1051" i="10"/>
  <c r="G1051" i="10" s="1"/>
  <c r="B1052" i="10"/>
  <c r="G1052" i="10" s="1"/>
  <c r="B1053" i="10"/>
  <c r="G1053" i="10" s="1"/>
  <c r="B1054" i="10"/>
  <c r="G1054" i="10" s="1"/>
  <c r="B1055" i="10"/>
  <c r="G1055" i="10" s="1"/>
  <c r="B1056" i="10"/>
  <c r="G1056" i="10" s="1"/>
  <c r="B1057" i="10"/>
  <c r="G1057" i="10" s="1"/>
  <c r="B1058" i="10"/>
  <c r="G1058" i="10" s="1"/>
  <c r="B1059" i="10"/>
  <c r="G1059" i="10" s="1"/>
  <c r="B1060" i="10"/>
  <c r="G1060" i="10" s="1"/>
  <c r="B1061" i="10"/>
  <c r="G1061" i="10" s="1"/>
  <c r="B1062" i="10"/>
  <c r="G1062" i="10" s="1"/>
  <c r="B1063" i="10"/>
  <c r="G1063" i="10" s="1"/>
  <c r="B1065" i="10"/>
  <c r="B1066" i="10"/>
  <c r="B1072" i="10"/>
  <c r="G1072" i="10" s="1"/>
  <c r="B1073" i="10"/>
  <c r="C85" i="10"/>
  <c r="C86" i="10" s="1"/>
  <c r="C108" i="10"/>
  <c r="C109" i="10" s="1"/>
  <c r="C124" i="10"/>
  <c r="C129" i="10"/>
  <c r="C130" i="10" s="1"/>
  <c r="C141" i="10"/>
  <c r="C142" i="10" s="1"/>
  <c r="C280" i="10"/>
  <c r="C281" i="10" s="1"/>
  <c r="C283" i="10"/>
  <c r="C284" i="10" s="1"/>
  <c r="C286" i="10"/>
  <c r="C287" i="10" s="1"/>
  <c r="C289" i="10"/>
  <c r="C290" i="10" s="1"/>
  <c r="C291" i="10" s="1"/>
  <c r="C293" i="10"/>
  <c r="C294" i="10" s="1"/>
  <c r="C296" i="10"/>
  <c r="C297" i="10" s="1"/>
  <c r="C299" i="10"/>
  <c r="C300" i="10" s="1"/>
  <c r="C302" i="10"/>
  <c r="C303" i="10" s="1"/>
  <c r="C308" i="10"/>
  <c r="C309" i="10" s="1"/>
  <c r="C311" i="10"/>
  <c r="C312" i="10" s="1"/>
  <c r="C314" i="10"/>
  <c r="C315" i="10" s="1"/>
  <c r="C341" i="10"/>
  <c r="C343" i="10"/>
  <c r="C397" i="10"/>
  <c r="C399" i="10"/>
  <c r="C444" i="10"/>
  <c r="C446" i="10"/>
  <c r="C498" i="10"/>
  <c r="C500" i="10"/>
  <c r="C529" i="10"/>
  <c r="C530" i="10" s="1"/>
  <c r="C531" i="10" s="1"/>
  <c r="C532" i="10" s="1"/>
  <c r="C533" i="10" s="1"/>
  <c r="C534" i="10" s="1"/>
  <c r="C535" i="10" s="1"/>
  <c r="C536" i="10" s="1"/>
  <c r="C556" i="10"/>
  <c r="C560" i="10"/>
  <c r="C561" i="10" s="1"/>
  <c r="C562" i="10" s="1"/>
  <c r="C563" i="10" s="1"/>
  <c r="C564" i="10" s="1"/>
  <c r="C565" i="10" s="1"/>
  <c r="C566" i="10" s="1"/>
  <c r="C567" i="10" s="1"/>
  <c r="C576" i="10"/>
  <c r="C622" i="10"/>
  <c r="C623" i="10" s="1"/>
  <c r="C624" i="10" s="1"/>
  <c r="C629" i="10"/>
  <c r="C630" i="10" s="1"/>
  <c r="C635" i="10"/>
  <c r="C652" i="10"/>
  <c r="C654" i="10"/>
  <c r="C665" i="10"/>
  <c r="C667" i="10"/>
  <c r="C669" i="10"/>
  <c r="C975" i="10" s="1"/>
  <c r="C674" i="10"/>
  <c r="C682" i="10"/>
  <c r="C683" i="10" s="1"/>
  <c r="C684" i="10" s="1"/>
  <c r="C704" i="10"/>
  <c r="C708" i="10"/>
  <c r="C709" i="10" s="1"/>
  <c r="C710" i="10" s="1"/>
  <c r="C764" i="10"/>
  <c r="C826" i="10"/>
  <c r="C860" i="10"/>
  <c r="C880" i="10"/>
  <c r="C882" i="10"/>
  <c r="C888" i="10"/>
  <c r="C890" i="10"/>
  <c r="C892" i="10"/>
  <c r="C900" i="10"/>
  <c r="C901" i="10" s="1"/>
  <c r="C903" i="10"/>
  <c r="C906" i="10"/>
  <c r="C939" i="10"/>
  <c r="C964" i="10"/>
  <c r="C972" i="10"/>
  <c r="C978" i="10"/>
  <c r="C985" i="10"/>
  <c r="C987" i="10"/>
  <c r="C989" i="10"/>
  <c r="C991" i="10"/>
  <c r="C992" i="10"/>
  <c r="H1066" i="10"/>
  <c r="I1066" i="10" s="1"/>
  <c r="H1065" i="10"/>
  <c r="J1065" i="10" s="1"/>
  <c r="P33" i="34"/>
  <c r="P28" i="76"/>
  <c r="G1022" i="10"/>
  <c r="G1019" i="10"/>
  <c r="G1040" i="10"/>
  <c r="G1031" i="10"/>
  <c r="G1027" i="10"/>
  <c r="G1036" i="10"/>
  <c r="G1037" i="10"/>
  <c r="G1038" i="10"/>
  <c r="G1035" i="10"/>
  <c r="G1021" i="10"/>
  <c r="G1008" i="10"/>
  <c r="D992" i="10"/>
  <c r="H83" i="10"/>
  <c r="H992" i="10" s="1"/>
  <c r="H990" i="10"/>
  <c r="J990" i="10" s="1"/>
  <c r="J991" i="10" s="1"/>
  <c r="D991" i="10"/>
  <c r="H988" i="10"/>
  <c r="I988" i="10" s="1"/>
  <c r="D989" i="10"/>
  <c r="H986" i="10"/>
  <c r="J986" i="10" s="1"/>
  <c r="J987" i="10" s="1"/>
  <c r="D987" i="10"/>
  <c r="H984" i="10"/>
  <c r="I984" i="10" s="1"/>
  <c r="I985" i="10" s="1"/>
  <c r="D985" i="10"/>
  <c r="P58" i="71"/>
  <c r="P57" i="71"/>
  <c r="P40" i="71"/>
  <c r="P41" i="71"/>
  <c r="P42" i="71"/>
  <c r="P43" i="71"/>
  <c r="P44" i="71"/>
  <c r="P45" i="71"/>
  <c r="P46" i="71"/>
  <c r="P47" i="71"/>
  <c r="P48" i="71"/>
  <c r="P49" i="71"/>
  <c r="P50" i="71"/>
  <c r="P51" i="71"/>
  <c r="P52" i="71"/>
  <c r="P53" i="71"/>
  <c r="P54" i="71"/>
  <c r="P55" i="71"/>
  <c r="P56" i="71"/>
  <c r="P39" i="71"/>
  <c r="P58" i="70"/>
  <c r="P53" i="70"/>
  <c r="P54" i="70"/>
  <c r="P55" i="70"/>
  <c r="P56" i="70"/>
  <c r="P57" i="70"/>
  <c r="P52" i="70"/>
  <c r="P51" i="70"/>
  <c r="P50" i="70"/>
  <c r="P49" i="70"/>
  <c r="P43" i="70"/>
  <c r="P44" i="70"/>
  <c r="P45" i="70"/>
  <c r="P46" i="70"/>
  <c r="P47" i="70"/>
  <c r="P48" i="70"/>
  <c r="P42" i="70"/>
  <c r="P41" i="70"/>
  <c r="P40" i="70"/>
  <c r="P39" i="70"/>
  <c r="P41" i="69"/>
  <c r="P42" i="69"/>
  <c r="P43" i="69"/>
  <c r="P44" i="69"/>
  <c r="P45" i="69"/>
  <c r="P46" i="69"/>
  <c r="P47" i="69"/>
  <c r="P48" i="69"/>
  <c r="P49" i="69"/>
  <c r="P50" i="69"/>
  <c r="P51" i="69"/>
  <c r="P52" i="69"/>
  <c r="P53" i="69"/>
  <c r="P54" i="69"/>
  <c r="P55" i="69"/>
  <c r="P56" i="69"/>
  <c r="P57" i="69"/>
  <c r="P58" i="69"/>
  <c r="P59" i="69"/>
  <c r="P60" i="69"/>
  <c r="P40" i="69"/>
  <c r="P73" i="64"/>
  <c r="P69" i="64"/>
  <c r="P70" i="64"/>
  <c r="P71" i="64"/>
  <c r="P68" i="64"/>
  <c r="P66" i="64"/>
  <c r="P65" i="64"/>
  <c r="P51" i="64"/>
  <c r="P52" i="64"/>
  <c r="P53" i="64"/>
  <c r="P54" i="64"/>
  <c r="P55" i="64"/>
  <c r="P56" i="64"/>
  <c r="P57" i="64"/>
  <c r="P58" i="64"/>
  <c r="P59" i="64"/>
  <c r="P60" i="64"/>
  <c r="P61" i="64"/>
  <c r="P62" i="64"/>
  <c r="P63" i="64"/>
  <c r="P64" i="64"/>
  <c r="P50" i="64"/>
  <c r="P41" i="64"/>
  <c r="P42" i="64"/>
  <c r="P43" i="64"/>
  <c r="P44" i="64"/>
  <c r="P45" i="64"/>
  <c r="P46" i="64"/>
  <c r="P47" i="64"/>
  <c r="P48" i="64"/>
  <c r="P40" i="64"/>
  <c r="P41" i="65"/>
  <c r="P42" i="65"/>
  <c r="P43" i="65"/>
  <c r="P44" i="65"/>
  <c r="P45" i="65"/>
  <c r="P46" i="65"/>
  <c r="P47" i="65"/>
  <c r="P48" i="65"/>
  <c r="P49" i="65"/>
  <c r="P50" i="65"/>
  <c r="P51" i="65"/>
  <c r="P52" i="65"/>
  <c r="P53" i="65"/>
  <c r="P54" i="65"/>
  <c r="P55" i="65"/>
  <c r="P56" i="65"/>
  <c r="P57" i="65"/>
  <c r="P58" i="65"/>
  <c r="P59" i="65"/>
  <c r="P60" i="65"/>
  <c r="P61" i="65"/>
  <c r="P62" i="65"/>
  <c r="P63" i="65"/>
  <c r="P40" i="65"/>
  <c r="P78" i="30"/>
  <c r="P77" i="30"/>
  <c r="P76" i="30"/>
  <c r="P73" i="30"/>
  <c r="P74" i="30"/>
  <c r="P75" i="30"/>
  <c r="P72" i="30"/>
  <c r="P71" i="30"/>
  <c r="P70" i="30"/>
  <c r="P68" i="30"/>
  <c r="P69" i="30"/>
  <c r="P61" i="30"/>
  <c r="P62" i="30"/>
  <c r="P63" i="30"/>
  <c r="P64" i="30"/>
  <c r="P65" i="30"/>
  <c r="P66" i="30"/>
  <c r="P67" i="30"/>
  <c r="P60" i="30"/>
  <c r="P59" i="30"/>
  <c r="P45" i="30"/>
  <c r="P46" i="30"/>
  <c r="P47" i="30"/>
  <c r="P48" i="30"/>
  <c r="P49" i="30"/>
  <c r="P50" i="30"/>
  <c r="P51" i="30"/>
  <c r="P52" i="30"/>
  <c r="P53" i="30"/>
  <c r="P54" i="30"/>
  <c r="P55" i="30"/>
  <c r="P56" i="30"/>
  <c r="P57" i="30"/>
  <c r="P58" i="30"/>
  <c r="P44" i="30"/>
  <c r="P66" i="34"/>
  <c r="P65" i="34"/>
  <c r="P47" i="34"/>
  <c r="P48" i="34"/>
  <c r="P49" i="34"/>
  <c r="P50" i="34"/>
  <c r="P51" i="34"/>
  <c r="P52" i="34"/>
  <c r="P53" i="34"/>
  <c r="P54" i="34"/>
  <c r="P55" i="34"/>
  <c r="P56" i="34"/>
  <c r="P57" i="34"/>
  <c r="P58" i="34"/>
  <c r="P59" i="34"/>
  <c r="P60" i="34"/>
  <c r="P61" i="34"/>
  <c r="P62" i="34"/>
  <c r="P63" i="34"/>
  <c r="P64" i="34"/>
  <c r="P46" i="34"/>
  <c r="P42" i="34"/>
  <c r="P43" i="34"/>
  <c r="P44" i="34"/>
  <c r="P45" i="34"/>
  <c r="P41" i="34"/>
  <c r="P56" i="63"/>
  <c r="P57" i="63"/>
  <c r="P27" i="63"/>
  <c r="P26" i="63"/>
  <c r="P25" i="63"/>
  <c r="P24" i="63"/>
  <c r="P23" i="63"/>
  <c r="H4" i="10"/>
  <c r="J4" i="10" s="1"/>
  <c r="H5" i="10"/>
  <c r="I5" i="10" s="1"/>
  <c r="H6" i="10"/>
  <c r="H7" i="10"/>
  <c r="I7" i="10" s="1"/>
  <c r="H8" i="10"/>
  <c r="H12" i="10"/>
  <c r="J12" i="10" s="1"/>
  <c r="H22" i="10"/>
  <c r="I22" i="10" s="1"/>
  <c r="H23" i="10"/>
  <c r="I23" i="10" s="1"/>
  <c r="H24" i="10"/>
  <c r="H25" i="10"/>
  <c r="H26" i="10"/>
  <c r="H30" i="10"/>
  <c r="H43" i="10"/>
  <c r="H44" i="10"/>
  <c r="J44" i="10" s="1"/>
  <c r="H45" i="10"/>
  <c r="I45" i="10" s="1"/>
  <c r="H49" i="10"/>
  <c r="I49" i="10" s="1"/>
  <c r="H50" i="10"/>
  <c r="I50" i="10" s="1"/>
  <c r="H66" i="10"/>
  <c r="I66" i="10" s="1"/>
  <c r="H76" i="10"/>
  <c r="I76" i="10" s="1"/>
  <c r="H77" i="10"/>
  <c r="H78" i="10"/>
  <c r="H79" i="10"/>
  <c r="J79" i="10" s="1"/>
  <c r="H84" i="10"/>
  <c r="I84" i="10" s="1"/>
  <c r="I85" i="10" s="1"/>
  <c r="I86" i="10" s="1"/>
  <c r="H87" i="10"/>
  <c r="H88" i="10"/>
  <c r="J88" i="10" s="1"/>
  <c r="H89" i="10"/>
  <c r="I89" i="10" s="1"/>
  <c r="H90" i="10"/>
  <c r="H98" i="10"/>
  <c r="H99" i="10"/>
  <c r="I99" i="10" s="1"/>
  <c r="H100" i="10"/>
  <c r="I100" i="10" s="1"/>
  <c r="H101" i="10"/>
  <c r="I101" i="10" s="1"/>
  <c r="H102" i="10"/>
  <c r="H103" i="10"/>
  <c r="H994" i="10"/>
  <c r="J994" i="10" s="1"/>
  <c r="H995" i="10"/>
  <c r="J995" i="10" s="1"/>
  <c r="H107" i="10"/>
  <c r="I107" i="10" s="1"/>
  <c r="I108" i="10" s="1"/>
  <c r="I109" i="10" s="1"/>
  <c r="H123" i="10"/>
  <c r="I123" i="10" s="1"/>
  <c r="I124" i="10" s="1"/>
  <c r="H125" i="10"/>
  <c r="I125" i="10" s="1"/>
  <c r="H127" i="10"/>
  <c r="H128" i="10"/>
  <c r="J128" i="10" s="1"/>
  <c r="J129" i="10" s="1"/>
  <c r="J130" i="10" s="1"/>
  <c r="H140" i="10"/>
  <c r="H143" i="10"/>
  <c r="H144" i="10"/>
  <c r="J144" i="10" s="1"/>
  <c r="H148" i="10"/>
  <c r="I148" i="10" s="1"/>
  <c r="H149" i="10"/>
  <c r="I149" i="10" s="1"/>
  <c r="H150" i="10"/>
  <c r="H151" i="10"/>
  <c r="J151" i="10" s="1"/>
  <c r="H152" i="10"/>
  <c r="I152" i="10" s="1"/>
  <c r="H153" i="10"/>
  <c r="H154" i="10"/>
  <c r="I154" i="10" s="1"/>
  <c r="H155" i="10"/>
  <c r="J155" i="10" s="1"/>
  <c r="H156" i="10"/>
  <c r="J156" i="10" s="1"/>
  <c r="H157" i="10"/>
  <c r="H996" i="10"/>
  <c r="I996" i="10" s="1"/>
  <c r="H997" i="10"/>
  <c r="H998" i="10"/>
  <c r="H999" i="10"/>
  <c r="I999" i="10" s="1"/>
  <c r="H161" i="10"/>
  <c r="H175" i="10"/>
  <c r="H176" i="10"/>
  <c r="J176" i="10" s="1"/>
  <c r="H1000" i="10"/>
  <c r="J1000" i="10" s="1"/>
  <c r="H180" i="10"/>
  <c r="H188" i="10"/>
  <c r="H193" i="10"/>
  <c r="I193" i="10" s="1"/>
  <c r="H194" i="10"/>
  <c r="H195" i="10"/>
  <c r="H196" i="10"/>
  <c r="J196" i="10" s="1"/>
  <c r="H197" i="10"/>
  <c r="I197" i="10" s="1"/>
  <c r="H202" i="10"/>
  <c r="H203" i="10"/>
  <c r="I203" i="10" s="1"/>
  <c r="H215" i="10"/>
  <c r="H216" i="10"/>
  <c r="H221" i="10"/>
  <c r="H223" i="10"/>
  <c r="I223" i="10" s="1"/>
  <c r="H224" i="10"/>
  <c r="I224" i="10" s="1"/>
  <c r="H225" i="10"/>
  <c r="I225" i="10" s="1"/>
  <c r="H227" i="10"/>
  <c r="I227" i="10" s="1"/>
  <c r="H228" i="10"/>
  <c r="I228" i="10" s="1"/>
  <c r="H229" i="10"/>
  <c r="J229" i="10" s="1"/>
  <c r="H230" i="10"/>
  <c r="J230" i="10" s="1"/>
  <c r="H231" i="10"/>
  <c r="H233" i="10"/>
  <c r="H234" i="10"/>
  <c r="H235" i="10"/>
  <c r="I235" i="10" s="1"/>
  <c r="H236" i="10"/>
  <c r="I236" i="10" s="1"/>
  <c r="H237" i="10"/>
  <c r="J237" i="10" s="1"/>
  <c r="H238" i="10"/>
  <c r="H240" i="10"/>
  <c r="H241" i="10"/>
  <c r="H242" i="10"/>
  <c r="J242" i="10" s="1"/>
  <c r="H243" i="10"/>
  <c r="I243" i="10" s="1"/>
  <c r="H244" i="10"/>
  <c r="I244" i="10" s="1"/>
  <c r="H246" i="10"/>
  <c r="H247" i="10"/>
  <c r="H1002" i="10"/>
  <c r="I1002" i="10" s="1"/>
  <c r="H1003" i="10"/>
  <c r="I1003" i="10" s="1"/>
  <c r="H1004" i="10"/>
  <c r="H1005" i="10"/>
  <c r="J1005" i="10" s="1"/>
  <c r="H251" i="10"/>
  <c r="I251" i="10" s="1"/>
  <c r="H252" i="10"/>
  <c r="H253" i="10"/>
  <c r="H254" i="10"/>
  <c r="H255" i="10"/>
  <c r="I255" i="10" s="1"/>
  <c r="H256" i="10"/>
  <c r="I256" i="10" s="1"/>
  <c r="H273" i="10"/>
  <c r="J273" i="10" s="1"/>
  <c r="H274" i="10"/>
  <c r="H275" i="10"/>
  <c r="I275" i="10" s="1"/>
  <c r="H1008" i="10"/>
  <c r="H1009" i="10"/>
  <c r="I1009" i="10" s="1"/>
  <c r="I279" i="10"/>
  <c r="I280" i="10" s="1"/>
  <c r="I281" i="10" s="1"/>
  <c r="I282" i="10"/>
  <c r="I283" i="10" s="1"/>
  <c r="I285" i="10"/>
  <c r="I286" i="10" s="1"/>
  <c r="I287" i="10" s="1"/>
  <c r="I288" i="10"/>
  <c r="I289" i="10" s="1"/>
  <c r="I290" i="10" s="1"/>
  <c r="I291" i="10" s="1"/>
  <c r="I292" i="10"/>
  <c r="I293" i="10" s="1"/>
  <c r="I294" i="10" s="1"/>
  <c r="I295" i="10"/>
  <c r="I296" i="10" s="1"/>
  <c r="I297" i="10" s="1"/>
  <c r="I298" i="10"/>
  <c r="I299" i="10" s="1"/>
  <c r="I300" i="10" s="1"/>
  <c r="I301" i="10"/>
  <c r="I302" i="10" s="1"/>
  <c r="I303" i="10" s="1"/>
  <c r="I307" i="10"/>
  <c r="I308" i="10" s="1"/>
  <c r="I309" i="10" s="1"/>
  <c r="I310" i="10"/>
  <c r="I311" i="10" s="1"/>
  <c r="I312" i="10" s="1"/>
  <c r="I313" i="10"/>
  <c r="I314" i="10" s="1"/>
  <c r="I315" i="10" s="1"/>
  <c r="H1014" i="10"/>
  <c r="H1015" i="10"/>
  <c r="J1015" i="10" s="1"/>
  <c r="H1016" i="10"/>
  <c r="H1017" i="10"/>
  <c r="J1017" i="10" s="1"/>
  <c r="H322" i="10"/>
  <c r="I322" i="10" s="1"/>
  <c r="H323" i="10"/>
  <c r="H325" i="10"/>
  <c r="H326" i="10"/>
  <c r="H328" i="10"/>
  <c r="H329" i="10"/>
  <c r="I329" i="10" s="1"/>
  <c r="H330" i="10"/>
  <c r="H331" i="10"/>
  <c r="I331" i="10" s="1"/>
  <c r="H333" i="10"/>
  <c r="I333" i="10" s="1"/>
  <c r="H334" i="10"/>
  <c r="H335" i="10"/>
  <c r="J335" i="10" s="1"/>
  <c r="H336" i="10"/>
  <c r="H337" i="10"/>
  <c r="I337" i="10" s="1"/>
  <c r="H338" i="10"/>
  <c r="I338" i="10" s="1"/>
  <c r="H340" i="10"/>
  <c r="H342" i="10"/>
  <c r="H343" i="10" s="1"/>
  <c r="H378" i="10"/>
  <c r="I378" i="10" s="1"/>
  <c r="H379" i="10"/>
  <c r="I379" i="10" s="1"/>
  <c r="H381" i="10"/>
  <c r="I381" i="10" s="1"/>
  <c r="H382" i="10"/>
  <c r="H384" i="10"/>
  <c r="H385" i="10"/>
  <c r="H386" i="10"/>
  <c r="I386" i="10" s="1"/>
  <c r="H387" i="10"/>
  <c r="I387" i="10" s="1"/>
  <c r="H389" i="10"/>
  <c r="H390" i="10"/>
  <c r="J390" i="10" s="1"/>
  <c r="H391" i="10"/>
  <c r="H392" i="10"/>
  <c r="H393" i="10"/>
  <c r="H394" i="10"/>
  <c r="H396" i="10"/>
  <c r="I396" i="10" s="1"/>
  <c r="I397" i="10" s="1"/>
  <c r="H398" i="10"/>
  <c r="H425" i="10"/>
  <c r="J425" i="10" s="1"/>
  <c r="H426" i="10"/>
  <c r="H428" i="10"/>
  <c r="I428" i="10" s="1"/>
  <c r="H429" i="10"/>
  <c r="H431" i="10"/>
  <c r="J431" i="10" s="1"/>
  <c r="H432" i="10"/>
  <c r="I432" i="10" s="1"/>
  <c r="H433" i="10"/>
  <c r="H434" i="10"/>
  <c r="I434" i="10" s="1"/>
  <c r="H436" i="10"/>
  <c r="I436" i="10" s="1"/>
  <c r="H437" i="10"/>
  <c r="J437" i="10" s="1"/>
  <c r="H438" i="10"/>
  <c r="I438" i="10" s="1"/>
  <c r="H439" i="10"/>
  <c r="H440" i="10"/>
  <c r="I440" i="10" s="1"/>
  <c r="H441" i="10"/>
  <c r="I441" i="10" s="1"/>
  <c r="H443" i="10"/>
  <c r="I443" i="10" s="1"/>
  <c r="I444" i="10" s="1"/>
  <c r="H445" i="10"/>
  <c r="I445" i="10" s="1"/>
  <c r="I446" i="10" s="1"/>
  <c r="H479" i="10"/>
  <c r="H480" i="10"/>
  <c r="I480" i="10" s="1"/>
  <c r="H482" i="10"/>
  <c r="H483" i="10"/>
  <c r="I483" i="10" s="1"/>
  <c r="H485" i="10"/>
  <c r="J485" i="10" s="1"/>
  <c r="H486" i="10"/>
  <c r="J486" i="10" s="1"/>
  <c r="H487" i="10"/>
  <c r="H488" i="10"/>
  <c r="J488" i="10" s="1"/>
  <c r="H490" i="10"/>
  <c r="J490" i="10" s="1"/>
  <c r="H491" i="10"/>
  <c r="J491" i="10" s="1"/>
  <c r="H492" i="10"/>
  <c r="I492" i="10" s="1"/>
  <c r="H493" i="10"/>
  <c r="I493" i="10" s="1"/>
  <c r="H494" i="10"/>
  <c r="I494" i="10" s="1"/>
  <c r="H495" i="10"/>
  <c r="I495" i="10" s="1"/>
  <c r="H497" i="10"/>
  <c r="H499" i="10"/>
  <c r="H500" i="10" s="1"/>
  <c r="H528" i="10"/>
  <c r="H529" i="10" s="1"/>
  <c r="H530" i="10" s="1"/>
  <c r="H531" i="10" s="1"/>
  <c r="H532" i="10" s="1"/>
  <c r="H533" i="10" s="1"/>
  <c r="H534" i="10" s="1"/>
  <c r="H535" i="10" s="1"/>
  <c r="H536" i="10" s="1"/>
  <c r="H549" i="10"/>
  <c r="H550" i="10"/>
  <c r="J550" i="10" s="1"/>
  <c r="H551" i="10"/>
  <c r="I551" i="10" s="1"/>
  <c r="H552" i="10"/>
  <c r="H553" i="10"/>
  <c r="J553" i="10" s="1"/>
  <c r="H554" i="10"/>
  <c r="J554" i="10" s="1"/>
  <c r="H555" i="10"/>
  <c r="H556" i="10" s="1"/>
  <c r="H557" i="10"/>
  <c r="I557" i="10" s="1"/>
  <c r="H558" i="10"/>
  <c r="H559" i="10"/>
  <c r="H568" i="10"/>
  <c r="J568" i="10" s="1"/>
  <c r="H569" i="10"/>
  <c r="I569" i="10" s="1"/>
  <c r="H605" i="10"/>
  <c r="J605" i="10" s="1"/>
  <c r="H606" i="10"/>
  <c r="I606" i="10" s="1"/>
  <c r="H619" i="10"/>
  <c r="I619" i="10" s="1"/>
  <c r="H620" i="10"/>
  <c r="H621" i="10"/>
  <c r="H625" i="10"/>
  <c r="H626" i="10"/>
  <c r="H627" i="10"/>
  <c r="I627" i="10" s="1"/>
  <c r="H628" i="10"/>
  <c r="I628" i="10" s="1"/>
  <c r="I629" i="10" s="1"/>
  <c r="I630" i="10" s="1"/>
  <c r="H631" i="10"/>
  <c r="I631" i="10" s="1"/>
  <c r="H632" i="10"/>
  <c r="J632" i="10" s="1"/>
  <c r="H633" i="10"/>
  <c r="J633" i="10" s="1"/>
  <c r="H634" i="10"/>
  <c r="J634" i="10" s="1"/>
  <c r="J635" i="10" s="1"/>
  <c r="H681" i="10"/>
  <c r="J681" i="10" s="1"/>
  <c r="J682" i="10" s="1"/>
  <c r="J683" i="10" s="1"/>
  <c r="J684" i="10" s="1"/>
  <c r="H697" i="10"/>
  <c r="H698" i="10"/>
  <c r="J698" i="10" s="1"/>
  <c r="H699" i="10"/>
  <c r="I699" i="10" s="1"/>
  <c r="H700" i="10"/>
  <c r="J700" i="10" s="1"/>
  <c r="H701" i="10"/>
  <c r="J701" i="10" s="1"/>
  <c r="H702" i="10"/>
  <c r="H703" i="10"/>
  <c r="I703" i="10" s="1"/>
  <c r="I704" i="10" s="1"/>
  <c r="H705" i="10"/>
  <c r="H706" i="10"/>
  <c r="I706" i="10" s="1"/>
  <c r="H707" i="10"/>
  <c r="J707" i="10" s="1"/>
  <c r="J708" i="10" s="1"/>
  <c r="J709" i="10" s="1"/>
  <c r="J710" i="10" s="1"/>
  <c r="H711" i="10"/>
  <c r="I711" i="10" s="1"/>
  <c r="H712" i="10"/>
  <c r="I712" i="10" s="1"/>
  <c r="H744" i="10"/>
  <c r="J744" i="10" s="1"/>
  <c r="H757" i="10"/>
  <c r="H758" i="10"/>
  <c r="J758" i="10" s="1"/>
  <c r="H759" i="10"/>
  <c r="H760" i="10"/>
  <c r="I760" i="10" s="1"/>
  <c r="H761" i="10"/>
  <c r="H762" i="10"/>
  <c r="J762" i="10" s="1"/>
  <c r="H763" i="10"/>
  <c r="H765" i="10"/>
  <c r="J765" i="10" s="1"/>
  <c r="H766" i="10"/>
  <c r="J766" i="10" s="1"/>
  <c r="H767" i="10"/>
  <c r="H768" i="10"/>
  <c r="I768" i="10" s="1"/>
  <c r="H805" i="10"/>
  <c r="J805" i="10" s="1"/>
  <c r="H806" i="10"/>
  <c r="I806" i="10" s="1"/>
  <c r="H819" i="10"/>
  <c r="J819" i="10" s="1"/>
  <c r="H820" i="10"/>
  <c r="I820" i="10" s="1"/>
  <c r="H821" i="10"/>
  <c r="H822" i="10"/>
  <c r="H823" i="10"/>
  <c r="J823" i="10" s="1"/>
  <c r="H824" i="10"/>
  <c r="J824" i="10" s="1"/>
  <c r="H825" i="10"/>
  <c r="J825" i="10" s="1"/>
  <c r="J826" i="10" s="1"/>
  <c r="H827" i="10"/>
  <c r="I827" i="10" s="1"/>
  <c r="H828" i="10"/>
  <c r="I828" i="10" s="1"/>
  <c r="H829" i="10"/>
  <c r="I829" i="10" s="1"/>
  <c r="H830" i="10"/>
  <c r="J830" i="10" s="1"/>
  <c r="H859" i="10"/>
  <c r="H860" i="10" s="1"/>
  <c r="H873" i="10"/>
  <c r="J873" i="10" s="1"/>
  <c r="H874" i="10"/>
  <c r="H875" i="10"/>
  <c r="J875" i="10" s="1"/>
  <c r="H876" i="10"/>
  <c r="J876" i="10" s="1"/>
  <c r="H877" i="10"/>
  <c r="H878" i="10"/>
  <c r="H879" i="10"/>
  <c r="H881" i="10"/>
  <c r="I881" i="10" s="1"/>
  <c r="I882" i="10" s="1"/>
  <c r="H883" i="10"/>
  <c r="H884" i="10"/>
  <c r="I884" i="10" s="1"/>
  <c r="H885" i="10"/>
  <c r="H919" i="10"/>
  <c r="H932" i="10"/>
  <c r="H933" i="10"/>
  <c r="J933" i="10" s="1"/>
  <c r="H934" i="10"/>
  <c r="I934" i="10" s="1"/>
  <c r="H935" i="10"/>
  <c r="J935" i="10" s="1"/>
  <c r="H936" i="10"/>
  <c r="J936" i="10" s="1"/>
  <c r="H937" i="10"/>
  <c r="I937" i="10" s="1"/>
  <c r="H938" i="10"/>
  <c r="I938" i="10" s="1"/>
  <c r="I939" i="10" s="1"/>
  <c r="H940" i="10"/>
  <c r="J940" i="10" s="1"/>
  <c r="H941" i="10"/>
  <c r="J941" i="10" s="1"/>
  <c r="H942" i="10"/>
  <c r="I942" i="10" s="1"/>
  <c r="H943" i="10"/>
  <c r="I943" i="10" s="1"/>
  <c r="H1006" i="10"/>
  <c r="H1018" i="10"/>
  <c r="I1018" i="10" s="1"/>
  <c r="H1019" i="10"/>
  <c r="I1019" i="10" s="1"/>
  <c r="H1020" i="10"/>
  <c r="J1020" i="10" s="1"/>
  <c r="H1021" i="10"/>
  <c r="H1022" i="10"/>
  <c r="J1022" i="10" s="1"/>
  <c r="H1025" i="10"/>
  <c r="H1026" i="10"/>
  <c r="I1026" i="10" s="1"/>
  <c r="H1027" i="10"/>
  <c r="H1028" i="10"/>
  <c r="J1028" i="10" s="1"/>
  <c r="H1029" i="10"/>
  <c r="I1029" i="10" s="1"/>
  <c r="H1030" i="10"/>
  <c r="I1030" i="10" s="1"/>
  <c r="H1031" i="10"/>
  <c r="I1031" i="10" s="1"/>
  <c r="H1032" i="10"/>
  <c r="J1032" i="10" s="1"/>
  <c r="H1033" i="10"/>
  <c r="H1034" i="10"/>
  <c r="I1034" i="10" s="1"/>
  <c r="H1035" i="10"/>
  <c r="I1035" i="10" s="1"/>
  <c r="H1036" i="10"/>
  <c r="I1036" i="10" s="1"/>
  <c r="H1037" i="10"/>
  <c r="I1037" i="10" s="1"/>
  <c r="H1038" i="10"/>
  <c r="J1038" i="10" s="1"/>
  <c r="H1039" i="10"/>
  <c r="J1039" i="10" s="1"/>
  <c r="H1040" i="10"/>
  <c r="J1040" i="10" s="1"/>
  <c r="H1044" i="10"/>
  <c r="I1044" i="10" s="1"/>
  <c r="H1045" i="10"/>
  <c r="H1046" i="10"/>
  <c r="I1046" i="10" s="1"/>
  <c r="H1047" i="10"/>
  <c r="I1047" i="10" s="1"/>
  <c r="H1048" i="10"/>
  <c r="H1049" i="10"/>
  <c r="I1049" i="10" s="1"/>
  <c r="H1050" i="10"/>
  <c r="J1050" i="10" s="1"/>
  <c r="H1051" i="10"/>
  <c r="H1052" i="10"/>
  <c r="I1052" i="10" s="1"/>
  <c r="H1053" i="10"/>
  <c r="I1053" i="10" s="1"/>
  <c r="H1054" i="10"/>
  <c r="J1054" i="10" s="1"/>
  <c r="H1055" i="10"/>
  <c r="H1056" i="10"/>
  <c r="I1056" i="10" s="1"/>
  <c r="H1057" i="10"/>
  <c r="I1057" i="10" s="1"/>
  <c r="H1058" i="10"/>
  <c r="H1059" i="10"/>
  <c r="H1060" i="10"/>
  <c r="H1061" i="10"/>
  <c r="J1061" i="10" s="1"/>
  <c r="H1062" i="10"/>
  <c r="J1062" i="10" s="1"/>
  <c r="H1063" i="10"/>
  <c r="I1063" i="10" s="1"/>
  <c r="J279" i="10"/>
  <c r="J280" i="10" s="1"/>
  <c r="J281" i="10" s="1"/>
  <c r="J282" i="10"/>
  <c r="J283" i="10" s="1"/>
  <c r="J284" i="10" s="1"/>
  <c r="J285" i="10"/>
  <c r="J286" i="10" s="1"/>
  <c r="J287" i="10" s="1"/>
  <c r="J288" i="10"/>
  <c r="J289" i="10" s="1"/>
  <c r="J290" i="10" s="1"/>
  <c r="J291" i="10" s="1"/>
  <c r="J292" i="10"/>
  <c r="J293" i="10" s="1"/>
  <c r="J294" i="10" s="1"/>
  <c r="J295" i="10"/>
  <c r="J296" i="10" s="1"/>
  <c r="J297" i="10" s="1"/>
  <c r="J298" i="10"/>
  <c r="J299" i="10" s="1"/>
  <c r="J300" i="10" s="1"/>
  <c r="J301" i="10"/>
  <c r="J302" i="10" s="1"/>
  <c r="J303" i="10" s="1"/>
  <c r="J307" i="10"/>
  <c r="J308" i="10" s="1"/>
  <c r="J309" i="10" s="1"/>
  <c r="J310" i="10"/>
  <c r="J311" i="10" s="1"/>
  <c r="J312" i="10" s="1"/>
  <c r="J313" i="10"/>
  <c r="J314" i="10" s="1"/>
  <c r="J315" i="10" s="1"/>
  <c r="P53" i="62"/>
  <c r="P61" i="62"/>
  <c r="P42" i="62"/>
  <c r="P27" i="62"/>
  <c r="P26" i="62"/>
  <c r="P25" i="62"/>
  <c r="P24" i="62"/>
  <c r="P23" i="62"/>
  <c r="P27" i="61"/>
  <c r="P26" i="61"/>
  <c r="P25" i="61"/>
  <c r="P24" i="61"/>
  <c r="P23" i="61"/>
  <c r="P27" i="60"/>
  <c r="P26" i="60"/>
  <c r="P25" i="60"/>
  <c r="P24" i="60"/>
  <c r="P23" i="60"/>
  <c r="P27" i="76"/>
  <c r="P26" i="76"/>
  <c r="P25" i="76"/>
  <c r="P24" i="76"/>
  <c r="P23" i="76"/>
  <c r="P20" i="76"/>
  <c r="P19" i="76"/>
  <c r="P18" i="76"/>
  <c r="P17" i="76"/>
  <c r="P16" i="76"/>
  <c r="P15" i="76"/>
  <c r="P14" i="76"/>
  <c r="P13" i="76"/>
  <c r="P12" i="76"/>
  <c r="P11" i="76"/>
  <c r="P34" i="47"/>
  <c r="P33" i="47"/>
  <c r="P32" i="47"/>
  <c r="P29" i="47"/>
  <c r="P28" i="47"/>
  <c r="P27" i="47"/>
  <c r="P26" i="47"/>
  <c r="P25" i="47"/>
  <c r="P24" i="47"/>
  <c r="P41" i="46"/>
  <c r="D85" i="10"/>
  <c r="D86" i="10" s="1"/>
  <c r="D95" i="10"/>
  <c r="D108" i="10"/>
  <c r="D124" i="10"/>
  <c r="D129" i="10"/>
  <c r="D130" i="10" s="1"/>
  <c r="D141" i="10"/>
  <c r="D142" i="10" s="1"/>
  <c r="D280" i="10"/>
  <c r="D281" i="10" s="1"/>
  <c r="D283" i="10"/>
  <c r="D284" i="10" s="1"/>
  <c r="D286" i="10"/>
  <c r="D287" i="10" s="1"/>
  <c r="D289" i="10"/>
  <c r="D290" i="10" s="1"/>
  <c r="D291" i="10" s="1"/>
  <c r="D293" i="10"/>
  <c r="D294" i="10" s="1"/>
  <c r="D296" i="10"/>
  <c r="D297" i="10" s="1"/>
  <c r="D299" i="10"/>
  <c r="D300" i="10" s="1"/>
  <c r="D302" i="10"/>
  <c r="D303" i="10" s="1"/>
  <c r="D308" i="10"/>
  <c r="D309" i="10" s="1"/>
  <c r="D311" i="10"/>
  <c r="D312" i="10" s="1"/>
  <c r="D314" i="10"/>
  <c r="D315" i="10" s="1"/>
  <c r="D341" i="10"/>
  <c r="D343" i="10"/>
  <c r="D397" i="10"/>
  <c r="D399" i="10"/>
  <c r="D444" i="10"/>
  <c r="D446" i="10"/>
  <c r="D498" i="10"/>
  <c r="D500" i="10"/>
  <c r="D529" i="10"/>
  <c r="D530" i="10" s="1"/>
  <c r="D531" i="10" s="1"/>
  <c r="D532" i="10" s="1"/>
  <c r="D533" i="10" s="1"/>
  <c r="D534" i="10" s="1"/>
  <c r="D535" i="10" s="1"/>
  <c r="D536" i="10" s="1"/>
  <c r="D556" i="10"/>
  <c r="D560" i="10"/>
  <c r="D561" i="10" s="1"/>
  <c r="D562" i="10" s="1"/>
  <c r="D563" i="10" s="1"/>
  <c r="D564" i="10" s="1"/>
  <c r="D565" i="10" s="1"/>
  <c r="D566" i="10" s="1"/>
  <c r="D567" i="10" s="1"/>
  <c r="D576" i="10"/>
  <c r="D603" i="10"/>
  <c r="D604" i="10"/>
  <c r="D622" i="10"/>
  <c r="D623" i="10" s="1"/>
  <c r="D624" i="10" s="1"/>
  <c r="D629" i="10"/>
  <c r="D630" i="10" s="1"/>
  <c r="D635" i="10"/>
  <c r="D652" i="10"/>
  <c r="D654" i="10"/>
  <c r="D665" i="10"/>
  <c r="D667" i="10"/>
  <c r="D669" i="10"/>
  <c r="D975" i="10" s="1"/>
  <c r="D674" i="10"/>
  <c r="D682" i="10"/>
  <c r="D683" i="10" s="1"/>
  <c r="D684" i="10" s="1"/>
  <c r="D704" i="10"/>
  <c r="D708" i="10"/>
  <c r="D709" i="10" s="1"/>
  <c r="D710" i="10" s="1"/>
  <c r="D764" i="10"/>
  <c r="D826" i="10"/>
  <c r="D860" i="10"/>
  <c r="D880" i="10"/>
  <c r="D882" i="10"/>
  <c r="D888" i="10"/>
  <c r="D890" i="10"/>
  <c r="D892" i="10"/>
  <c r="D900" i="10"/>
  <c r="D901" i="10" s="1"/>
  <c r="D903" i="10"/>
  <c r="D906" i="10"/>
  <c r="D939" i="10"/>
  <c r="D964" i="10"/>
  <c r="D972" i="10"/>
  <c r="D978" i="10"/>
  <c r="P47" i="45"/>
  <c r="P40" i="45"/>
  <c r="P37" i="45"/>
  <c r="P28" i="45"/>
  <c r="P44" i="45"/>
  <c r="P26" i="39"/>
  <c r="P23" i="38"/>
  <c r="P22" i="38"/>
  <c r="P15" i="38"/>
  <c r="P14" i="38"/>
  <c r="P20" i="36"/>
  <c r="P19" i="36"/>
  <c r="P23" i="44"/>
  <c r="P22" i="44"/>
  <c r="P10" i="44"/>
  <c r="P24" i="44"/>
  <c r="G4" i="10"/>
  <c r="G5" i="10"/>
  <c r="G6" i="10"/>
  <c r="G7" i="10"/>
  <c r="G8" i="10"/>
  <c r="G12" i="10"/>
  <c r="G22" i="10"/>
  <c r="G23" i="10"/>
  <c r="G24" i="10"/>
  <c r="G25" i="10"/>
  <c r="G26" i="10"/>
  <c r="G30" i="10"/>
  <c r="G43" i="10"/>
  <c r="G44" i="10"/>
  <c r="G45" i="10"/>
  <c r="G49" i="10"/>
  <c r="G50" i="10"/>
  <c r="G76" i="10"/>
  <c r="G77" i="10"/>
  <c r="G78" i="10"/>
  <c r="G79" i="10"/>
  <c r="G83" i="10"/>
  <c r="G84" i="10"/>
  <c r="G87" i="10"/>
  <c r="G88" i="10"/>
  <c r="G89" i="10"/>
  <c r="G90" i="10"/>
  <c r="G107" i="10"/>
  <c r="G123" i="10"/>
  <c r="G125" i="10"/>
  <c r="G127" i="10"/>
  <c r="G128" i="10"/>
  <c r="G140" i="10"/>
  <c r="G143" i="10"/>
  <c r="G144" i="10"/>
  <c r="G153" i="10"/>
  <c r="G154" i="10"/>
  <c r="G180" i="10"/>
  <c r="G193" i="10"/>
  <c r="G194" i="10"/>
  <c r="G195" i="10"/>
  <c r="G197" i="10"/>
  <c r="G221" i="10"/>
  <c r="G228" i="10"/>
  <c r="G233" i="10"/>
  <c r="G234" i="10"/>
  <c r="G235" i="10"/>
  <c r="G279" i="10"/>
  <c r="G282" i="10"/>
  <c r="G285" i="10"/>
  <c r="G288" i="10"/>
  <c r="G292" i="10"/>
  <c r="G295" i="10"/>
  <c r="G298" i="10"/>
  <c r="G301" i="10"/>
  <c r="G305" i="10"/>
  <c r="G306" i="10"/>
  <c r="G307" i="10"/>
  <c r="G310" i="10"/>
  <c r="G313" i="10"/>
  <c r="H280" i="10"/>
  <c r="H281" i="10" s="1"/>
  <c r="H283" i="10"/>
  <c r="H284" i="10" s="1"/>
  <c r="H286" i="10"/>
  <c r="H287" i="10" s="1"/>
  <c r="H289" i="10"/>
  <c r="H290" i="10" s="1"/>
  <c r="H291" i="10" s="1"/>
  <c r="H293" i="10"/>
  <c r="H294" i="10" s="1"/>
  <c r="H296" i="10"/>
  <c r="H297" i="10" s="1"/>
  <c r="H299" i="10"/>
  <c r="H300" i="10" s="1"/>
  <c r="H302" i="10"/>
  <c r="H303" i="10" s="1"/>
  <c r="H308" i="10"/>
  <c r="H309" i="10" s="1"/>
  <c r="H311" i="10"/>
  <c r="H312" i="10" s="1"/>
  <c r="H314" i="10"/>
  <c r="H315" i="10" s="1"/>
  <c r="B84" i="12"/>
  <c r="L24" i="65" s="1"/>
  <c r="G40" i="50"/>
  <c r="G45" i="50"/>
  <c r="B52" i="12"/>
  <c r="N40" i="72"/>
  <c r="N32" i="72"/>
  <c r="J32" i="72"/>
  <c r="J40" i="72"/>
  <c r="J27" i="72"/>
  <c r="J21" i="72"/>
  <c r="J15" i="72"/>
  <c r="P12" i="38"/>
  <c r="P16" i="36"/>
  <c r="P33" i="60"/>
  <c r="P33" i="61"/>
  <c r="P33" i="62"/>
  <c r="P33" i="63"/>
  <c r="B10" i="12"/>
  <c r="B9" i="12"/>
  <c r="B13" i="12"/>
  <c r="B12" i="12"/>
  <c r="P28" i="43"/>
  <c r="P11" i="43"/>
  <c r="B34" i="12"/>
  <c r="L38" i="43" s="1"/>
  <c r="D67" i="10" s="1"/>
  <c r="B39" i="12"/>
  <c r="B38" i="12"/>
  <c r="B37" i="12"/>
  <c r="B40" i="12"/>
  <c r="B41" i="12"/>
  <c r="B42" i="12"/>
  <c r="B36" i="12"/>
  <c r="B35" i="12"/>
  <c r="P34" i="63"/>
  <c r="P34" i="62"/>
  <c r="P34" i="60"/>
  <c r="P34" i="61"/>
  <c r="P18" i="38"/>
  <c r="P38" i="45"/>
  <c r="P40" i="37"/>
  <c r="P29" i="37"/>
  <c r="P36" i="71"/>
  <c r="P35" i="71"/>
  <c r="P34" i="71"/>
  <c r="P32" i="71"/>
  <c r="P31" i="71"/>
  <c r="P30" i="71"/>
  <c r="P29" i="71"/>
  <c r="P28" i="71"/>
  <c r="P27" i="71"/>
  <c r="P26" i="71"/>
  <c r="P25" i="71"/>
  <c r="P11" i="71"/>
  <c r="P36" i="70"/>
  <c r="P35" i="70"/>
  <c r="P34" i="70"/>
  <c r="P32" i="70"/>
  <c r="P31" i="70"/>
  <c r="P30" i="70"/>
  <c r="P29" i="70"/>
  <c r="P28" i="70"/>
  <c r="P27" i="70"/>
  <c r="P26" i="70"/>
  <c r="P25" i="70"/>
  <c r="P11" i="70"/>
  <c r="P11" i="69"/>
  <c r="P37" i="69"/>
  <c r="P36" i="69"/>
  <c r="P35" i="69"/>
  <c r="P33" i="69"/>
  <c r="P32" i="69"/>
  <c r="P31" i="69"/>
  <c r="P30" i="69"/>
  <c r="P29" i="69"/>
  <c r="P28" i="69"/>
  <c r="P27" i="69"/>
  <c r="P26" i="69"/>
  <c r="P12" i="69"/>
  <c r="P11" i="64"/>
  <c r="B152" i="12"/>
  <c r="B151" i="12"/>
  <c r="B150" i="12"/>
  <c r="B149" i="12"/>
  <c r="B148" i="12"/>
  <c r="B147" i="12"/>
  <c r="B146" i="12"/>
  <c r="B145" i="12"/>
  <c r="B144" i="12"/>
  <c r="B143" i="12"/>
  <c r="B142" i="12"/>
  <c r="B141" i="12"/>
  <c r="L25" i="69"/>
  <c r="P36" i="64"/>
  <c r="P35" i="64"/>
  <c r="P34" i="64"/>
  <c r="P32" i="64"/>
  <c r="P31" i="64"/>
  <c r="P30" i="64"/>
  <c r="P29" i="64"/>
  <c r="P28" i="64"/>
  <c r="P27" i="64"/>
  <c r="P26" i="64"/>
  <c r="P25" i="64"/>
  <c r="P11" i="65"/>
  <c r="P37" i="65"/>
  <c r="P36" i="65"/>
  <c r="P35" i="65"/>
  <c r="P34" i="65"/>
  <c r="P31" i="65"/>
  <c r="P30" i="65"/>
  <c r="P29" i="65"/>
  <c r="P28" i="65"/>
  <c r="P27" i="65"/>
  <c r="P26" i="65"/>
  <c r="P25" i="65"/>
  <c r="P41" i="30"/>
  <c r="P40" i="30"/>
  <c r="P39" i="30"/>
  <c r="P38" i="30"/>
  <c r="P35" i="30"/>
  <c r="P34" i="30"/>
  <c r="P33" i="30"/>
  <c r="P32" i="30"/>
  <c r="P31" i="30"/>
  <c r="P30" i="30"/>
  <c r="P16" i="30"/>
  <c r="P15" i="30"/>
  <c r="P37" i="34"/>
  <c r="P36" i="34"/>
  <c r="P35" i="34"/>
  <c r="P34" i="34"/>
  <c r="P32" i="34"/>
  <c r="P31" i="34"/>
  <c r="P30" i="34"/>
  <c r="P29" i="34"/>
  <c r="P28" i="34"/>
  <c r="P27" i="34"/>
  <c r="P26" i="34"/>
  <c r="P25" i="34"/>
  <c r="P11" i="34"/>
  <c r="P37" i="63"/>
  <c r="P37" i="72"/>
  <c r="P36" i="72"/>
  <c r="P31" i="72"/>
  <c r="P30" i="72"/>
  <c r="P29" i="72"/>
  <c r="P28" i="72"/>
  <c r="P39" i="72"/>
  <c r="P38" i="72"/>
  <c r="P35" i="72"/>
  <c r="P34" i="72"/>
  <c r="P33" i="72"/>
  <c r="P36" i="63"/>
  <c r="P32" i="63"/>
  <c r="P31" i="63"/>
  <c r="P30" i="63"/>
  <c r="P29" i="63"/>
  <c r="P21" i="63"/>
  <c r="P20" i="63"/>
  <c r="P19" i="63"/>
  <c r="P18" i="63"/>
  <c r="P16" i="63"/>
  <c r="P15" i="63"/>
  <c r="P13" i="63"/>
  <c r="P12" i="63"/>
  <c r="P37" i="62"/>
  <c r="P36" i="62"/>
  <c r="P32" i="62"/>
  <c r="P31" i="62"/>
  <c r="P30" i="62"/>
  <c r="P29" i="62"/>
  <c r="P21" i="62"/>
  <c r="P20" i="62"/>
  <c r="P19" i="62"/>
  <c r="P18" i="62"/>
  <c r="P16" i="62"/>
  <c r="P15" i="62"/>
  <c r="P13" i="62"/>
  <c r="P12" i="62"/>
  <c r="P37" i="61"/>
  <c r="P36" i="61"/>
  <c r="P32" i="61"/>
  <c r="P31" i="61"/>
  <c r="P30" i="61"/>
  <c r="P29" i="61"/>
  <c r="P21" i="61"/>
  <c r="P20" i="61"/>
  <c r="P19" i="61"/>
  <c r="P18" i="61"/>
  <c r="P16" i="61"/>
  <c r="P15" i="61"/>
  <c r="P13" i="61"/>
  <c r="P12" i="61"/>
  <c r="P37" i="60"/>
  <c r="P36" i="60"/>
  <c r="P32" i="60"/>
  <c r="P31" i="60"/>
  <c r="P30" i="60"/>
  <c r="P29" i="60"/>
  <c r="P21" i="60"/>
  <c r="P20" i="60"/>
  <c r="P19" i="60"/>
  <c r="P18" i="60"/>
  <c r="P16" i="60"/>
  <c r="P15" i="60"/>
  <c r="P13" i="60"/>
  <c r="P12" i="60"/>
  <c r="P14" i="59"/>
  <c r="P13" i="59"/>
  <c r="P12" i="59"/>
  <c r="P11" i="59"/>
  <c r="P10" i="59"/>
  <c r="P21" i="47"/>
  <c r="P20" i="47"/>
  <c r="P19" i="47"/>
  <c r="P18" i="47"/>
  <c r="P17" i="47"/>
  <c r="P16" i="47"/>
  <c r="P15" i="47"/>
  <c r="P14" i="47"/>
  <c r="P13" i="47"/>
  <c r="P12" i="47"/>
  <c r="P11" i="47"/>
  <c r="P39" i="46"/>
  <c r="P38" i="46"/>
  <c r="P37" i="46"/>
  <c r="P15" i="46"/>
  <c r="P14" i="46"/>
  <c r="P13" i="46"/>
  <c r="P12" i="46"/>
  <c r="P11" i="46"/>
  <c r="P10" i="46"/>
  <c r="P54" i="45"/>
  <c r="P53" i="45"/>
  <c r="P51" i="45"/>
  <c r="P50" i="45"/>
  <c r="P49" i="45"/>
  <c r="P48" i="45"/>
  <c r="P46" i="45"/>
  <c r="P43" i="45"/>
  <c r="P42" i="45"/>
  <c r="P41" i="45"/>
  <c r="P39" i="45"/>
  <c r="P36" i="45"/>
  <c r="P34" i="45"/>
  <c r="P33" i="45"/>
  <c r="P32" i="45"/>
  <c r="P31" i="45"/>
  <c r="P30" i="45"/>
  <c r="P27" i="45"/>
  <c r="P26" i="45"/>
  <c r="P25" i="45"/>
  <c r="P24" i="45"/>
  <c r="P20" i="45"/>
  <c r="P24" i="41"/>
  <c r="P23" i="41"/>
  <c r="P29" i="44"/>
  <c r="P28" i="44"/>
  <c r="P27" i="44"/>
  <c r="P26" i="44"/>
  <c r="P25" i="44"/>
  <c r="P43" i="43"/>
  <c r="P42" i="43"/>
  <c r="P41" i="43"/>
  <c r="P39" i="43"/>
  <c r="P10" i="43"/>
  <c r="P26" i="42"/>
  <c r="P25" i="42"/>
  <c r="P24" i="42"/>
  <c r="P10" i="42"/>
  <c r="P22" i="41"/>
  <c r="P21" i="41"/>
  <c r="P20" i="41"/>
  <c r="P10" i="41"/>
  <c r="P29" i="40"/>
  <c r="P28" i="40"/>
  <c r="P27" i="40"/>
  <c r="P26" i="40"/>
  <c r="P25" i="40"/>
  <c r="P19" i="40"/>
  <c r="P10" i="40"/>
  <c r="P28" i="39"/>
  <c r="P27" i="39"/>
  <c r="P10" i="39"/>
  <c r="P21" i="38"/>
  <c r="P20" i="38"/>
  <c r="P19" i="38"/>
  <c r="P17" i="38"/>
  <c r="P16" i="38"/>
  <c r="P13" i="38"/>
  <c r="P11" i="38"/>
  <c r="P10" i="38"/>
  <c r="P42" i="37"/>
  <c r="P41" i="37"/>
  <c r="P28" i="37"/>
  <c r="P27" i="37"/>
  <c r="P26" i="37"/>
  <c r="P10" i="37"/>
  <c r="P18" i="36"/>
  <c r="P17" i="36"/>
  <c r="P15" i="36"/>
  <c r="P14" i="36"/>
  <c r="P13" i="36"/>
  <c r="Q12" i="36"/>
  <c r="B72" i="12"/>
  <c r="P25" i="16"/>
  <c r="P24" i="16"/>
  <c r="P11" i="16"/>
  <c r="P10" i="16"/>
  <c r="B48" i="12"/>
  <c r="B54" i="12"/>
  <c r="B55" i="12"/>
  <c r="B121" i="12"/>
  <c r="B122" i="12"/>
  <c r="B124" i="12"/>
  <c r="B123" i="12"/>
  <c r="B53" i="12"/>
  <c r="B51" i="12"/>
  <c r="B50" i="12"/>
  <c r="B49" i="12"/>
  <c r="B47" i="12"/>
  <c r="B46" i="12"/>
  <c r="B45" i="12"/>
  <c r="L23" i="16"/>
  <c r="B17" i="12"/>
  <c r="D51" i="10" s="1"/>
  <c r="B127" i="12"/>
  <c r="B134" i="12"/>
  <c r="B133" i="12"/>
  <c r="B132" i="12"/>
  <c r="B131" i="12"/>
  <c r="B137" i="12"/>
  <c r="B136" i="12"/>
  <c r="B135" i="12"/>
  <c r="B130" i="12"/>
  <c r="B129" i="12"/>
  <c r="B128" i="12"/>
  <c r="B114" i="12"/>
  <c r="B138" i="12"/>
  <c r="B113" i="12"/>
  <c r="L29" i="30"/>
  <c r="B120" i="12"/>
  <c r="B119" i="12"/>
  <c r="B118" i="12"/>
  <c r="B117" i="12"/>
  <c r="B107" i="12"/>
  <c r="B116" i="12"/>
  <c r="B115" i="12"/>
  <c r="B99" i="12"/>
  <c r="B98" i="12"/>
  <c r="B110" i="12"/>
  <c r="B109" i="12"/>
  <c r="B108" i="12"/>
  <c r="B106" i="12"/>
  <c r="B105" i="12"/>
  <c r="B104" i="12"/>
  <c r="B102" i="12"/>
  <c r="B103" i="12"/>
  <c r="B101" i="12"/>
  <c r="B100" i="12"/>
  <c r="B79" i="12"/>
  <c r="B80" i="12"/>
  <c r="B81" i="12"/>
  <c r="B78" i="12"/>
  <c r="L24" i="40"/>
  <c r="B69" i="12"/>
  <c r="L18" i="40" s="1"/>
  <c r="B73" i="12"/>
  <c r="B70" i="12"/>
  <c r="B74" i="12"/>
  <c r="B75" i="12"/>
  <c r="B71" i="12"/>
  <c r="B58" i="12"/>
  <c r="L39" i="37"/>
  <c r="L24" i="71"/>
  <c r="B87" i="12"/>
  <c r="B86" i="12"/>
  <c r="B85" i="12"/>
  <c r="B93" i="12"/>
  <c r="B92" i="12"/>
  <c r="B94" i="12"/>
  <c r="B91" i="12"/>
  <c r="B88" i="12"/>
  <c r="B89" i="12"/>
  <c r="B90" i="12"/>
  <c r="B95" i="12"/>
  <c r="B61" i="12"/>
  <c r="B63" i="12"/>
  <c r="B62" i="12"/>
  <c r="B24" i="12"/>
  <c r="B23" i="12"/>
  <c r="B22" i="12"/>
  <c r="B8" i="12"/>
  <c r="B7" i="12"/>
  <c r="B66" i="12"/>
  <c r="B65" i="12"/>
  <c r="B64" i="12"/>
  <c r="B60" i="12"/>
  <c r="B59" i="12"/>
  <c r="B18" i="12"/>
  <c r="B14" i="12"/>
  <c r="B11" i="12"/>
  <c r="B3" i="12"/>
  <c r="L23" i="42" s="1"/>
  <c r="D31" i="10" s="1"/>
  <c r="B28" i="12"/>
  <c r="B27" i="12"/>
  <c r="B21" i="12"/>
  <c r="B20" i="12"/>
  <c r="B19" i="12"/>
  <c r="B6" i="12"/>
  <c r="B5" i="12"/>
  <c r="B4" i="12"/>
  <c r="G479" i="10" l="1"/>
  <c r="I39" i="49"/>
  <c r="G425" i="10"/>
  <c r="I38" i="49"/>
  <c r="G378" i="10"/>
  <c r="I37" i="49"/>
  <c r="G322" i="10"/>
  <c r="I36" i="49"/>
  <c r="J1170" i="10"/>
  <c r="J1171" i="10" s="1"/>
  <c r="J1172" i="10" s="1"/>
  <c r="I1175" i="10"/>
  <c r="I1176" i="10" s="1"/>
  <c r="H1176" i="10"/>
  <c r="G1178" i="10"/>
  <c r="B1179" i="10"/>
  <c r="G1179" i="10" s="1"/>
  <c r="I1173" i="10"/>
  <c r="I1174" i="10" s="1"/>
  <c r="H1174" i="10"/>
  <c r="J1175" i="10"/>
  <c r="J1176" i="10" s="1"/>
  <c r="I1170" i="10"/>
  <c r="I1171" i="10" s="1"/>
  <c r="I1172" i="10" s="1"/>
  <c r="G1171" i="10"/>
  <c r="B1172" i="10"/>
  <c r="G1172" i="10" s="1"/>
  <c r="I1177" i="10"/>
  <c r="I1178" i="10" s="1"/>
  <c r="I1179" i="10" s="1"/>
  <c r="H1178" i="10"/>
  <c r="H1179" i="10" s="1"/>
  <c r="D109" i="10"/>
  <c r="J203" i="10"/>
  <c r="I580" i="10"/>
  <c r="G905" i="10"/>
  <c r="I941" i="10"/>
  <c r="G296" i="10"/>
  <c r="J1009" i="10"/>
  <c r="I499" i="10"/>
  <c r="I500" i="10" s="1"/>
  <c r="G499" i="10"/>
  <c r="J833" i="10"/>
  <c r="I834" i="10"/>
  <c r="I794" i="10"/>
  <c r="B309" i="10"/>
  <c r="G309" i="10" s="1"/>
  <c r="G445" i="10"/>
  <c r="J965" i="10"/>
  <c r="J594" i="10"/>
  <c r="E654" i="10"/>
  <c r="J730" i="10"/>
  <c r="J658" i="10"/>
  <c r="J898" i="10"/>
  <c r="G668" i="10"/>
  <c r="J848" i="10"/>
  <c r="J785" i="10"/>
  <c r="H889" i="10"/>
  <c r="J889" i="10" s="1"/>
  <c r="J890" i="10" s="1"/>
  <c r="J587" i="10"/>
  <c r="G628" i="10"/>
  <c r="J841" i="10"/>
  <c r="H682" i="10"/>
  <c r="H683" i="10" s="1"/>
  <c r="H684" i="10" s="1"/>
  <c r="H635" i="10"/>
  <c r="H666" i="10"/>
  <c r="J666" i="10" s="1"/>
  <c r="J667" i="10" s="1"/>
  <c r="G299" i="10"/>
  <c r="J434" i="10"/>
  <c r="J832" i="10"/>
  <c r="I940" i="10"/>
  <c r="I1017" i="10"/>
  <c r="I229" i="10"/>
  <c r="J1030" i="10"/>
  <c r="J1003" i="10"/>
  <c r="I681" i="10"/>
  <c r="I682" i="10" s="1"/>
  <c r="I683" i="10" s="1"/>
  <c r="I684" i="10" s="1"/>
  <c r="I634" i="10"/>
  <c r="I635" i="10" s="1"/>
  <c r="I578" i="10"/>
  <c r="J1002" i="10"/>
  <c r="I721" i="10"/>
  <c r="I553" i="10"/>
  <c r="E906" i="10"/>
  <c r="J1031" i="10"/>
  <c r="J381" i="10"/>
  <c r="J724" i="10"/>
  <c r="J7" i="10"/>
  <c r="K7" i="10" s="1"/>
  <c r="I875" i="10"/>
  <c r="G591" i="10"/>
  <c r="I716" i="10"/>
  <c r="H129" i="10"/>
  <c r="H130" i="10" s="1"/>
  <c r="J640" i="10"/>
  <c r="G559" i="10"/>
  <c r="J711" i="10"/>
  <c r="J495" i="10"/>
  <c r="H939" i="10"/>
  <c r="J577" i="10"/>
  <c r="J428" i="10"/>
  <c r="I956" i="10"/>
  <c r="I491" i="10"/>
  <c r="I425" i="10"/>
  <c r="I151" i="10"/>
  <c r="I128" i="10"/>
  <c r="I129" i="10" s="1"/>
  <c r="I130" i="10" s="1"/>
  <c r="J934" i="10"/>
  <c r="J586" i="10"/>
  <c r="J22" i="10"/>
  <c r="J948" i="10"/>
  <c r="I437" i="10"/>
  <c r="J1066" i="10"/>
  <c r="J5" i="10"/>
  <c r="K5" i="10" s="1"/>
  <c r="I1020" i="10"/>
  <c r="I273" i="10"/>
  <c r="I196" i="10"/>
  <c r="I994" i="10"/>
  <c r="J631" i="10"/>
  <c r="G889" i="10"/>
  <c r="G108" i="10"/>
  <c r="J493" i="10"/>
  <c r="J333" i="10"/>
  <c r="J107" i="10"/>
  <c r="J108" i="10" s="1"/>
  <c r="J109" i="10" s="1"/>
  <c r="J154" i="10"/>
  <c r="G398" i="10"/>
  <c r="J123" i="10"/>
  <c r="J124" i="10" s="1"/>
  <c r="H591" i="10"/>
  <c r="J591" i="10" s="1"/>
  <c r="J972" i="10" s="1"/>
  <c r="G703" i="10"/>
  <c r="G497" i="10"/>
  <c r="G280" i="10"/>
  <c r="J947" i="10"/>
  <c r="J706" i="10"/>
  <c r="J331" i="10"/>
  <c r="J256" i="10"/>
  <c r="J100" i="10"/>
  <c r="I700" i="10"/>
  <c r="G666" i="10"/>
  <c r="J148" i="10"/>
  <c r="G891" i="10"/>
  <c r="J840" i="10"/>
  <c r="H124" i="10"/>
  <c r="J1053" i="10"/>
  <c r="J820" i="10"/>
  <c r="J699" i="10"/>
  <c r="J480" i="10"/>
  <c r="J243" i="10"/>
  <c r="J99" i="10"/>
  <c r="I1061" i="10"/>
  <c r="I1054" i="10"/>
  <c r="I486" i="10"/>
  <c r="I1005" i="10"/>
  <c r="I155" i="10"/>
  <c r="I705" i="10"/>
  <c r="J705" i="10"/>
  <c r="I998" i="10"/>
  <c r="J998" i="10"/>
  <c r="I98" i="10"/>
  <c r="J98" i="10"/>
  <c r="J585" i="10"/>
  <c r="I908" i="10"/>
  <c r="J908" i="10"/>
  <c r="I879" i="10"/>
  <c r="I880" i="10" s="1"/>
  <c r="H880" i="10"/>
  <c r="J879" i="10"/>
  <c r="J880" i="10" s="1"/>
  <c r="I559" i="10"/>
  <c r="I560" i="10" s="1"/>
  <c r="I561" i="10" s="1"/>
  <c r="I562" i="10" s="1"/>
  <c r="I563" i="10" s="1"/>
  <c r="I564" i="10" s="1"/>
  <c r="I565" i="10" s="1"/>
  <c r="I566" i="10" s="1"/>
  <c r="I567" i="10" s="1"/>
  <c r="J559" i="10"/>
  <c r="J560" i="10" s="1"/>
  <c r="J561" i="10" s="1"/>
  <c r="J562" i="10" s="1"/>
  <c r="J563" i="10" s="1"/>
  <c r="J564" i="10" s="1"/>
  <c r="J565" i="10" s="1"/>
  <c r="J566" i="10" s="1"/>
  <c r="J567" i="10" s="1"/>
  <c r="I487" i="10"/>
  <c r="J487" i="10"/>
  <c r="I336" i="10"/>
  <c r="J336" i="10"/>
  <c r="I1014" i="10"/>
  <c r="J1014" i="10"/>
  <c r="I1006" i="10"/>
  <c r="J1006" i="10"/>
  <c r="I393" i="10"/>
  <c r="J393" i="10"/>
  <c r="I384" i="10"/>
  <c r="J384" i="10"/>
  <c r="I153" i="10"/>
  <c r="J153" i="10"/>
  <c r="I593" i="10"/>
  <c r="J593" i="10"/>
  <c r="J195" i="10"/>
  <c r="I195" i="10"/>
  <c r="I997" i="10"/>
  <c r="J997" i="10"/>
  <c r="J661" i="10"/>
  <c r="I661" i="10"/>
  <c r="I763" i="10"/>
  <c r="I764" i="10" s="1"/>
  <c r="H764" i="10"/>
  <c r="J763" i="10"/>
  <c r="J764" i="10" s="1"/>
  <c r="I194" i="10"/>
  <c r="J194" i="10"/>
  <c r="I1008" i="10"/>
  <c r="J1008" i="10"/>
  <c r="I246" i="10"/>
  <c r="J246" i="10"/>
  <c r="J911" i="10"/>
  <c r="I911" i="10"/>
  <c r="I935" i="10"/>
  <c r="I394" i="10"/>
  <c r="J394" i="10"/>
  <c r="I385" i="10"/>
  <c r="J385" i="10"/>
  <c r="G902" i="10"/>
  <c r="H664" i="10"/>
  <c r="J664" i="10" s="1"/>
  <c r="J665" i="10" s="1"/>
  <c r="H446" i="10"/>
  <c r="G899" i="10"/>
  <c r="J1063" i="10"/>
  <c r="J227" i="10"/>
  <c r="H444" i="10"/>
  <c r="G938" i="10"/>
  <c r="G293" i="10"/>
  <c r="J959" i="10"/>
  <c r="I805" i="10"/>
  <c r="I765" i="10"/>
  <c r="I605" i="10"/>
  <c r="I568" i="10"/>
  <c r="I176" i="10"/>
  <c r="I990" i="10"/>
  <c r="I991" i="10" s="1"/>
  <c r="G859" i="10"/>
  <c r="G443" i="10"/>
  <c r="J1036" i="10"/>
  <c r="J731" i="10"/>
  <c r="J443" i="10"/>
  <c r="J444" i="10" s="1"/>
  <c r="J193" i="10"/>
  <c r="J149" i="10"/>
  <c r="L24" i="70"/>
  <c r="L24" i="64"/>
  <c r="L24" i="34"/>
  <c r="J976" i="10"/>
  <c r="I976" i="10"/>
  <c r="J904" i="10"/>
  <c r="I904" i="10"/>
  <c r="I645" i="10"/>
  <c r="J645" i="10"/>
  <c r="I644" i="10"/>
  <c r="J644" i="10"/>
  <c r="I573" i="10"/>
  <c r="J573" i="10"/>
  <c r="J589" i="10"/>
  <c r="I589" i="10"/>
  <c r="I389" i="10"/>
  <c r="J389" i="10"/>
  <c r="I26" i="10"/>
  <c r="J26" i="10"/>
  <c r="J838" i="10"/>
  <c r="I838" i="10"/>
  <c r="J1035" i="10"/>
  <c r="J76" i="10"/>
  <c r="I1051" i="10"/>
  <c r="J1051" i="10"/>
  <c r="I582" i="10"/>
  <c r="J582" i="10"/>
  <c r="I24" i="10"/>
  <c r="J24" i="10"/>
  <c r="B287" i="10"/>
  <c r="G287" i="10" s="1"/>
  <c r="G286" i="10"/>
  <c r="J1046" i="10"/>
  <c r="I733" i="10"/>
  <c r="J733" i="10"/>
  <c r="I426" i="10"/>
  <c r="J426" i="10"/>
  <c r="I127" i="10"/>
  <c r="J127" i="10"/>
  <c r="E978" i="10"/>
  <c r="H977" i="10"/>
  <c r="I977" i="10" s="1"/>
  <c r="I978" i="10" s="1"/>
  <c r="G825" i="10"/>
  <c r="B826" i="10"/>
  <c r="G826" i="10" s="1"/>
  <c r="H654" i="10"/>
  <c r="I732" i="10"/>
  <c r="J732" i="10"/>
  <c r="B882" i="10"/>
  <c r="G882" i="10" s="1"/>
  <c r="G881" i="10"/>
  <c r="J851" i="10"/>
  <c r="I851" i="10"/>
  <c r="J779" i="10"/>
  <c r="I779" i="10"/>
  <c r="I90" i="10"/>
  <c r="J90" i="10"/>
  <c r="I1045" i="10"/>
  <c r="J1045" i="10"/>
  <c r="I1027" i="10"/>
  <c r="J1027" i="10"/>
  <c r="I25" i="10"/>
  <c r="J25" i="10"/>
  <c r="J637" i="10"/>
  <c r="J379" i="10"/>
  <c r="I202" i="10"/>
  <c r="J202" i="10"/>
  <c r="I955" i="10"/>
  <c r="J955" i="10"/>
  <c r="I621" i="10"/>
  <c r="I622" i="10" s="1"/>
  <c r="I623" i="10" s="1"/>
  <c r="I624" i="10" s="1"/>
  <c r="H622" i="10"/>
  <c r="H623" i="10" s="1"/>
  <c r="H624" i="10" s="1"/>
  <c r="J621" i="10"/>
  <c r="J622" i="10" s="1"/>
  <c r="J623" i="10" s="1"/>
  <c r="J624" i="10" s="1"/>
  <c r="I788" i="10"/>
  <c r="J788" i="10"/>
  <c r="G575" i="10"/>
  <c r="J627" i="10"/>
  <c r="J50" i="10"/>
  <c r="I761" i="10"/>
  <c r="J761" i="10"/>
  <c r="I796" i="10"/>
  <c r="J796" i="10"/>
  <c r="I583" i="10"/>
  <c r="J583" i="10"/>
  <c r="I398" i="10"/>
  <c r="I399" i="10" s="1"/>
  <c r="H399" i="10"/>
  <c r="I1058" i="10"/>
  <c r="J1058" i="10"/>
  <c r="J244" i="10"/>
  <c r="J66" i="10"/>
  <c r="I340" i="10"/>
  <c r="I341" i="10" s="1"/>
  <c r="J340" i="10"/>
  <c r="J341" i="10" s="1"/>
  <c r="J234" i="10"/>
  <c r="I234" i="10"/>
  <c r="G763" i="10"/>
  <c r="J895" i="10"/>
  <c r="J574" i="10"/>
  <c r="J398" i="10"/>
  <c r="J399" i="10" s="1"/>
  <c r="J322" i="10"/>
  <c r="I233" i="10"/>
  <c r="J233" i="10"/>
  <c r="B652" i="10"/>
  <c r="G652" i="10" s="1"/>
  <c r="G651" i="10"/>
  <c r="J945" i="10"/>
  <c r="J884" i="10"/>
  <c r="J49" i="10"/>
  <c r="J932" i="10"/>
  <c r="I932" i="10"/>
  <c r="B142" i="10"/>
  <c r="G142" i="10" s="1"/>
  <c r="G141" i="10"/>
  <c r="J950" i="10"/>
  <c r="I950" i="10"/>
  <c r="B880" i="10"/>
  <c r="G880" i="10" s="1"/>
  <c r="G879" i="10"/>
  <c r="H341" i="10"/>
  <c r="G283" i="10"/>
  <c r="J778" i="10"/>
  <c r="J436" i="10"/>
  <c r="J996" i="10"/>
  <c r="J101" i="10"/>
  <c r="J45" i="10"/>
  <c r="I859" i="10"/>
  <c r="I860" i="10" s="1"/>
  <c r="J859" i="10"/>
  <c r="J860" i="10" s="1"/>
  <c r="H673" i="10"/>
  <c r="H674" i="10" s="1"/>
  <c r="I549" i="10"/>
  <c r="J549" i="10"/>
  <c r="J328" i="10"/>
  <c r="I328" i="10"/>
  <c r="I238" i="10"/>
  <c r="J238" i="10"/>
  <c r="I957" i="10"/>
  <c r="J957" i="10"/>
  <c r="J641" i="10"/>
  <c r="I641" i="10"/>
  <c r="G621" i="10"/>
  <c r="J768" i="10"/>
  <c r="J588" i="10"/>
  <c r="I1028" i="10"/>
  <c r="I936" i="10"/>
  <c r="I878" i="10"/>
  <c r="J878" i="10"/>
  <c r="I847" i="10"/>
  <c r="I835" i="10"/>
  <c r="I528" i="10"/>
  <c r="I529" i="10" s="1"/>
  <c r="I530" i="10" s="1"/>
  <c r="I531" i="10" s="1"/>
  <c r="I532" i="10" s="1"/>
  <c r="I533" i="10" s="1"/>
  <c r="I534" i="10" s="1"/>
  <c r="I535" i="10" s="1"/>
  <c r="I536" i="10" s="1"/>
  <c r="J528" i="10"/>
  <c r="J529" i="10" s="1"/>
  <c r="J530" i="10" s="1"/>
  <c r="J531" i="10" s="1"/>
  <c r="J532" i="10" s="1"/>
  <c r="J533" i="10" s="1"/>
  <c r="J534" i="10" s="1"/>
  <c r="J535" i="10" s="1"/>
  <c r="J536" i="10" s="1"/>
  <c r="I431" i="10"/>
  <c r="I335" i="10"/>
  <c r="I237" i="10"/>
  <c r="J30" i="10"/>
  <c r="I30" i="10"/>
  <c r="J984" i="10"/>
  <c r="J985" i="10" s="1"/>
  <c r="J909" i="10"/>
  <c r="J657" i="10"/>
  <c r="J338" i="10"/>
  <c r="I1039" i="10"/>
  <c r="I876" i="10"/>
  <c r="I633" i="10"/>
  <c r="I595" i="10"/>
  <c r="I550" i="10"/>
  <c r="I995" i="10"/>
  <c r="J988" i="10"/>
  <c r="J989" i="10" s="1"/>
  <c r="H397" i="10"/>
  <c r="H108" i="10"/>
  <c r="H109" i="10" s="1"/>
  <c r="J386" i="10"/>
  <c r="I727" i="10"/>
  <c r="J727" i="10"/>
  <c r="I715" i="10"/>
  <c r="J715" i="10"/>
  <c r="J896" i="10"/>
  <c r="I896" i="10"/>
  <c r="I774" i="10"/>
  <c r="J774" i="10"/>
  <c r="I845" i="10"/>
  <c r="J845" i="10"/>
  <c r="I773" i="10"/>
  <c r="J773" i="10"/>
  <c r="I584" i="10"/>
  <c r="J584" i="10"/>
  <c r="I797" i="10"/>
  <c r="J797" i="10"/>
  <c r="J790" i="10"/>
  <c r="I790" i="10"/>
  <c r="I391" i="10"/>
  <c r="J391" i="10"/>
  <c r="I592" i="10"/>
  <c r="J592" i="10"/>
  <c r="E576" i="10"/>
  <c r="H575" i="10"/>
  <c r="I919" i="10"/>
  <c r="J919" i="10"/>
  <c r="J638" i="10"/>
  <c r="I638" i="10"/>
  <c r="I1055" i="10"/>
  <c r="J1055" i="10"/>
  <c r="J646" i="10"/>
  <c r="I646" i="10"/>
  <c r="J943" i="10"/>
  <c r="I1048" i="10"/>
  <c r="J1048" i="10"/>
  <c r="I659" i="10"/>
  <c r="J659" i="10"/>
  <c r="B341" i="10"/>
  <c r="G341" i="10" s="1"/>
  <c r="B312" i="10"/>
  <c r="G312" i="10" s="1"/>
  <c r="G311" i="10"/>
  <c r="I837" i="10"/>
  <c r="J837" i="10"/>
  <c r="J828" i="10"/>
  <c r="I1021" i="10"/>
  <c r="J1021" i="10"/>
  <c r="I852" i="10"/>
  <c r="J852" i="10"/>
  <c r="I707" i="10"/>
  <c r="I708" i="10" s="1"/>
  <c r="I709" i="10" s="1"/>
  <c r="I710" i="10" s="1"/>
  <c r="H708" i="10"/>
  <c r="H709" i="10" s="1"/>
  <c r="H710" i="10" s="1"/>
  <c r="I497" i="10"/>
  <c r="I498" i="10" s="1"/>
  <c r="H498" i="10"/>
  <c r="J330" i="10"/>
  <c r="I330" i="10"/>
  <c r="I161" i="10"/>
  <c r="J161" i="10"/>
  <c r="I87" i="10"/>
  <c r="J87" i="10"/>
  <c r="B674" i="10"/>
  <c r="G674" i="10" s="1"/>
  <c r="G673" i="10"/>
  <c r="B654" i="10"/>
  <c r="G654" i="10" s="1"/>
  <c r="G653" i="10"/>
  <c r="B635" i="10"/>
  <c r="G635" i="10" s="1"/>
  <c r="G634" i="10"/>
  <c r="H629" i="10"/>
  <c r="H630" i="10" s="1"/>
  <c r="J827" i="10"/>
  <c r="J789" i="10"/>
  <c r="I885" i="10"/>
  <c r="J885" i="10"/>
  <c r="I736" i="10"/>
  <c r="J736" i="10"/>
  <c r="I215" i="10"/>
  <c r="J215" i="10"/>
  <c r="J499" i="10"/>
  <c r="J500" i="10" s="1"/>
  <c r="B303" i="10"/>
  <c r="G303" i="10" s="1"/>
  <c r="G302" i="10"/>
  <c r="J958" i="10"/>
  <c r="I958" i="10"/>
  <c r="E892" i="10"/>
  <c r="H891" i="10"/>
  <c r="J770" i="10"/>
  <c r="I770" i="10"/>
  <c r="I650" i="10"/>
  <c r="J650" i="10"/>
  <c r="A306" i="10"/>
  <c r="H826" i="10"/>
  <c r="G314" i="10"/>
  <c r="I180" i="10"/>
  <c r="J180" i="10"/>
  <c r="B888" i="10"/>
  <c r="G888" i="10" s="1"/>
  <c r="G887" i="10"/>
  <c r="J1067" i="10"/>
  <c r="I1067" i="10"/>
  <c r="I836" i="10"/>
  <c r="J836" i="10"/>
  <c r="I728" i="10"/>
  <c r="J728" i="10"/>
  <c r="I961" i="10"/>
  <c r="J961" i="10"/>
  <c r="I482" i="10"/>
  <c r="J482" i="10"/>
  <c r="J905" i="10"/>
  <c r="J906" i="10" s="1"/>
  <c r="J619" i="10"/>
  <c r="I772" i="10"/>
  <c r="J772" i="10"/>
  <c r="I626" i="10"/>
  <c r="J626" i="10"/>
  <c r="I552" i="10"/>
  <c r="J552" i="10"/>
  <c r="E652" i="10"/>
  <c r="H651" i="10"/>
  <c r="G977" i="10"/>
  <c r="J235" i="10"/>
  <c r="J223" i="10"/>
  <c r="I949" i="10"/>
  <c r="J949" i="10"/>
  <c r="I1016" i="10"/>
  <c r="J1016" i="10"/>
  <c r="J497" i="10"/>
  <c r="J498" i="10" s="1"/>
  <c r="J1049" i="10"/>
  <c r="I253" i="10"/>
  <c r="J253" i="10"/>
  <c r="I140" i="10"/>
  <c r="I141" i="10" s="1"/>
  <c r="I142" i="10" s="1"/>
  <c r="J140" i="10"/>
  <c r="J141" i="10" s="1"/>
  <c r="J142" i="10" s="1"/>
  <c r="J579" i="10"/>
  <c r="I579" i="10"/>
  <c r="G290" i="10"/>
  <c r="G85" i="10"/>
  <c r="J980" i="10"/>
  <c r="J806" i="10"/>
  <c r="J780" i="10"/>
  <c r="J656" i="10"/>
  <c r="J255" i="10"/>
  <c r="J89" i="10"/>
  <c r="I962" i="10"/>
  <c r="I821" i="10"/>
  <c r="J821" i="10"/>
  <c r="I714" i="10"/>
  <c r="J714" i="10"/>
  <c r="I702" i="10"/>
  <c r="J702" i="10"/>
  <c r="I649" i="10"/>
  <c r="J649" i="10"/>
  <c r="I429" i="10"/>
  <c r="J429" i="10"/>
  <c r="I326" i="10"/>
  <c r="J326" i="10"/>
  <c r="J240" i="10"/>
  <c r="I240" i="10"/>
  <c r="I77" i="10"/>
  <c r="J77" i="10"/>
  <c r="I12" i="10"/>
  <c r="I1073" i="10"/>
  <c r="I729" i="10"/>
  <c r="J729" i="10"/>
  <c r="G707" i="10"/>
  <c r="I757" i="10"/>
  <c r="J757" i="10"/>
  <c r="J274" i="10"/>
  <c r="I274" i="10"/>
  <c r="I221" i="10"/>
  <c r="J221" i="10"/>
  <c r="J846" i="10"/>
  <c r="J877" i="10"/>
  <c r="I877" i="10"/>
  <c r="I433" i="10"/>
  <c r="J433" i="10"/>
  <c r="I6" i="10"/>
  <c r="J6" i="10"/>
  <c r="G963" i="10"/>
  <c r="G664" i="10"/>
  <c r="H906" i="10"/>
  <c r="J953" i="10"/>
  <c r="J441" i="10"/>
  <c r="J125" i="10"/>
  <c r="J897" i="10"/>
  <c r="I897" i="10"/>
  <c r="J843" i="10"/>
  <c r="I843" i="10"/>
  <c r="I625" i="10"/>
  <c r="J625" i="10"/>
  <c r="I254" i="10"/>
  <c r="J254" i="10"/>
  <c r="J143" i="10"/>
  <c r="I143" i="10"/>
  <c r="E903" i="10"/>
  <c r="H902" i="10"/>
  <c r="J670" i="10"/>
  <c r="I670" i="10"/>
  <c r="B529" i="10"/>
  <c r="G528" i="10"/>
  <c r="J951" i="10"/>
  <c r="J440" i="10"/>
  <c r="I822" i="10"/>
  <c r="J822" i="10"/>
  <c r="I697" i="10"/>
  <c r="J697" i="10"/>
  <c r="I558" i="10"/>
  <c r="J558" i="10"/>
  <c r="I78" i="10"/>
  <c r="J78" i="10"/>
  <c r="H704" i="10"/>
  <c r="H560" i="10"/>
  <c r="H561" i="10" s="1"/>
  <c r="H562" i="10" s="1"/>
  <c r="H563" i="10" s="1"/>
  <c r="H564" i="10" s="1"/>
  <c r="H565" i="10" s="1"/>
  <c r="H566" i="10" s="1"/>
  <c r="H567" i="10" s="1"/>
  <c r="H141" i="10"/>
  <c r="H142" i="10" s="1"/>
  <c r="G289" i="10"/>
  <c r="J912" i="10"/>
  <c r="J798" i="10"/>
  <c r="J734" i="10"/>
  <c r="J720" i="10"/>
  <c r="J979" i="10"/>
  <c r="J628" i="10"/>
  <c r="J629" i="10" s="1"/>
  <c r="J630" i="10" s="1"/>
  <c r="J378" i="10"/>
  <c r="J337" i="10"/>
  <c r="J228" i="10"/>
  <c r="J152" i="10"/>
  <c r="J23" i="10"/>
  <c r="I960" i="10"/>
  <c r="I787" i="10"/>
  <c r="J787" i="10"/>
  <c r="I775" i="10"/>
  <c r="I766" i="10"/>
  <c r="I759" i="10"/>
  <c r="J759" i="10"/>
  <c r="I701" i="10"/>
  <c r="I620" i="10"/>
  <c r="J620" i="10"/>
  <c r="I590" i="10"/>
  <c r="J590" i="10"/>
  <c r="I485" i="10"/>
  <c r="J247" i="10"/>
  <c r="I247" i="10"/>
  <c r="I231" i="10"/>
  <c r="J231" i="10"/>
  <c r="I188" i="10"/>
  <c r="J188" i="10"/>
  <c r="I157" i="10"/>
  <c r="J157" i="10"/>
  <c r="G555" i="10"/>
  <c r="J793" i="10"/>
  <c r="J777" i="10"/>
  <c r="I1060" i="10"/>
  <c r="J1060" i="10"/>
  <c r="I1038" i="10"/>
  <c r="H899" i="10"/>
  <c r="I791" i="10"/>
  <c r="I725" i="10"/>
  <c r="I632" i="10"/>
  <c r="I554" i="10"/>
  <c r="I252" i="10"/>
  <c r="J252" i="10"/>
  <c r="I88" i="10"/>
  <c r="E888" i="10"/>
  <c r="H887" i="10"/>
  <c r="I887" i="10" s="1"/>
  <c r="I888" i="10" s="1"/>
  <c r="I737" i="10"/>
  <c r="J737" i="10"/>
  <c r="G129" i="10"/>
  <c r="J722" i="10"/>
  <c r="I1059" i="10"/>
  <c r="J1059" i="10"/>
  <c r="E964" i="10"/>
  <c r="H963" i="10"/>
  <c r="I963" i="10" s="1"/>
  <c r="I964" i="10" s="1"/>
  <c r="I1022" i="10"/>
  <c r="I79" i="10"/>
  <c r="J1026" i="10"/>
  <c r="J894" i="10"/>
  <c r="J795" i="10"/>
  <c r="J760" i="10"/>
  <c r="J581" i="10"/>
  <c r="J569" i="10"/>
  <c r="J1057" i="10"/>
  <c r="J1052" i="10"/>
  <c r="J952" i="10"/>
  <c r="J893" i="10"/>
  <c r="J782" i="10"/>
  <c r="J974" i="10"/>
  <c r="J1056" i="10"/>
  <c r="J445" i="10"/>
  <c r="J446" i="10" s="1"/>
  <c r="J1044" i="10"/>
  <c r="I830" i="10"/>
  <c r="I824" i="10"/>
  <c r="I819" i="10"/>
  <c r="I744" i="10"/>
  <c r="I672" i="10"/>
  <c r="I643" i="10"/>
  <c r="I488" i="10"/>
  <c r="J910" i="10"/>
  <c r="J781" i="10"/>
  <c r="J719" i="10"/>
  <c r="J660" i="10"/>
  <c r="J492" i="10"/>
  <c r="J251" i="10"/>
  <c r="J236" i="10"/>
  <c r="J999" i="10"/>
  <c r="H989" i="10"/>
  <c r="J1034" i="10"/>
  <c r="J1019" i="10"/>
  <c r="J938" i="10"/>
  <c r="J939" i="10" s="1"/>
  <c r="J844" i="10"/>
  <c r="J703" i="10"/>
  <c r="J704" i="10" s="1"/>
  <c r="J432" i="10"/>
  <c r="J396" i="10"/>
  <c r="J397" i="10" s="1"/>
  <c r="J224" i="10"/>
  <c r="I933" i="10"/>
  <c r="I849" i="10"/>
  <c r="I823" i="10"/>
  <c r="I786" i="10"/>
  <c r="I698" i="10"/>
  <c r="I642" i="10"/>
  <c r="I390" i="10"/>
  <c r="I242" i="10"/>
  <c r="I230" i="10"/>
  <c r="I1000" i="10"/>
  <c r="I156" i="10"/>
  <c r="I144" i="10"/>
  <c r="J1071" i="10"/>
  <c r="J438" i="10"/>
  <c r="I1032" i="10"/>
  <c r="I735" i="10"/>
  <c r="I717" i="10"/>
  <c r="I1065" i="10"/>
  <c r="J653" i="10"/>
  <c r="J654" i="10" s="1"/>
  <c r="I842" i="10"/>
  <c r="I825" i="10"/>
  <c r="I826" i="10" s="1"/>
  <c r="I762" i="10"/>
  <c r="I490" i="10"/>
  <c r="H987" i="10"/>
  <c r="H991" i="10"/>
  <c r="I572" i="10"/>
  <c r="J572" i="10"/>
  <c r="I103" i="10"/>
  <c r="J103" i="10"/>
  <c r="I571" i="10"/>
  <c r="J571" i="10"/>
  <c r="J942" i="10"/>
  <c r="J275" i="10"/>
  <c r="J84" i="10"/>
  <c r="J85" i="10" s="1"/>
  <c r="J86" i="10" s="1"/>
  <c r="I1062" i="10"/>
  <c r="I767" i="10"/>
  <c r="J767" i="10"/>
  <c r="I671" i="10"/>
  <c r="J671" i="10"/>
  <c r="I392" i="10"/>
  <c r="J392" i="10"/>
  <c r="I342" i="10"/>
  <c r="I343" i="10" s="1"/>
  <c r="J342" i="10"/>
  <c r="J343" i="10" s="1"/>
  <c r="I216" i="10"/>
  <c r="I83" i="10"/>
  <c r="I992" i="10" s="1"/>
  <c r="J83" i="10"/>
  <c r="I792" i="10"/>
  <c r="J792" i="10"/>
  <c r="I102" i="10"/>
  <c r="J102" i="10"/>
  <c r="I43" i="10"/>
  <c r="J43" i="10"/>
  <c r="J1018" i="10"/>
  <c r="J606" i="10"/>
  <c r="I874" i="10"/>
  <c r="J874" i="10"/>
  <c r="J1029" i="10"/>
  <c r="J771" i="10"/>
  <c r="J648" i="10"/>
  <c r="J551" i="10"/>
  <c r="J1047" i="10"/>
  <c r="J329" i="10"/>
  <c r="J225" i="10"/>
  <c r="J216" i="10"/>
  <c r="I1040" i="10"/>
  <c r="I973" i="10"/>
  <c r="I946" i="10"/>
  <c r="I907" i="10"/>
  <c r="I873" i="10"/>
  <c r="I850" i="10"/>
  <c r="I776" i="10"/>
  <c r="J776" i="10"/>
  <c r="I639" i="10"/>
  <c r="I479" i="10"/>
  <c r="J479" i="10"/>
  <c r="I439" i="10"/>
  <c r="J439" i="10"/>
  <c r="I334" i="10"/>
  <c r="J334" i="10"/>
  <c r="I241" i="10"/>
  <c r="J241" i="10"/>
  <c r="I663" i="10"/>
  <c r="J663" i="10"/>
  <c r="J655" i="10"/>
  <c r="I655" i="10"/>
  <c r="I718" i="10"/>
  <c r="J718" i="10"/>
  <c r="I323" i="10"/>
  <c r="J323" i="10"/>
  <c r="I175" i="10"/>
  <c r="J175" i="10"/>
  <c r="I150" i="10"/>
  <c r="J150" i="10"/>
  <c r="I1033" i="10"/>
  <c r="J1033" i="10"/>
  <c r="J839" i="10"/>
  <c r="J829" i="10"/>
  <c r="J723" i="10"/>
  <c r="J712" i="10"/>
  <c r="J483" i="10"/>
  <c r="J387" i="10"/>
  <c r="I883" i="10"/>
  <c r="J883" i="10"/>
  <c r="I8" i="10"/>
  <c r="J8" i="10"/>
  <c r="I662" i="10"/>
  <c r="J662" i="10"/>
  <c r="G873" i="10"/>
  <c r="J1037" i="10"/>
  <c r="J937" i="10"/>
  <c r="J494" i="10"/>
  <c r="J197" i="10"/>
  <c r="I784" i="10"/>
  <c r="J784" i="10"/>
  <c r="I726" i="10"/>
  <c r="J726" i="10"/>
  <c r="I382" i="10"/>
  <c r="J382" i="10"/>
  <c r="I1015" i="10"/>
  <c r="I1004" i="10"/>
  <c r="J1004" i="10"/>
  <c r="H85" i="10"/>
  <c r="H86" i="10" s="1"/>
  <c r="H882" i="10"/>
  <c r="J954" i="10"/>
  <c r="J881" i="10"/>
  <c r="J882" i="10" s="1"/>
  <c r="J557" i="10"/>
  <c r="I1050" i="10"/>
  <c r="I1025" i="10"/>
  <c r="J1025" i="10"/>
  <c r="I783" i="10"/>
  <c r="I758" i="10"/>
  <c r="I647" i="10"/>
  <c r="I555" i="10"/>
  <c r="I556" i="10" s="1"/>
  <c r="J555" i="10"/>
  <c r="J556" i="10" s="1"/>
  <c r="I325" i="10"/>
  <c r="J325" i="10"/>
  <c r="I44" i="10"/>
  <c r="J1072" i="10"/>
  <c r="I986" i="10"/>
  <c r="I987" i="10" s="1"/>
  <c r="I1070" i="10"/>
  <c r="J1070" i="10"/>
  <c r="J1069" i="10"/>
  <c r="H668" i="10"/>
  <c r="A86" i="10"/>
  <c r="F800" i="10" s="1"/>
  <c r="H985" i="10"/>
  <c r="J1068" i="10"/>
  <c r="I989" i="10"/>
  <c r="G860" i="10"/>
  <c r="B901" i="10"/>
  <c r="G901" i="10" s="1"/>
  <c r="G900" i="10"/>
  <c r="B709" i="10"/>
  <c r="G708" i="10"/>
  <c r="B623" i="10"/>
  <c r="G623" i="10" s="1"/>
  <c r="G622" i="10"/>
  <c r="B630" i="10"/>
  <c r="G630" i="10" s="1"/>
  <c r="G629" i="10"/>
  <c r="B397" i="10"/>
  <c r="G397" i="10" s="1"/>
  <c r="G1044" i="10"/>
  <c r="I4" i="10"/>
  <c r="B682" i="10"/>
  <c r="B975" i="10"/>
  <c r="G975" i="10" s="1"/>
  <c r="G669" i="10"/>
  <c r="B561" i="10"/>
  <c r="G560" i="10"/>
  <c r="I284" i="10"/>
  <c r="J276" i="10" l="1"/>
  <c r="E372" i="10"/>
  <c r="D372" i="10"/>
  <c r="I889" i="10"/>
  <c r="I890" i="10" s="1"/>
  <c r="H890" i="10"/>
  <c r="E316" i="10"/>
  <c r="D915" i="10"/>
  <c r="G372" i="10"/>
  <c r="E473" i="10"/>
  <c r="D198" i="10"/>
  <c r="D80" i="10"/>
  <c r="E1041" i="10"/>
  <c r="G522" i="10"/>
  <c r="E968" i="10"/>
  <c r="E967" i="10"/>
  <c r="E420" i="10"/>
  <c r="E855" i="10"/>
  <c r="E91" i="10"/>
  <c r="D914" i="10"/>
  <c r="H91" i="10"/>
  <c r="F522" i="10"/>
  <c r="E522" i="10"/>
  <c r="E177" i="10"/>
  <c r="H854" i="10"/>
  <c r="H46" i="10"/>
  <c r="H420" i="10"/>
  <c r="F914" i="10"/>
  <c r="H473" i="10"/>
  <c r="D523" i="10"/>
  <c r="H523" i="10"/>
  <c r="D1041" i="10"/>
  <c r="E598" i="10"/>
  <c r="E801" i="10"/>
  <c r="E27" i="10"/>
  <c r="D104" i="10"/>
  <c r="I666" i="10"/>
  <c r="I667" i="10" s="1"/>
  <c r="H667" i="10"/>
  <c r="E800" i="10"/>
  <c r="E198" i="10"/>
  <c r="G80" i="10"/>
  <c r="H27" i="10"/>
  <c r="H217" i="10"/>
  <c r="E523" i="10"/>
  <c r="B624" i="10"/>
  <c r="E676" i="10" s="1"/>
  <c r="E248" i="10"/>
  <c r="E104" i="10"/>
  <c r="G474" i="10"/>
  <c r="E145" i="10"/>
  <c r="F27" i="10"/>
  <c r="F177" i="10"/>
  <c r="G597" i="10"/>
  <c r="E915" i="10"/>
  <c r="E373" i="10"/>
  <c r="G91" i="10"/>
  <c r="G419" i="10"/>
  <c r="G523" i="10"/>
  <c r="H373" i="10"/>
  <c r="F198" i="10"/>
  <c r="G158" i="10"/>
  <c r="G9" i="10"/>
  <c r="D855" i="10"/>
  <c r="H316" i="10"/>
  <c r="H80" i="10"/>
  <c r="G145" i="10"/>
  <c r="J673" i="10"/>
  <c r="J674" i="10" s="1"/>
  <c r="I664" i="10"/>
  <c r="I665" i="10" s="1"/>
  <c r="H677" i="10"/>
  <c r="H800" i="10"/>
  <c r="G420" i="10"/>
  <c r="H915" i="10"/>
  <c r="H474" i="10"/>
  <c r="J145" i="10"/>
  <c r="K6" i="10"/>
  <c r="H9" i="10"/>
  <c r="G316" i="10"/>
  <c r="F420" i="10"/>
  <c r="H665" i="10"/>
  <c r="G968" i="10"/>
  <c r="J316" i="10"/>
  <c r="G915" i="10"/>
  <c r="I677" i="10"/>
  <c r="F597" i="10"/>
  <c r="G27" i="10"/>
  <c r="L4" i="33" s="1"/>
  <c r="G855" i="10"/>
  <c r="H372" i="10"/>
  <c r="J27" i="10"/>
  <c r="F474" i="10"/>
  <c r="H855" i="10"/>
  <c r="H801" i="10"/>
  <c r="F217" i="10"/>
  <c r="G801" i="10"/>
  <c r="H972" i="10"/>
  <c r="I372" i="10"/>
  <c r="H198" i="10"/>
  <c r="H968" i="10"/>
  <c r="G914" i="10"/>
  <c r="F854" i="10"/>
  <c r="H522" i="10"/>
  <c r="E854" i="10"/>
  <c r="E474" i="10"/>
  <c r="E80" i="10"/>
  <c r="E419" i="10"/>
  <c r="E158" i="10"/>
  <c r="F523" i="10"/>
  <c r="E914" i="10"/>
  <c r="D522" i="10"/>
  <c r="E739" i="10"/>
  <c r="E217" i="10"/>
  <c r="H248" i="10"/>
  <c r="E9" i="10"/>
  <c r="H158" i="10"/>
  <c r="H1041" i="10"/>
  <c r="H104" i="10"/>
  <c r="G854" i="10"/>
  <c r="I591" i="10"/>
  <c r="I972" i="10" s="1"/>
  <c r="I198" i="10"/>
  <c r="I522" i="10"/>
  <c r="G740" i="10"/>
  <c r="F915" i="10"/>
  <c r="G473" i="10"/>
  <c r="G967" i="10"/>
  <c r="I80" i="10"/>
  <c r="I598" i="10"/>
  <c r="J158" i="10"/>
  <c r="J740" i="10"/>
  <c r="J963" i="10"/>
  <c r="J964" i="10" s="1"/>
  <c r="G676" i="10"/>
  <c r="I801" i="10"/>
  <c r="D801" i="10"/>
  <c r="F158" i="10"/>
  <c r="H145" i="10"/>
  <c r="F598" i="10"/>
  <c r="I673" i="10"/>
  <c r="I674" i="10" s="1"/>
  <c r="J9" i="10"/>
  <c r="I316" i="10"/>
  <c r="J217" i="10"/>
  <c r="I104" i="10"/>
  <c r="H177" i="10"/>
  <c r="G677" i="10"/>
  <c r="G46" i="10"/>
  <c r="J801" i="10"/>
  <c r="I27" i="10"/>
  <c r="D27" i="10"/>
  <c r="F372" i="10"/>
  <c r="I523" i="10"/>
  <c r="J977" i="10"/>
  <c r="J978" i="10" s="1"/>
  <c r="J46" i="10"/>
  <c r="I420" i="10"/>
  <c r="J474" i="10"/>
  <c r="I968" i="10"/>
  <c r="J522" i="10"/>
  <c r="J854" i="10"/>
  <c r="F9" i="10"/>
  <c r="F855" i="10"/>
  <c r="I967" i="10"/>
  <c r="H978" i="10"/>
  <c r="G800" i="10"/>
  <c r="D474" i="10"/>
  <c r="G177" i="10"/>
  <c r="G276" i="10"/>
  <c r="J739" i="10"/>
  <c r="F419" i="10"/>
  <c r="F801" i="10"/>
  <c r="D177" i="10"/>
  <c r="J419" i="10"/>
  <c r="J523" i="10"/>
  <c r="J80" i="10"/>
  <c r="I739" i="10"/>
  <c r="I419" i="10"/>
  <c r="I855" i="10"/>
  <c r="I854" i="10"/>
  <c r="J177" i="10"/>
  <c r="I575" i="10"/>
  <c r="I576" i="10" s="1"/>
  <c r="H576" i="10"/>
  <c r="J198" i="10"/>
  <c r="I217" i="10"/>
  <c r="I902" i="10"/>
  <c r="I903" i="10" s="1"/>
  <c r="J902" i="10"/>
  <c r="J903" i="10" s="1"/>
  <c r="H903" i="10"/>
  <c r="I145" i="10"/>
  <c r="L57" i="33"/>
  <c r="J855" i="10"/>
  <c r="J372" i="10"/>
  <c r="J1041" i="10"/>
  <c r="J575" i="10"/>
  <c r="J576" i="10" s="1"/>
  <c r="G373" i="10"/>
  <c r="H597" i="10"/>
  <c r="I373" i="10"/>
  <c r="I248" i="10"/>
  <c r="J248" i="10"/>
  <c r="H967" i="10"/>
  <c r="H888" i="10"/>
  <c r="H419" i="10"/>
  <c r="F373" i="10"/>
  <c r="F104" i="10"/>
  <c r="F316" i="10"/>
  <c r="H598" i="10"/>
  <c r="F248" i="10"/>
  <c r="F145" i="10"/>
  <c r="F740" i="10"/>
  <c r="F967" i="10"/>
  <c r="F91" i="10"/>
  <c r="F276" i="10"/>
  <c r="D420" i="10"/>
  <c r="F676" i="10"/>
  <c r="F677" i="10"/>
  <c r="F80" i="10"/>
  <c r="F46" i="10"/>
  <c r="F473" i="10"/>
  <c r="F968" i="10"/>
  <c r="I158" i="10"/>
  <c r="B530" i="10"/>
  <c r="E597" i="10" s="1"/>
  <c r="G529" i="10"/>
  <c r="J891" i="10"/>
  <c r="J892" i="10" s="1"/>
  <c r="I891" i="10"/>
  <c r="H892" i="10"/>
  <c r="J887" i="10"/>
  <c r="J420" i="10"/>
  <c r="H652" i="10"/>
  <c r="I651" i="10"/>
  <c r="I652" i="10" s="1"/>
  <c r="J651" i="10"/>
  <c r="J652" i="10" s="1"/>
  <c r="H676" i="10"/>
  <c r="H964" i="10"/>
  <c r="J968" i="10"/>
  <c r="H914" i="10"/>
  <c r="J899" i="10"/>
  <c r="J900" i="10" s="1"/>
  <c r="J901" i="10" s="1"/>
  <c r="I899" i="10"/>
  <c r="I900" i="10" s="1"/>
  <c r="I901" i="10" s="1"/>
  <c r="H900" i="10"/>
  <c r="H901" i="10" s="1"/>
  <c r="L123" i="33"/>
  <c r="L54" i="33"/>
  <c r="L53" i="33"/>
  <c r="I473" i="10"/>
  <c r="K8" i="10"/>
  <c r="L76" i="33"/>
  <c r="L129" i="33"/>
  <c r="M130" i="33" s="1"/>
  <c r="Q130" i="33" s="1"/>
  <c r="L73" i="33"/>
  <c r="L41" i="33"/>
  <c r="I800" i="10"/>
  <c r="J915" i="10"/>
  <c r="J104" i="10"/>
  <c r="L91" i="33"/>
  <c r="L64" i="33"/>
  <c r="L50" i="33"/>
  <c r="I915" i="10"/>
  <c r="J473" i="10"/>
  <c r="L86" i="33"/>
  <c r="L126" i="33"/>
  <c r="I1041" i="10"/>
  <c r="L121" i="33"/>
  <c r="L26" i="33"/>
  <c r="D158" i="10"/>
  <c r="D854" i="10"/>
  <c r="D597" i="10"/>
  <c r="D46" i="10"/>
  <c r="D217" i="10"/>
  <c r="D800" i="10"/>
  <c r="D473" i="10"/>
  <c r="E46" i="10"/>
  <c r="G1041" i="10"/>
  <c r="D248" i="10"/>
  <c r="D740" i="10"/>
  <c r="F1041" i="10"/>
  <c r="D276" i="10"/>
  <c r="D316" i="10"/>
  <c r="D739" i="10"/>
  <c r="D419" i="10"/>
  <c r="G248" i="10"/>
  <c r="D677" i="10"/>
  <c r="D373" i="10"/>
  <c r="G104" i="10"/>
  <c r="G198" i="10"/>
  <c r="D968" i="10"/>
  <c r="D676" i="10"/>
  <c r="G217" i="10"/>
  <c r="D91" i="10"/>
  <c r="D145" i="10"/>
  <c r="D967" i="10"/>
  <c r="D598" i="10"/>
  <c r="D9" i="10"/>
  <c r="J373" i="10"/>
  <c r="L62" i="33"/>
  <c r="L47" i="33"/>
  <c r="L13" i="33"/>
  <c r="L75" i="33"/>
  <c r="L96" i="33"/>
  <c r="L10" i="33"/>
  <c r="L6" i="33"/>
  <c r="E276" i="10"/>
  <c r="I740" i="10"/>
  <c r="I474" i="10"/>
  <c r="J677" i="10"/>
  <c r="J800" i="10"/>
  <c r="H276" i="10"/>
  <c r="I177" i="10"/>
  <c r="I276" i="10"/>
  <c r="J992" i="10"/>
  <c r="J91" i="10"/>
  <c r="L19" i="33"/>
  <c r="L102" i="33"/>
  <c r="L103" i="33"/>
  <c r="L21" i="33"/>
  <c r="L16" i="33"/>
  <c r="I91" i="10"/>
  <c r="L117" i="33"/>
  <c r="I668" i="10"/>
  <c r="H669" i="10"/>
  <c r="H975" i="10" s="1"/>
  <c r="J668" i="10"/>
  <c r="L101" i="33"/>
  <c r="L113" i="33"/>
  <c r="L22" i="33"/>
  <c r="L135" i="33"/>
  <c r="L93" i="33"/>
  <c r="L122" i="33"/>
  <c r="L29" i="33"/>
  <c r="L94" i="33"/>
  <c r="L49" i="33"/>
  <c r="J598" i="10"/>
  <c r="I46" i="10"/>
  <c r="B710" i="10"/>
  <c r="G710" i="10" s="1"/>
  <c r="G709" i="10"/>
  <c r="L89" i="33"/>
  <c r="I9" i="10"/>
  <c r="K4" i="10"/>
  <c r="G682" i="10"/>
  <c r="B683" i="10"/>
  <c r="E740" i="10" s="1"/>
  <c r="G561" i="10"/>
  <c r="B562" i="10"/>
  <c r="H740" i="10" l="1"/>
  <c r="K740" i="10" s="1"/>
  <c r="H35" i="72" s="1"/>
  <c r="L97" i="33"/>
  <c r="L17" i="33"/>
  <c r="L111" i="33"/>
  <c r="L132" i="33"/>
  <c r="L88" i="33"/>
  <c r="L87" i="33"/>
  <c r="L109" i="33"/>
  <c r="L119" i="33"/>
  <c r="L79" i="33"/>
  <c r="L23" i="33"/>
  <c r="L82" i="33"/>
  <c r="L56" i="33"/>
  <c r="L134" i="33"/>
  <c r="L65" i="33"/>
  <c r="L100" i="33"/>
  <c r="L107" i="33"/>
  <c r="L136" i="33"/>
  <c r="L18" i="33"/>
  <c r="L110" i="33"/>
  <c r="L51" i="33"/>
  <c r="O6" i="33"/>
  <c r="L44" i="33"/>
  <c r="L58" i="33"/>
  <c r="L68" i="33"/>
  <c r="L98" i="33"/>
  <c r="L104" i="33"/>
  <c r="L70" i="33"/>
  <c r="L59" i="33"/>
  <c r="L48" i="33"/>
  <c r="L125" i="33"/>
  <c r="O103" i="33"/>
  <c r="L32" i="33"/>
  <c r="L63" i="33"/>
  <c r="L30" i="33"/>
  <c r="L80" i="33"/>
  <c r="L24" i="33"/>
  <c r="L39" i="33"/>
  <c r="L115" i="33"/>
  <c r="L8" i="33"/>
  <c r="L118" i="33"/>
  <c r="L66" i="33"/>
  <c r="L67" i="33"/>
  <c r="L92" i="33"/>
  <c r="L131" i="33"/>
  <c r="N133" i="33" s="1"/>
  <c r="L40" i="33"/>
  <c r="L95" i="33"/>
  <c r="L25" i="33"/>
  <c r="L72" i="33"/>
  <c r="L81" i="33"/>
  <c r="L5" i="33"/>
  <c r="L35" i="33"/>
  <c r="L7" i="33"/>
  <c r="N28" i="33"/>
  <c r="O93" i="33"/>
  <c r="M132" i="33"/>
  <c r="M63" i="33"/>
  <c r="O12" i="33"/>
  <c r="N6" i="33"/>
  <c r="O102" i="33"/>
  <c r="M34" i="33"/>
  <c r="N62" i="33"/>
  <c r="O129" i="33"/>
  <c r="O4" i="33"/>
  <c r="N59" i="33"/>
  <c r="N14" i="33"/>
  <c r="O68" i="33"/>
  <c r="O59" i="33"/>
  <c r="M125" i="33"/>
  <c r="N19" i="33"/>
  <c r="O55" i="33"/>
  <c r="M57" i="33"/>
  <c r="N75" i="33"/>
  <c r="O28" i="33"/>
  <c r="O115" i="33"/>
  <c r="M4" i="33"/>
  <c r="N104" i="33"/>
  <c r="O34" i="33"/>
  <c r="N118" i="33"/>
  <c r="M82" i="33"/>
  <c r="N81" i="33"/>
  <c r="M72" i="33"/>
  <c r="M11" i="33"/>
  <c r="N129" i="33"/>
  <c r="N131" i="33"/>
  <c r="M116" i="33"/>
  <c r="O111" i="33"/>
  <c r="M80" i="33"/>
  <c r="M66" i="33"/>
  <c r="O14" i="33"/>
  <c r="N103" i="33"/>
  <c r="M81" i="33"/>
  <c r="M26" i="33"/>
  <c r="M42" i="33"/>
  <c r="O56" i="33"/>
  <c r="N107" i="33"/>
  <c r="O96" i="33"/>
  <c r="O32" i="33"/>
  <c r="N40" i="33"/>
  <c r="N43" i="33"/>
  <c r="O51" i="33"/>
  <c r="N82" i="33"/>
  <c r="M39" i="33"/>
  <c r="N97" i="33"/>
  <c r="N33" i="33"/>
  <c r="O29" i="33"/>
  <c r="O97" i="33"/>
  <c r="M113" i="33"/>
  <c r="M136" i="33"/>
  <c r="O60" i="33"/>
  <c r="O53" i="33"/>
  <c r="M134" i="33"/>
  <c r="N65" i="33"/>
  <c r="N41" i="33"/>
  <c r="M85" i="33"/>
  <c r="M8" i="33"/>
  <c r="M55" i="33"/>
  <c r="O78" i="33"/>
  <c r="M98" i="33"/>
  <c r="N24" i="33"/>
  <c r="M87" i="33"/>
  <c r="O104" i="33"/>
  <c r="N13" i="33"/>
  <c r="N87" i="33"/>
  <c r="O80" i="33"/>
  <c r="M92" i="33"/>
  <c r="M117" i="33"/>
  <c r="M12" i="33"/>
  <c r="M109" i="33"/>
  <c r="O16" i="33"/>
  <c r="N57" i="33"/>
  <c r="N3" i="33"/>
  <c r="M29" i="33"/>
  <c r="M121" i="33"/>
  <c r="N66" i="33"/>
  <c r="N93" i="33"/>
  <c r="O7" i="33"/>
  <c r="N51" i="33"/>
  <c r="M49" i="33"/>
  <c r="N8" i="33"/>
  <c r="M60" i="33"/>
  <c r="O132" i="33"/>
  <c r="M48" i="33"/>
  <c r="M41" i="33"/>
  <c r="N132" i="33"/>
  <c r="M45" i="33"/>
  <c r="O57" i="33"/>
  <c r="M68" i="33"/>
  <c r="O89" i="33"/>
  <c r="L60" i="33"/>
  <c r="O82" i="33"/>
  <c r="L69" i="33"/>
  <c r="O76" i="33"/>
  <c r="O119" i="33"/>
  <c r="L3" i="33"/>
  <c r="O87" i="33"/>
  <c r="O70" i="33"/>
  <c r="M69" i="33"/>
  <c r="L11" i="33"/>
  <c r="L71" i="33"/>
  <c r="M14" i="33"/>
  <c r="O40" i="33"/>
  <c r="L42" i="33"/>
  <c r="L85" i="33"/>
  <c r="N12" i="33"/>
  <c r="O39" i="33"/>
  <c r="M93" i="33"/>
  <c r="M119" i="33"/>
  <c r="N63" i="33"/>
  <c r="N115" i="33"/>
  <c r="N53" i="33"/>
  <c r="N79" i="33"/>
  <c r="O13" i="33"/>
  <c r="L33" i="33"/>
  <c r="M102" i="33"/>
  <c r="L43" i="33"/>
  <c r="N55" i="33"/>
  <c r="M104" i="33"/>
  <c r="M76" i="33"/>
  <c r="N89" i="33"/>
  <c r="M67" i="33"/>
  <c r="M126" i="33"/>
  <c r="L112" i="33"/>
  <c r="O30" i="33"/>
  <c r="L116" i="33"/>
  <c r="L14" i="33"/>
  <c r="O42" i="33"/>
  <c r="M17" i="33"/>
  <c r="L28" i="33"/>
  <c r="M107" i="33"/>
  <c r="L12" i="33"/>
  <c r="L78" i="33"/>
  <c r="L55" i="33"/>
  <c r="O134" i="33"/>
  <c r="M91" i="33"/>
  <c r="O95" i="33"/>
  <c r="L45" i="33"/>
  <c r="N18" i="33"/>
  <c r="O135" i="33"/>
  <c r="N111" i="33"/>
  <c r="M71" i="33"/>
  <c r="N45" i="33"/>
  <c r="M10" i="33"/>
  <c r="O92" i="33"/>
  <c r="L34" i="33"/>
  <c r="M51" i="33"/>
  <c r="L36" i="33"/>
  <c r="O10" i="33"/>
  <c r="N54" i="33"/>
  <c r="N44" i="33"/>
  <c r="O123" i="33"/>
  <c r="M88" i="33"/>
  <c r="N78" i="33"/>
  <c r="O98" i="33"/>
  <c r="N88" i="33"/>
  <c r="M43" i="33"/>
  <c r="N32" i="33"/>
  <c r="O67" i="33"/>
  <c r="N126" i="33"/>
  <c r="N95" i="33"/>
  <c r="H739" i="10"/>
  <c r="K739" i="10" s="1"/>
  <c r="L35" i="72" s="1"/>
  <c r="G598" i="10"/>
  <c r="G739" i="10"/>
  <c r="M118" i="33"/>
  <c r="M18" i="33"/>
  <c r="N72" i="33"/>
  <c r="M33" i="33"/>
  <c r="N80" i="33"/>
  <c r="N47" i="33"/>
  <c r="M50" i="33"/>
  <c r="N134" i="33"/>
  <c r="N71" i="33"/>
  <c r="N39" i="33"/>
  <c r="M131" i="33"/>
  <c r="N76" i="33"/>
  <c r="N23" i="33"/>
  <c r="M89" i="33"/>
  <c r="N113" i="33"/>
  <c r="O48" i="33"/>
  <c r="O41" i="33"/>
  <c r="O118" i="33"/>
  <c r="O69" i="33"/>
  <c r="M40" i="33"/>
  <c r="O49" i="33"/>
  <c r="O79" i="33"/>
  <c r="N58" i="33"/>
  <c r="O43" i="33"/>
  <c r="M79" i="33"/>
  <c r="O88" i="33"/>
  <c r="N112" i="33"/>
  <c r="O33" i="33"/>
  <c r="M95" i="33"/>
  <c r="M59" i="33"/>
  <c r="M13" i="33"/>
  <c r="O58" i="33"/>
  <c r="N92" i="33"/>
  <c r="M97" i="33"/>
  <c r="N68" i="33"/>
  <c r="O107" i="33"/>
  <c r="N101" i="33"/>
  <c r="M3" i="33"/>
  <c r="O113" i="33"/>
  <c r="O62" i="33"/>
  <c r="N70" i="33"/>
  <c r="N26" i="33"/>
  <c r="N5" i="33"/>
  <c r="O50" i="33"/>
  <c r="O47" i="33"/>
  <c r="O110" i="33"/>
  <c r="M19" i="33"/>
  <c r="M53" i="33"/>
  <c r="M94" i="33"/>
  <c r="N56" i="33"/>
  <c r="O64" i="33"/>
  <c r="M22" i="33"/>
  <c r="N30" i="33"/>
  <c r="O5" i="33"/>
  <c r="M70" i="33"/>
  <c r="M100" i="33"/>
  <c r="N102" i="33"/>
  <c r="O35" i="33"/>
  <c r="N64" i="33"/>
  <c r="O117" i="33"/>
  <c r="N136" i="33"/>
  <c r="O22" i="33"/>
  <c r="O17" i="33"/>
  <c r="O131" i="33"/>
  <c r="M101" i="33"/>
  <c r="N109" i="33"/>
  <c r="M135" i="33"/>
  <c r="O11" i="33"/>
  <c r="M28" i="33"/>
  <c r="M24" i="33"/>
  <c r="M111" i="33"/>
  <c r="N98" i="33"/>
  <c r="O86" i="33"/>
  <c r="O19" i="33"/>
  <c r="O75" i="33"/>
  <c r="M7" i="33"/>
  <c r="O101" i="33"/>
  <c r="M78" i="33"/>
  <c r="M23" i="33"/>
  <c r="M86" i="33"/>
  <c r="O23" i="33"/>
  <c r="O63" i="33"/>
  <c r="O54" i="33"/>
  <c r="M54" i="33"/>
  <c r="M65" i="33"/>
  <c r="N69" i="33"/>
  <c r="N110" i="33"/>
  <c r="N135" i="33"/>
  <c r="N67" i="33"/>
  <c r="M16" i="33"/>
  <c r="O85" i="33"/>
  <c r="M123" i="33"/>
  <c r="N100" i="33"/>
  <c r="M58" i="33"/>
  <c r="M115" i="33"/>
  <c r="N119" i="33"/>
  <c r="O24" i="33"/>
  <c r="M35" i="33"/>
  <c r="N49" i="33"/>
  <c r="M47" i="33"/>
  <c r="M103" i="33"/>
  <c r="N11" i="33"/>
  <c r="M62" i="33"/>
  <c r="N91" i="33"/>
  <c r="N85" i="33"/>
  <c r="O112" i="33"/>
  <c r="M56" i="33"/>
  <c r="M110" i="33"/>
  <c r="M112" i="33"/>
  <c r="O66" i="33"/>
  <c r="N60" i="33"/>
  <c r="N17" i="33"/>
  <c r="N123" i="33"/>
  <c r="N10" i="33"/>
  <c r="N22" i="33"/>
  <c r="O44" i="33"/>
  <c r="N35" i="33"/>
  <c r="O126" i="33"/>
  <c r="F739" i="10"/>
  <c r="N125" i="33"/>
  <c r="G624" i="10"/>
  <c r="E677" i="10"/>
  <c r="O71" i="33"/>
  <c r="K316" i="10"/>
  <c r="H25" i="72" s="1"/>
  <c r="O73" i="33"/>
  <c r="O116" i="33"/>
  <c r="O125" i="33"/>
  <c r="K677" i="10"/>
  <c r="H34" i="72" s="1"/>
  <c r="M36" i="33"/>
  <c r="K27" i="10"/>
  <c r="H11" i="72" s="1"/>
  <c r="N116" i="33"/>
  <c r="J967" i="10"/>
  <c r="K967" i="10" s="1"/>
  <c r="L59" i="71" s="1"/>
  <c r="N73" i="33"/>
  <c r="O18" i="33"/>
  <c r="O94" i="33"/>
  <c r="K145" i="10"/>
  <c r="H17" i="72" s="1"/>
  <c r="K474" i="10"/>
  <c r="H30" i="72" s="1"/>
  <c r="K372" i="10"/>
  <c r="K522" i="10"/>
  <c r="K523" i="10"/>
  <c r="H31" i="72" s="1"/>
  <c r="K9" i="10"/>
  <c r="H10" i="72" s="1"/>
  <c r="K854" i="10"/>
  <c r="L37" i="72" s="1"/>
  <c r="K217" i="10"/>
  <c r="H22" i="72" s="1"/>
  <c r="K598" i="10"/>
  <c r="H33" i="72" s="1"/>
  <c r="K104" i="10"/>
  <c r="H16" i="72" s="1"/>
  <c r="K801" i="10"/>
  <c r="H36" i="72" s="1"/>
  <c r="K80" i="10"/>
  <c r="H13" i="72" s="1"/>
  <c r="N25" i="33"/>
  <c r="O21" i="33"/>
  <c r="N96" i="33"/>
  <c r="K198" i="10"/>
  <c r="H20" i="72" s="1"/>
  <c r="K46" i="10"/>
  <c r="H12" i="72" s="1"/>
  <c r="K419" i="10"/>
  <c r="L29" i="72" s="1"/>
  <c r="K968" i="10"/>
  <c r="H39" i="72" s="1"/>
  <c r="K158" i="10"/>
  <c r="H18" i="72" s="1"/>
  <c r="N94" i="33"/>
  <c r="I597" i="10"/>
  <c r="K420" i="10"/>
  <c r="H29" i="72" s="1"/>
  <c r="O25" i="33"/>
  <c r="O130" i="33"/>
  <c r="N130" i="33"/>
  <c r="K373" i="10"/>
  <c r="H28" i="72" s="1"/>
  <c r="K248" i="10"/>
  <c r="H23" i="72" s="1"/>
  <c r="K1041" i="10"/>
  <c r="H26" i="72" s="1"/>
  <c r="O77" i="33"/>
  <c r="K855" i="10"/>
  <c r="H37" i="72" s="1"/>
  <c r="M21" i="33"/>
  <c r="B531" i="10"/>
  <c r="G530" i="10"/>
  <c r="K177" i="10"/>
  <c r="H19" i="72" s="1"/>
  <c r="J888" i="10"/>
  <c r="O3" i="33" s="1"/>
  <c r="J914" i="10"/>
  <c r="I892" i="10"/>
  <c r="N21" i="33" s="1"/>
  <c r="I914" i="10"/>
  <c r="J597" i="10"/>
  <c r="K800" i="10"/>
  <c r="L36" i="72" s="1"/>
  <c r="M77" i="33"/>
  <c r="Q77" i="33" s="1"/>
  <c r="N77" i="33"/>
  <c r="K473" i="10"/>
  <c r="L30" i="72" s="1"/>
  <c r="K915" i="10"/>
  <c r="H38" i="72" s="1"/>
  <c r="I669" i="10"/>
  <c r="I676" i="10"/>
  <c r="K91" i="10"/>
  <c r="H14" i="72" s="1"/>
  <c r="K276" i="10"/>
  <c r="H24" i="72" s="1"/>
  <c r="N121" i="33"/>
  <c r="J669" i="10"/>
  <c r="O121" i="33"/>
  <c r="M122" i="33"/>
  <c r="J676" i="10"/>
  <c r="G683" i="10"/>
  <c r="B684" i="10"/>
  <c r="G684" i="10" s="1"/>
  <c r="G562" i="10"/>
  <c r="B563" i="10"/>
  <c r="L32" i="72" l="1"/>
  <c r="H40" i="72"/>
  <c r="L75" i="63"/>
  <c r="L31" i="72"/>
  <c r="N20" i="33"/>
  <c r="O20" i="33"/>
  <c r="M20" i="33"/>
  <c r="O137" i="33"/>
  <c r="M137" i="33"/>
  <c r="Q137" i="33" s="1"/>
  <c r="N137" i="33"/>
  <c r="M108" i="33"/>
  <c r="Q108" i="33" s="1"/>
  <c r="O108" i="33"/>
  <c r="N108" i="33"/>
  <c r="M52" i="33"/>
  <c r="Q52" i="33" s="1"/>
  <c r="O52" i="33"/>
  <c r="N52" i="33"/>
  <c r="M31" i="33"/>
  <c r="Q31" i="33" s="1"/>
  <c r="M133" i="33"/>
  <c r="Q133" i="33" s="1"/>
  <c r="O133" i="33"/>
  <c r="M127" i="33"/>
  <c r="Q127" i="33" s="1"/>
  <c r="O83" i="33"/>
  <c r="N31" i="33"/>
  <c r="O105" i="33"/>
  <c r="O31" i="33"/>
  <c r="O65" i="33"/>
  <c r="N7" i="33"/>
  <c r="O81" i="33"/>
  <c r="N29" i="33"/>
  <c r="M32" i="33"/>
  <c r="M30" i="33"/>
  <c r="O91" i="33"/>
  <c r="O99" i="33" s="1"/>
  <c r="M75" i="33"/>
  <c r="O109" i="33"/>
  <c r="O114" i="33" s="1"/>
  <c r="N50" i="33"/>
  <c r="N117" i="33"/>
  <c r="N120" i="33" s="1"/>
  <c r="M6" i="33"/>
  <c r="M25" i="33"/>
  <c r="M27" i="33" s="1"/>
  <c r="Q27" i="33" s="1"/>
  <c r="N4" i="33"/>
  <c r="N9" i="33" s="1"/>
  <c r="M73" i="33"/>
  <c r="M74" i="33" s="1"/>
  <c r="Q74" i="33" s="1"/>
  <c r="N16" i="33"/>
  <c r="O100" i="33"/>
  <c r="M129" i="33"/>
  <c r="N34" i="33"/>
  <c r="O136" i="33"/>
  <c r="O45" i="33"/>
  <c r="N42" i="33"/>
  <c r="M5" i="33"/>
  <c r="M44" i="33"/>
  <c r="M96" i="33"/>
  <c r="M99" i="33" s="1"/>
  <c r="Q99" i="33" s="1"/>
  <c r="O72" i="33"/>
  <c r="N86" i="33"/>
  <c r="N90" i="33" s="1"/>
  <c r="M64" i="33"/>
  <c r="O8" i="33"/>
  <c r="N48" i="33"/>
  <c r="O26" i="33"/>
  <c r="M9" i="33"/>
  <c r="Q9" i="33" s="1"/>
  <c r="O9" i="33"/>
  <c r="O15" i="33"/>
  <c r="M105" i="33"/>
  <c r="Q105" i="33" s="1"/>
  <c r="N83" i="33"/>
  <c r="O46" i="33"/>
  <c r="M83" i="33"/>
  <c r="Q83" i="33" s="1"/>
  <c r="M46" i="33"/>
  <c r="Q46" i="33" s="1"/>
  <c r="N46" i="33"/>
  <c r="N15" i="33"/>
  <c r="M15" i="33"/>
  <c r="Q15" i="33" s="1"/>
  <c r="N127" i="33"/>
  <c r="L91" i="60"/>
  <c r="L89" i="61"/>
  <c r="M120" i="33"/>
  <c r="Q120" i="33" s="1"/>
  <c r="M124" i="33"/>
  <c r="Q124" i="33" s="1"/>
  <c r="O90" i="33"/>
  <c r="M37" i="33"/>
  <c r="Q37" i="33" s="1"/>
  <c r="O120" i="33"/>
  <c r="M114" i="33"/>
  <c r="Q114" i="33" s="1"/>
  <c r="N105" i="33"/>
  <c r="O61" i="33"/>
  <c r="N114" i="33"/>
  <c r="N61" i="33"/>
  <c r="M61" i="33"/>
  <c r="Q61" i="33" s="1"/>
  <c r="M90" i="33"/>
  <c r="Q90" i="33" s="1"/>
  <c r="N74" i="33"/>
  <c r="O127" i="33"/>
  <c r="O74" i="33"/>
  <c r="N27" i="33"/>
  <c r="L61" i="69"/>
  <c r="H15" i="72"/>
  <c r="N99" i="33"/>
  <c r="K597" i="10"/>
  <c r="L67" i="34" s="1"/>
  <c r="L64" i="65"/>
  <c r="P130" i="33"/>
  <c r="O27" i="33"/>
  <c r="H32" i="72"/>
  <c r="H21" i="72"/>
  <c r="H27" i="72"/>
  <c r="L74" i="64"/>
  <c r="L39" i="72"/>
  <c r="G531" i="10"/>
  <c r="B532" i="10"/>
  <c r="K914" i="10"/>
  <c r="P77" i="33"/>
  <c r="L21" i="75" s="1"/>
  <c r="L107" i="62"/>
  <c r="J975" i="10"/>
  <c r="O36" i="33" s="1"/>
  <c r="O37" i="33" s="1"/>
  <c r="O122" i="33"/>
  <c r="O124" i="33" s="1"/>
  <c r="I975" i="10"/>
  <c r="N36" i="33" s="1"/>
  <c r="N122" i="33"/>
  <c r="N124" i="33" s="1"/>
  <c r="Q20" i="33"/>
  <c r="K676" i="10"/>
  <c r="G563" i="10"/>
  <c r="B564" i="10"/>
  <c r="P20" i="33" l="1"/>
  <c r="L12" i="75" s="1"/>
  <c r="P137" i="33"/>
  <c r="P108" i="33"/>
  <c r="L28" i="75" s="1"/>
  <c r="Q138" i="33"/>
  <c r="P52" i="33"/>
  <c r="L18" i="75" s="1"/>
  <c r="P133" i="33"/>
  <c r="P31" i="33"/>
  <c r="N37" i="33"/>
  <c r="P37" i="33" s="1"/>
  <c r="L15" i="75" s="1"/>
  <c r="P9" i="33"/>
  <c r="P46" i="33"/>
  <c r="L17" i="75" s="1"/>
  <c r="P83" i="33"/>
  <c r="L22" i="75" s="1"/>
  <c r="P105" i="33"/>
  <c r="L26" i="75" s="1"/>
  <c r="Q84" i="33"/>
  <c r="P15" i="33"/>
  <c r="P127" i="33"/>
  <c r="L32" i="75" s="1"/>
  <c r="Q128" i="33"/>
  <c r="P120" i="33"/>
  <c r="L30" i="75" s="1"/>
  <c r="P90" i="33"/>
  <c r="L24" i="75" s="1"/>
  <c r="P114" i="33"/>
  <c r="L29" i="75" s="1"/>
  <c r="P61" i="33"/>
  <c r="L19" i="75" s="1"/>
  <c r="Q106" i="33"/>
  <c r="Q38" i="33"/>
  <c r="P99" i="33"/>
  <c r="L25" i="75" s="1"/>
  <c r="P74" i="33"/>
  <c r="L20" i="75" s="1"/>
  <c r="P27" i="33"/>
  <c r="L13" i="75" s="1"/>
  <c r="L33" i="72"/>
  <c r="L38" i="72"/>
  <c r="L59" i="70"/>
  <c r="G532" i="10"/>
  <c r="B533" i="10"/>
  <c r="P124" i="33"/>
  <c r="L31" i="75" s="1"/>
  <c r="L79" i="30"/>
  <c r="L34" i="72"/>
  <c r="G564" i="10"/>
  <c r="B565" i="10"/>
  <c r="L40" i="72" l="1"/>
  <c r="P138" i="33"/>
  <c r="R138" i="33" s="1"/>
  <c r="L23" i="75"/>
  <c r="L27" i="75"/>
  <c r="P106" i="33"/>
  <c r="R106" i="33" s="1"/>
  <c r="L33" i="75"/>
  <c r="P84" i="33"/>
  <c r="R84" i="33" s="1"/>
  <c r="L16" i="75"/>
  <c r="G533" i="10"/>
  <c r="B534" i="10"/>
  <c r="P38" i="33"/>
  <c r="R38" i="33" s="1"/>
  <c r="P128" i="33"/>
  <c r="R128" i="33" s="1"/>
  <c r="B566" i="10"/>
  <c r="G565" i="10"/>
  <c r="G534" i="10" l="1"/>
  <c r="B535" i="10"/>
  <c r="B567" i="10"/>
  <c r="G567" i="10" s="1"/>
  <c r="G566" i="10"/>
  <c r="G535" i="10" l="1"/>
  <c r="B536" i="10"/>
  <c r="G536" i="10" s="1"/>
  <c r="F42" i="33" s="1"/>
  <c r="E45" i="33"/>
  <c r="F18" i="33"/>
  <c r="F134" i="33"/>
  <c r="F50" i="33"/>
  <c r="H23" i="33"/>
  <c r="E35" i="33"/>
  <c r="H48" i="33"/>
  <c r="G102" i="33"/>
  <c r="F112" i="33"/>
  <c r="F8" i="33"/>
  <c r="G45" i="33"/>
  <c r="H14" i="33"/>
  <c r="F69" i="33"/>
  <c r="H54" i="33"/>
  <c r="H47" i="33"/>
  <c r="F56" i="33"/>
  <c r="F72" i="33"/>
  <c r="G59" i="33"/>
  <c r="H36" i="33"/>
  <c r="E110" i="33"/>
  <c r="E33" i="33"/>
  <c r="G16" i="33"/>
  <c r="F4" i="33"/>
  <c r="H118" i="33"/>
  <c r="G24" i="33"/>
  <c r="F58" i="33"/>
  <c r="G50" i="33"/>
  <c r="E64" i="33"/>
  <c r="E100" i="33"/>
  <c r="G64" i="33"/>
  <c r="E7" i="33"/>
  <c r="E11" i="33"/>
  <c r="E136" i="33"/>
  <c r="H94" i="33"/>
  <c r="H109" i="33"/>
  <c r="F67" i="33"/>
  <c r="E78" i="33"/>
  <c r="H73" i="33"/>
  <c r="E86" i="33"/>
  <c r="H13" i="33"/>
  <c r="E132" i="33"/>
  <c r="F48" i="33"/>
  <c r="E111" i="33"/>
  <c r="F75" i="33"/>
  <c r="E21" i="33"/>
  <c r="E125" i="33"/>
  <c r="H65" i="33"/>
  <c r="E43" i="33"/>
  <c r="G66" i="33"/>
  <c r="G60" i="33"/>
  <c r="F23" i="33"/>
  <c r="E75" i="33"/>
  <c r="F66" i="33"/>
  <c r="E70" i="33"/>
  <c r="E12" i="33"/>
  <c r="H33" i="33"/>
  <c r="G33" i="33"/>
  <c r="F97" i="33"/>
  <c r="G94" i="33"/>
  <c r="F85" i="33"/>
  <c r="E34" i="33"/>
  <c r="G131" i="33"/>
  <c r="F80" i="33"/>
  <c r="F111" i="33"/>
  <c r="F71" i="33"/>
  <c r="H11" i="33"/>
  <c r="H126" i="33"/>
  <c r="F11" i="33"/>
  <c r="F10" i="33"/>
  <c r="H57" i="33"/>
  <c r="E109" i="33"/>
  <c r="F6" i="33"/>
  <c r="H56" i="33"/>
  <c r="E129" i="33"/>
  <c r="H55" i="33"/>
  <c r="E82" i="33"/>
  <c r="G22" i="33"/>
  <c r="F21" i="33"/>
  <c r="G17" i="33"/>
  <c r="E55" i="33"/>
  <c r="F92" i="33"/>
  <c r="F17" i="33"/>
  <c r="H80" i="33"/>
  <c r="G97" i="33"/>
  <c r="H86" i="33"/>
  <c r="E4" i="33"/>
  <c r="G79" i="33"/>
  <c r="G100" i="33"/>
  <c r="G115" i="33"/>
  <c r="H21" i="33"/>
  <c r="E62" i="33"/>
  <c r="E50" i="33"/>
  <c r="E56" i="33"/>
  <c r="F122" i="33"/>
  <c r="H89" i="33"/>
  <c r="F51" i="33"/>
  <c r="G86" i="33"/>
  <c r="H123" i="33"/>
  <c r="E85" i="33"/>
  <c r="E13" i="33"/>
  <c r="G92" i="33"/>
  <c r="G55" i="33"/>
  <c r="G48" i="33"/>
  <c r="E6" i="33"/>
  <c r="E88" i="33"/>
  <c r="H4" i="33"/>
  <c r="F79" i="33"/>
  <c r="E103" i="33"/>
  <c r="G125" i="33"/>
  <c r="H67" i="33"/>
  <c r="H53" i="33"/>
  <c r="H60" i="33"/>
  <c r="F129" i="33"/>
  <c r="F44" i="33"/>
  <c r="E94" i="33"/>
  <c r="F96" i="33"/>
  <c r="G10" i="33"/>
  <c r="G126" i="33"/>
  <c r="G129" i="33"/>
  <c r="G121" i="33"/>
  <c r="H82" i="33"/>
  <c r="G78" i="33"/>
  <c r="F24" i="33"/>
  <c r="E32" i="33"/>
  <c r="E59" i="33"/>
  <c r="F94" i="33"/>
  <c r="G43" i="33"/>
  <c r="F95" i="33"/>
  <c r="E102" i="33"/>
  <c r="G69" i="33"/>
  <c r="E119" i="33"/>
  <c r="E93" i="33"/>
  <c r="G135" i="33"/>
  <c r="E101" i="33"/>
  <c r="G42" i="33"/>
  <c r="G111" i="33"/>
  <c r="G54" i="33"/>
  <c r="H102" i="33"/>
  <c r="H101" i="33"/>
  <c r="G110" i="33"/>
  <c r="G6" i="33"/>
  <c r="F62" i="33"/>
  <c r="G122" i="33"/>
  <c r="H32" i="33"/>
  <c r="H107" i="33"/>
  <c r="G134" i="33"/>
  <c r="H135" i="33"/>
  <c r="E48" i="33"/>
  <c r="G67" i="33"/>
  <c r="H88" i="33"/>
  <c r="E98" i="33"/>
  <c r="G80" i="33"/>
  <c r="E60" i="33"/>
  <c r="E5" i="33"/>
  <c r="G41" i="33"/>
  <c r="H28" i="33"/>
  <c r="H34" i="33"/>
  <c r="F104" i="33"/>
  <c r="F64" i="33"/>
  <c r="F65" i="33"/>
  <c r="F25" i="33"/>
  <c r="E67" i="33"/>
  <c r="H75" i="33"/>
  <c r="G5" i="33"/>
  <c r="G32" i="33"/>
  <c r="G14" i="33"/>
  <c r="H51" i="33"/>
  <c r="F40" i="33"/>
  <c r="F117" i="33"/>
  <c r="H136" i="33"/>
  <c r="H81" i="33"/>
  <c r="G56" i="33"/>
  <c r="G118" i="33"/>
  <c r="G25" i="33"/>
  <c r="E58" i="33"/>
  <c r="G8" i="33"/>
  <c r="G87" i="33"/>
  <c r="F89" i="33"/>
  <c r="E73" i="33"/>
  <c r="F13" i="33"/>
  <c r="H70" i="33"/>
  <c r="E44" i="33"/>
  <c r="H85" i="33"/>
  <c r="G103" i="33"/>
  <c r="F59" i="33"/>
  <c r="H25" i="33"/>
  <c r="E107" i="33"/>
  <c r="E49" i="33"/>
  <c r="F14" i="33"/>
  <c r="H19" i="33"/>
  <c r="H91" i="33"/>
  <c r="G18" i="33"/>
  <c r="G75" i="33"/>
  <c r="G95" i="33"/>
  <c r="F35" i="33"/>
  <c r="F41" i="33"/>
  <c r="G62" i="33"/>
  <c r="F135" i="33"/>
  <c r="E87" i="33"/>
  <c r="H41" i="33"/>
  <c r="H22" i="33"/>
  <c r="F19" i="33"/>
  <c r="G73" i="33"/>
  <c r="F103" i="33"/>
  <c r="E10" i="33"/>
  <c r="F63" i="33"/>
  <c r="E63" i="33"/>
  <c r="G36" i="33"/>
  <c r="H100" i="33"/>
  <c r="H78" i="33"/>
  <c r="H10" i="33"/>
  <c r="E89" i="33"/>
  <c r="H115" i="33"/>
  <c r="F119" i="33"/>
  <c r="F33" i="33"/>
  <c r="E65" i="33"/>
  <c r="E97" i="33"/>
  <c r="E28" i="33"/>
  <c r="E134" i="33"/>
  <c r="E16" i="33"/>
  <c r="G47" i="33"/>
  <c r="G107" i="33"/>
  <c r="G104" i="33"/>
  <c r="F26" i="33"/>
  <c r="F123" i="33"/>
  <c r="F87" i="33"/>
  <c r="F32" i="33"/>
  <c r="H39" i="33"/>
  <c r="G116" i="33"/>
  <c r="F88" i="33"/>
  <c r="E18" i="33"/>
  <c r="G136" i="33"/>
  <c r="F115" i="33"/>
  <c r="H116" i="33"/>
  <c r="H24" i="33"/>
  <c r="F68" i="33"/>
  <c r="E112" i="33"/>
  <c r="F29" i="33"/>
  <c r="G91" i="33"/>
  <c r="F34" i="33"/>
  <c r="G19" i="33"/>
  <c r="E36" i="33"/>
  <c r="E135" i="33"/>
  <c r="F43" i="33"/>
  <c r="H95" i="33"/>
  <c r="H112" i="33"/>
  <c r="F132" i="33"/>
  <c r="H64" i="33"/>
  <c r="F107" i="33"/>
  <c r="H119" i="33"/>
  <c r="H131" i="33"/>
  <c r="F22" i="33"/>
  <c r="E40" i="33"/>
  <c r="G58" i="33"/>
  <c r="H7" i="33"/>
  <c r="E104" i="33"/>
  <c r="G117" i="33"/>
  <c r="G7" i="33"/>
  <c r="E23" i="33"/>
  <c r="E80" i="33"/>
  <c r="F102" i="33"/>
  <c r="G70" i="33"/>
  <c r="G63" i="33"/>
  <c r="F57" i="33"/>
  <c r="F113" i="33"/>
  <c r="G101" i="33"/>
  <c r="E92" i="33"/>
  <c r="H6" i="33"/>
  <c r="H87" i="33"/>
  <c r="H98" i="33"/>
  <c r="H104" i="33"/>
  <c r="H63" i="33"/>
  <c r="E22" i="33"/>
  <c r="F109" i="33"/>
  <c r="H132" i="33"/>
  <c r="H113" i="33"/>
  <c r="G109" i="33"/>
  <c r="F110" i="33"/>
  <c r="H69" i="33"/>
  <c r="H111" i="33"/>
  <c r="F73" i="33"/>
  <c r="E72" i="33"/>
  <c r="G39" i="33"/>
  <c r="H110" i="33"/>
  <c r="E51" i="33"/>
  <c r="E115" i="33"/>
  <c r="E113" i="33"/>
  <c r="F81" i="33"/>
  <c r="F55" i="33"/>
  <c r="F47" i="33"/>
  <c r="G4" i="33"/>
  <c r="F126" i="33"/>
  <c r="E95" i="33"/>
  <c r="F12" i="33"/>
  <c r="G35" i="33"/>
  <c r="E24" i="33"/>
  <c r="G82" i="33"/>
  <c r="G29" i="33"/>
  <c r="H103" i="33"/>
  <c r="E116" i="33"/>
  <c r="G71" i="33"/>
  <c r="G98" i="33"/>
  <c r="E68" i="33"/>
  <c r="E3" i="33"/>
  <c r="G65" i="33"/>
  <c r="E96" i="33"/>
  <c r="H40" i="33"/>
  <c r="H129" i="33"/>
  <c r="E8" i="33"/>
  <c r="G3" i="33"/>
  <c r="H42" i="33"/>
  <c r="F118" i="33"/>
  <c r="H45" i="33"/>
  <c r="F86" i="33"/>
  <c r="F93" i="33"/>
  <c r="E29" i="33" l="1"/>
  <c r="E71" i="33"/>
  <c r="H49" i="33"/>
  <c r="F101" i="33"/>
  <c r="G96" i="33"/>
  <c r="G34" i="33"/>
  <c r="G37" i="33" s="1"/>
  <c r="H122" i="33"/>
  <c r="H92" i="33"/>
  <c r="E123" i="33"/>
  <c r="E66" i="33"/>
  <c r="E54" i="33"/>
  <c r="G89" i="33"/>
  <c r="H72" i="33"/>
  <c r="E53" i="33"/>
  <c r="G44" i="33"/>
  <c r="H43" i="33"/>
  <c r="H8" i="33"/>
  <c r="H9" i="33" s="1"/>
  <c r="G26" i="33"/>
  <c r="H96" i="33"/>
  <c r="F121" i="33"/>
  <c r="G85" i="33"/>
  <c r="E30" i="33"/>
  <c r="H125" i="33"/>
  <c r="E25" i="33"/>
  <c r="F125" i="33"/>
  <c r="H18" i="33"/>
  <c r="E118" i="33"/>
  <c r="E121" i="33"/>
  <c r="G13" i="33"/>
  <c r="F30" i="33"/>
  <c r="H62" i="33"/>
  <c r="H44" i="33"/>
  <c r="H93" i="33"/>
  <c r="G23" i="33"/>
  <c r="H79" i="33"/>
  <c r="F16" i="33"/>
  <c r="E76" i="33"/>
  <c r="G88" i="33"/>
  <c r="G51" i="33"/>
  <c r="H134" i="33"/>
  <c r="F100" i="33"/>
  <c r="G119" i="33"/>
  <c r="H16" i="33"/>
  <c r="H97" i="33"/>
  <c r="E14" i="33"/>
  <c r="F15" i="33" s="1"/>
  <c r="J15" i="33" s="1"/>
  <c r="F76" i="33"/>
  <c r="H29" i="33"/>
  <c r="G12" i="33"/>
  <c r="G49" i="33"/>
  <c r="H12" i="33"/>
  <c r="F39" i="33"/>
  <c r="G113" i="33"/>
  <c r="F98" i="33"/>
  <c r="F54" i="33"/>
  <c r="F131" i="33"/>
  <c r="G57" i="33"/>
  <c r="F36" i="33"/>
  <c r="F49" i="33"/>
  <c r="G30" i="33"/>
  <c r="H59" i="33"/>
  <c r="G68" i="33"/>
  <c r="F82" i="33"/>
  <c r="G28" i="33"/>
  <c r="G72" i="33"/>
  <c r="G11" i="33"/>
  <c r="H71" i="33"/>
  <c r="E47" i="33"/>
  <c r="H52" i="33" s="1"/>
  <c r="E122" i="33"/>
  <c r="F124" i="33" s="1"/>
  <c r="J124" i="33" s="1"/>
  <c r="G21" i="33"/>
  <c r="G132" i="33"/>
  <c r="G93" i="33"/>
  <c r="E131" i="33"/>
  <c r="F133" i="33" s="1"/>
  <c r="J133" i="33" s="1"/>
  <c r="G40" i="33"/>
  <c r="E19" i="33"/>
  <c r="H3" i="33"/>
  <c r="E42" i="33"/>
  <c r="E81" i="33"/>
  <c r="E17" i="33"/>
  <c r="F60" i="33"/>
  <c r="H30" i="33"/>
  <c r="E41" i="33"/>
  <c r="H50" i="33"/>
  <c r="F116" i="33"/>
  <c r="H68" i="33"/>
  <c r="F45" i="33"/>
  <c r="H121" i="33"/>
  <c r="H66" i="33"/>
  <c r="E57" i="33"/>
  <c r="F78" i="33"/>
  <c r="F91" i="33"/>
  <c r="E69" i="33"/>
  <c r="E91" i="33"/>
  <c r="H35" i="33"/>
  <c r="H26" i="33"/>
  <c r="G53" i="33"/>
  <c r="G81" i="33"/>
  <c r="E79" i="33"/>
  <c r="F5" i="33"/>
  <c r="E117" i="33"/>
  <c r="F120" i="33" s="1"/>
  <c r="J120" i="33" s="1"/>
  <c r="E39" i="33"/>
  <c r="F70" i="33"/>
  <c r="H17" i="33"/>
  <c r="F7" i="33"/>
  <c r="H76" i="33"/>
  <c r="F28" i="33"/>
  <c r="E126" i="33"/>
  <c r="E26" i="33"/>
  <c r="F136" i="33"/>
  <c r="G76" i="33"/>
  <c r="G77" i="33" s="1"/>
  <c r="F53" i="33"/>
  <c r="H5" i="33"/>
  <c r="H58" i="33"/>
  <c r="G123" i="33"/>
  <c r="H117" i="33"/>
  <c r="F3" i="33"/>
  <c r="G112" i="33"/>
  <c r="H105" i="33"/>
  <c r="F108" i="33"/>
  <c r="J108" i="33" s="1"/>
  <c r="G130" i="33"/>
  <c r="F130" i="33"/>
  <c r="J130" i="33" s="1"/>
  <c r="H130" i="33"/>
  <c r="H114" i="33"/>
  <c r="F37" i="33"/>
  <c r="J37" i="33" s="1"/>
  <c r="G137" i="33"/>
  <c r="H137" i="33"/>
  <c r="F137" i="33"/>
  <c r="J137" i="33" s="1"/>
  <c r="G108" i="33"/>
  <c r="H108" i="33"/>
  <c r="F90" i="33"/>
  <c r="J90" i="33" s="1"/>
  <c r="H90" i="33"/>
  <c r="F114" i="33"/>
  <c r="J114" i="33" s="1"/>
  <c r="H37" i="33"/>
  <c r="G9" i="33"/>
  <c r="G90" i="33"/>
  <c r="F9" i="33"/>
  <c r="J9" i="33" s="1"/>
  <c r="G105" i="33"/>
  <c r="F52" i="33" l="1"/>
  <c r="J52" i="33" s="1"/>
  <c r="H31" i="33"/>
  <c r="F61" i="33"/>
  <c r="J61" i="33" s="1"/>
  <c r="F31" i="33"/>
  <c r="J31" i="33" s="1"/>
  <c r="G114" i="33"/>
  <c r="I114" i="33" s="1"/>
  <c r="J29" i="75" s="1"/>
  <c r="H77" i="33"/>
  <c r="G83" i="33"/>
  <c r="G31" i="33"/>
  <c r="F105" i="33"/>
  <c r="J105" i="33" s="1"/>
  <c r="F77" i="33"/>
  <c r="J77" i="33" s="1"/>
  <c r="G133" i="33"/>
  <c r="G20" i="33"/>
  <c r="H15" i="33"/>
  <c r="H120" i="33"/>
  <c r="G120" i="33"/>
  <c r="G124" i="33"/>
  <c r="F20" i="33"/>
  <c r="J20" i="33" s="1"/>
  <c r="G74" i="33"/>
  <c r="G15" i="33"/>
  <c r="H133" i="33"/>
  <c r="H61" i="33"/>
  <c r="G61" i="33"/>
  <c r="H20" i="33"/>
  <c r="F27" i="33"/>
  <c r="J27" i="33" s="1"/>
  <c r="H99" i="33"/>
  <c r="F127" i="33"/>
  <c r="J127" i="33" s="1"/>
  <c r="J128" i="33" s="1"/>
  <c r="F74" i="33"/>
  <c r="J74" i="33" s="1"/>
  <c r="F99" i="33"/>
  <c r="J99" i="33" s="1"/>
  <c r="F83" i="33"/>
  <c r="J83" i="33" s="1"/>
  <c r="F46" i="33"/>
  <c r="J46" i="33" s="1"/>
  <c r="G27" i="33"/>
  <c r="H74" i="33"/>
  <c r="G99" i="33"/>
  <c r="G52" i="33"/>
  <c r="H127" i="33"/>
  <c r="H124" i="33"/>
  <c r="H27" i="33"/>
  <c r="G127" i="33"/>
  <c r="G46" i="33"/>
  <c r="H46" i="33"/>
  <c r="H83" i="33"/>
  <c r="I90" i="33"/>
  <c r="J24" i="75" s="1"/>
  <c r="I108" i="33"/>
  <c r="J28" i="75" s="1"/>
  <c r="I37" i="33"/>
  <c r="I130" i="33"/>
  <c r="I137" i="33"/>
  <c r="I9" i="33"/>
  <c r="J138" i="33"/>
  <c r="I52" i="33" l="1"/>
  <c r="J18" i="75" s="1"/>
  <c r="I31" i="33"/>
  <c r="J14" i="75" s="1"/>
  <c r="I105" i="33"/>
  <c r="J26" i="75" s="1"/>
  <c r="J106" i="33"/>
  <c r="I77" i="33"/>
  <c r="J21" i="75" s="1"/>
  <c r="I133" i="33"/>
  <c r="I138" i="33" s="1"/>
  <c r="K138" i="33" s="1"/>
  <c r="I15" i="33"/>
  <c r="J11" i="75" s="1"/>
  <c r="I120" i="33"/>
  <c r="J30" i="75" s="1"/>
  <c r="I124" i="33"/>
  <c r="J31" i="75" s="1"/>
  <c r="I20" i="33"/>
  <c r="J12" i="75" s="1"/>
  <c r="J38" i="33"/>
  <c r="I61" i="33"/>
  <c r="J19" i="75" s="1"/>
  <c r="I74" i="33"/>
  <c r="J20" i="75" s="1"/>
  <c r="J84" i="33"/>
  <c r="I127" i="33"/>
  <c r="J32" i="75" s="1"/>
  <c r="I83" i="33"/>
  <c r="J22" i="75" s="1"/>
  <c r="I99" i="33"/>
  <c r="J25" i="75" s="1"/>
  <c r="I46" i="33"/>
  <c r="J17" i="75" s="1"/>
  <c r="I27" i="33"/>
  <c r="J13" i="75" s="1"/>
  <c r="J10" i="75"/>
  <c r="J27" i="75" l="1"/>
  <c r="J33" i="75"/>
  <c r="I128" i="33"/>
  <c r="K128" i="33" s="1"/>
  <c r="J23" i="75"/>
  <c r="I38" i="33"/>
  <c r="K38" i="33" s="1"/>
  <c r="I84" i="33"/>
  <c r="K84" i="33" s="1"/>
  <c r="J16" i="75"/>
  <c r="I106" i="33"/>
  <c r="K106" i="33" s="1"/>
</calcChain>
</file>

<file path=xl/sharedStrings.xml><?xml version="1.0" encoding="utf-8"?>
<sst xmlns="http://schemas.openxmlformats.org/spreadsheetml/2006/main" count="10233" uniqueCount="4698">
  <si>
    <t>Date</t>
  </si>
  <si>
    <t>1.1</t>
  </si>
  <si>
    <t>Have you identified the main business drivers?</t>
  </si>
  <si>
    <t>1.2</t>
  </si>
  <si>
    <t>Have you documented the main business drivers?</t>
  </si>
  <si>
    <t>2.1</t>
  </si>
  <si>
    <t>Customers</t>
  </si>
  <si>
    <t>2.2</t>
  </si>
  <si>
    <t>Have you documented the main SOC customers?</t>
  </si>
  <si>
    <t>Have you identified the SOC customers?</t>
  </si>
  <si>
    <t>2.3</t>
  </si>
  <si>
    <t>Do you differentiate output towards these specific customers?</t>
  </si>
  <si>
    <t>3.1</t>
  </si>
  <si>
    <t>Yes/No</t>
  </si>
  <si>
    <t>Completeness</t>
  </si>
  <si>
    <t>B 1.1</t>
  </si>
  <si>
    <t>B 1.2</t>
  </si>
  <si>
    <t>B 1.3</t>
  </si>
  <si>
    <t>1.3</t>
  </si>
  <si>
    <t>1.4</t>
  </si>
  <si>
    <t>1.5</t>
  </si>
  <si>
    <t>2.4</t>
  </si>
  <si>
    <t>2.5</t>
  </si>
  <si>
    <t>answer</t>
  </si>
  <si>
    <t>3.2</t>
  </si>
  <si>
    <t>3.2.1</t>
  </si>
  <si>
    <t>Please specify elements of the charter document:</t>
  </si>
  <si>
    <t>Mission</t>
  </si>
  <si>
    <t>Vision</t>
  </si>
  <si>
    <t>Strategy</t>
  </si>
  <si>
    <t>Service Scope</t>
  </si>
  <si>
    <t>Deliverables</t>
  </si>
  <si>
    <t>Responsibilities</t>
  </si>
  <si>
    <t>Operational Hours</t>
  </si>
  <si>
    <t>Stakeholders</t>
  </si>
  <si>
    <t>Objectives / Goals</t>
  </si>
  <si>
    <t>3.2.2</t>
  </si>
  <si>
    <t>3.2.3</t>
  </si>
  <si>
    <t>3.2.4</t>
  </si>
  <si>
    <t>3.2.5</t>
  </si>
  <si>
    <t>3.2.6</t>
  </si>
  <si>
    <t>3.2.7</t>
  </si>
  <si>
    <t>3.2.8</t>
  </si>
  <si>
    <t>3.2.9</t>
  </si>
  <si>
    <t>B 3.2.1</t>
  </si>
  <si>
    <t>B 3.2.2</t>
  </si>
  <si>
    <t>B 3.2.3</t>
  </si>
  <si>
    <t>B 3.2.4</t>
  </si>
  <si>
    <t>B 3.2.5</t>
  </si>
  <si>
    <t>B 3.2.6</t>
  </si>
  <si>
    <t>B 3.2.7</t>
  </si>
  <si>
    <t>B 3.2.8</t>
  </si>
  <si>
    <t>B 3.2.9</t>
  </si>
  <si>
    <t>Business</t>
  </si>
  <si>
    <t>Incomplete</t>
  </si>
  <si>
    <t>Partially complete</t>
  </si>
  <si>
    <t>Mostly complete</t>
  </si>
  <si>
    <t>Fully complete</t>
  </si>
  <si>
    <t>No</t>
  </si>
  <si>
    <t>Yes</t>
  </si>
  <si>
    <t>B 3.2</t>
  </si>
  <si>
    <t>Governance</t>
  </si>
  <si>
    <t>4.1</t>
  </si>
  <si>
    <t>4.2</t>
  </si>
  <si>
    <t>Detailed</t>
  </si>
  <si>
    <t>Partially</t>
  </si>
  <si>
    <t>Mostly</t>
  </si>
  <si>
    <t>Fully</t>
  </si>
  <si>
    <t>remarks</t>
  </si>
  <si>
    <t>3.3</t>
  </si>
  <si>
    <t>Is the SOC charter document regularly updated?</t>
  </si>
  <si>
    <t>3.4</t>
  </si>
  <si>
    <t>Is the SOC charter document approved by the business / CISO?</t>
  </si>
  <si>
    <t>B 3.3</t>
  </si>
  <si>
    <t>B 3.4</t>
  </si>
  <si>
    <t>Please specify identified governance elements</t>
  </si>
  <si>
    <t>Business Alignment</t>
  </si>
  <si>
    <t>Accountability</t>
  </si>
  <si>
    <t>Sponsorship</t>
  </si>
  <si>
    <t>Vendor Engagement</t>
  </si>
  <si>
    <t>Service Commitment</t>
  </si>
  <si>
    <t>Project / Program Management</t>
  </si>
  <si>
    <t>Continual Improvement</t>
  </si>
  <si>
    <t>Knowledge Management</t>
  </si>
  <si>
    <t>SOC KPIs &amp; Metrics</t>
  </si>
  <si>
    <t>4.3</t>
  </si>
  <si>
    <t>4.3.1</t>
  </si>
  <si>
    <t>4.3.2</t>
  </si>
  <si>
    <t>4.3.3</t>
  </si>
  <si>
    <t>4.3.4</t>
  </si>
  <si>
    <t>4.3.5</t>
  </si>
  <si>
    <t>4.3.6</t>
  </si>
  <si>
    <t>4.3.7</t>
  </si>
  <si>
    <t>4.3.8</t>
  </si>
  <si>
    <t>4.3.9</t>
  </si>
  <si>
    <t>4.3.10</t>
  </si>
  <si>
    <t>4.3.11</t>
  </si>
  <si>
    <t>4.3.12</t>
  </si>
  <si>
    <t>4.3.13</t>
  </si>
  <si>
    <t>B 4.1</t>
  </si>
  <si>
    <t>B 4.2</t>
  </si>
  <si>
    <t>B 4.3</t>
  </si>
  <si>
    <t>B 4.3.1</t>
  </si>
  <si>
    <t>B 4.3.2</t>
  </si>
  <si>
    <t>B 4.3.3</t>
  </si>
  <si>
    <t>B 4.3.4</t>
  </si>
  <si>
    <t>B 4.3.5</t>
  </si>
  <si>
    <t>B 4.3.6</t>
  </si>
  <si>
    <t>B 4.3.7</t>
  </si>
  <si>
    <t>B 4.3.8</t>
  </si>
  <si>
    <t>B 4.3.9</t>
  </si>
  <si>
    <t>B 4.3.10</t>
  </si>
  <si>
    <t>B 4.3.11</t>
  </si>
  <si>
    <t>B 4.3.12</t>
  </si>
  <si>
    <t>B 4.3.13</t>
  </si>
  <si>
    <t>B 3.1</t>
  </si>
  <si>
    <t>4.4</t>
  </si>
  <si>
    <t>Is the governance process regularly reviewed?</t>
  </si>
  <si>
    <t>4.5</t>
  </si>
  <si>
    <t>Is the governance process aligned with all stakeholders?</t>
  </si>
  <si>
    <t>None</t>
  </si>
  <si>
    <t>Low</t>
  </si>
  <si>
    <t>Normal</t>
  </si>
  <si>
    <t>High</t>
  </si>
  <si>
    <t>Critical</t>
  </si>
  <si>
    <t>Importance</t>
  </si>
  <si>
    <t>x1</t>
  </si>
  <si>
    <t>x2</t>
  </si>
  <si>
    <t>x3</t>
  </si>
  <si>
    <t>x4</t>
  </si>
  <si>
    <t>x5</t>
  </si>
  <si>
    <t>importance</t>
  </si>
  <si>
    <t>Does the SOC have a formal charter document in place?</t>
  </si>
  <si>
    <t>Never</t>
  </si>
  <si>
    <t>Sometimes</t>
  </si>
  <si>
    <t>Always</t>
  </si>
  <si>
    <t>Occurrence</t>
  </si>
  <si>
    <t>question type</t>
  </si>
  <si>
    <t>answer options</t>
  </si>
  <si>
    <t>i.e. do you check for services or operations that outside the scope of business drivers?</t>
  </si>
  <si>
    <t>e.g. to determine priorities or make decisions regarding the on-boarding of new services or operations</t>
  </si>
  <si>
    <t>B 1.4</t>
  </si>
  <si>
    <t>B 1.5</t>
  </si>
  <si>
    <t>B 2.1</t>
  </si>
  <si>
    <t>B 2.2</t>
  </si>
  <si>
    <t>B 2.3</t>
  </si>
  <si>
    <t>B 2.4</t>
  </si>
  <si>
    <t>Business Drivers</t>
  </si>
  <si>
    <t>Answer</t>
  </si>
  <si>
    <t>Remarks</t>
  </si>
  <si>
    <t>total score</t>
  </si>
  <si>
    <t>People Management</t>
  </si>
  <si>
    <t>People</t>
  </si>
  <si>
    <t>Process</t>
  </si>
  <si>
    <t>Security Monitoring</t>
  </si>
  <si>
    <t>Security Incident Management</t>
  </si>
  <si>
    <t>Security Analysis</t>
  </si>
  <si>
    <t>Threat Intelligence</t>
  </si>
  <si>
    <t>Vulnerability Management</t>
  </si>
  <si>
    <t>Technology</t>
  </si>
  <si>
    <t>Author</t>
  </si>
  <si>
    <t>Contact</t>
  </si>
  <si>
    <t>Do you regularly check if the current service catalogue is aligned with business drivers?</t>
  </si>
  <si>
    <t>Do you have service level agreements with these customers?</t>
  </si>
  <si>
    <t>B 2.5</t>
  </si>
  <si>
    <t>score matrix 2 - criticallity versus completeness</t>
  </si>
  <si>
    <t>score matrix 1 - criticallity versus occurrence</t>
  </si>
  <si>
    <t>score matrix 3 - criticallity versus existence</t>
  </si>
  <si>
    <t>never</t>
  </si>
  <si>
    <t>mostly</t>
  </si>
  <si>
    <t>always</t>
  </si>
  <si>
    <t>sometimes</t>
  </si>
  <si>
    <t>none</t>
  </si>
  <si>
    <t>low</t>
  </si>
  <si>
    <t>normal</t>
  </si>
  <si>
    <t>high</t>
  </si>
  <si>
    <t>critical</t>
  </si>
  <si>
    <t>partially</t>
  </si>
  <si>
    <t>incomplete</t>
  </si>
  <si>
    <t>fully</t>
  </si>
  <si>
    <t>no</t>
  </si>
  <si>
    <t>yes</t>
  </si>
  <si>
    <t>3.5</t>
  </si>
  <si>
    <t>B 3.5</t>
  </si>
  <si>
    <t>B4 - Governance</t>
  </si>
  <si>
    <t>B3 - SOC Charter</t>
  </si>
  <si>
    <t>B1 - Business Drivers</t>
  </si>
  <si>
    <t>B2 - Customers</t>
  </si>
  <si>
    <t>Legal</t>
  </si>
  <si>
    <t>Audit</t>
  </si>
  <si>
    <t>Engineering / R&amp;D</t>
  </si>
  <si>
    <t>IT</t>
  </si>
  <si>
    <t>Others, specify:</t>
  </si>
  <si>
    <t>Are all stakeholders familiar with the SOC charter document contents?</t>
  </si>
  <si>
    <t>3.2.10</t>
  </si>
  <si>
    <t>B 3.2.10</t>
  </si>
  <si>
    <t>B 4.4</t>
  </si>
  <si>
    <t>B 4.5</t>
  </si>
  <si>
    <t>Have the business drivers been validated with business stakeholders?</t>
  </si>
  <si>
    <t>Business stakeholders can be C-level management</t>
  </si>
  <si>
    <t>Specify any additional customers</t>
  </si>
  <si>
    <t>Please specify your customers:</t>
  </si>
  <si>
    <t>2.6</t>
  </si>
  <si>
    <t>B 2.2.1</t>
  </si>
  <si>
    <t>B 2.2.2</t>
  </si>
  <si>
    <t>B 2.2.3</t>
  </si>
  <si>
    <t>B 2.2.4</t>
  </si>
  <si>
    <t>B 2.2.5</t>
  </si>
  <si>
    <t>B 2.2.6</t>
  </si>
  <si>
    <t>B 2.2.7</t>
  </si>
  <si>
    <t>B 2.2.8</t>
  </si>
  <si>
    <t>B 2.6</t>
  </si>
  <si>
    <t>How many FTE’s are in your SOC?</t>
  </si>
  <si>
    <t xml:space="preserve">Which of the following roles are present in your SOC? </t>
  </si>
  <si>
    <t>Security Architect</t>
  </si>
  <si>
    <t>SOC Manager</t>
  </si>
  <si>
    <t>Team Leader</t>
  </si>
  <si>
    <t>Incident Handler</t>
  </si>
  <si>
    <t>Incident Manager</t>
  </si>
  <si>
    <t>Penetration Tester</t>
  </si>
  <si>
    <t>Do you differentiate tiers within these roles?</t>
  </si>
  <si>
    <t>Training on the Job</t>
  </si>
  <si>
    <t>Formal education</t>
  </si>
  <si>
    <t>Role-based specific training</t>
  </si>
  <si>
    <t>Re-certification track (continuous education)</t>
  </si>
  <si>
    <t>Role description</t>
  </si>
  <si>
    <t>Role tasks</t>
  </si>
  <si>
    <t>Role responsibilities</t>
  </si>
  <si>
    <t>1.2.1</t>
  </si>
  <si>
    <t>If yes, specify the number of external FTE's</t>
  </si>
  <si>
    <t>5.1</t>
  </si>
  <si>
    <t>Other customers:</t>
  </si>
  <si>
    <t>External customers</t>
  </si>
  <si>
    <t>Comments and/or Remarks</t>
  </si>
  <si>
    <t>If you have no tiers, and you feel this is not a restriction, select importance 'None'</t>
  </si>
  <si>
    <t>If you have no hierarchy, and you feel this is not a restriction, select importance 'None'</t>
  </si>
  <si>
    <t>P1 - SOC Employees</t>
  </si>
  <si>
    <t>Do you have a job rotation plan in place?</t>
  </si>
  <si>
    <t>4.2.1</t>
  </si>
  <si>
    <t>Please specify elements of the training program:</t>
  </si>
  <si>
    <t>Do you have a career progression process in place?</t>
  </si>
  <si>
    <t>Career development, promotion, etc.</t>
  </si>
  <si>
    <t>Required technical skills</t>
  </si>
  <si>
    <t>Role expectations</t>
  </si>
  <si>
    <t>Have you formally documented all SOC roles?</t>
  </si>
  <si>
    <t>2.2.1</t>
  </si>
  <si>
    <t>2.2.2</t>
  </si>
  <si>
    <t>2.2.3</t>
  </si>
  <si>
    <t>2.2.4</t>
  </si>
  <si>
    <t>2.2.5</t>
  </si>
  <si>
    <t>2.2.6</t>
  </si>
  <si>
    <t>2.2.7</t>
  </si>
  <si>
    <t>2.2.8</t>
  </si>
  <si>
    <t>2.2.9</t>
  </si>
  <si>
    <t>2.2.10</t>
  </si>
  <si>
    <t>2.2.11</t>
  </si>
  <si>
    <t>2.7</t>
  </si>
  <si>
    <t>Please specify elements in  the role documentation:</t>
  </si>
  <si>
    <t>Required educational level</t>
  </si>
  <si>
    <t>e.g. university college, university</t>
  </si>
  <si>
    <t>Required or preferred certifications</t>
  </si>
  <si>
    <t>2.3.1</t>
  </si>
  <si>
    <t>Is there a role-based hierarchy in your SOC?</t>
  </si>
  <si>
    <t>P2 - SOC Roles and Hierarchy</t>
  </si>
  <si>
    <t>P 2.1</t>
  </si>
  <si>
    <t>P 2.2</t>
  </si>
  <si>
    <t>P 2.2.1</t>
  </si>
  <si>
    <t>P 2.2.2</t>
  </si>
  <si>
    <t>P 2.2.3</t>
  </si>
  <si>
    <t>P 2.2.4</t>
  </si>
  <si>
    <t>P 2.2.5</t>
  </si>
  <si>
    <t>P 2.2.6</t>
  </si>
  <si>
    <t>P 2.2.7</t>
  </si>
  <si>
    <t>P 2.2.8</t>
  </si>
  <si>
    <t>2.2.12</t>
  </si>
  <si>
    <t>Specify any additional roles</t>
  </si>
  <si>
    <t>P 2.2.9</t>
  </si>
  <si>
    <t>P 2.2.10</t>
  </si>
  <si>
    <t>P 2.2.11</t>
  </si>
  <si>
    <t>P 2.2.12</t>
  </si>
  <si>
    <t>P 2.3</t>
  </si>
  <si>
    <t>P 2.4</t>
  </si>
  <si>
    <t>P 2.5</t>
  </si>
  <si>
    <t>P 2.6</t>
  </si>
  <si>
    <t>P 2.7</t>
  </si>
  <si>
    <t>2.8</t>
  </si>
  <si>
    <t>Do you regularly revise or update the role descriptions?</t>
  </si>
  <si>
    <t>P 2.8</t>
  </si>
  <si>
    <t>Training and Education</t>
  </si>
  <si>
    <t>e.g. background diversity, ethnic diversity, gender diversity, etc.</t>
  </si>
  <si>
    <t>3.6</t>
  </si>
  <si>
    <t>i.e. a defined process to quickly let new employees find their place and perform well in the SOC</t>
  </si>
  <si>
    <t>Yes/No/Unknown</t>
  </si>
  <si>
    <t>Unknown</t>
  </si>
  <si>
    <t>P 3.1</t>
  </si>
  <si>
    <t>P 3.2</t>
  </si>
  <si>
    <t>P 3.3</t>
  </si>
  <si>
    <t>P 3.4</t>
  </si>
  <si>
    <t>P 3.5</t>
  </si>
  <si>
    <t>P 3.6</t>
  </si>
  <si>
    <t>Do you have a training program in place?</t>
  </si>
  <si>
    <t>Do you have a certification program in place?</t>
  </si>
  <si>
    <t>Please specify elements of the certification program:</t>
  </si>
  <si>
    <t>Internal certification track</t>
  </si>
  <si>
    <t>External certification track</t>
  </si>
  <si>
    <t>Do you have regular workshops for knowledge development?</t>
  </si>
  <si>
    <t>4.2.2</t>
  </si>
  <si>
    <t>4.2.3</t>
  </si>
  <si>
    <t>4.2.4</t>
  </si>
  <si>
    <t>Internal company training</t>
  </si>
  <si>
    <t>Product-specific training</t>
  </si>
  <si>
    <t>4.6</t>
  </si>
  <si>
    <t>P 4.1</t>
  </si>
  <si>
    <t>P 4.2</t>
  </si>
  <si>
    <t>Is there a reserved budget for education and training?</t>
  </si>
  <si>
    <t>4.2.5</t>
  </si>
  <si>
    <t>Satisfaction</t>
  </si>
  <si>
    <t>Somewhat</t>
  </si>
  <si>
    <t>P 1.1</t>
  </si>
  <si>
    <t>P 1.2</t>
  </si>
  <si>
    <t>P 1.3</t>
  </si>
  <si>
    <t>P 1.4</t>
  </si>
  <si>
    <t>P 1.5</t>
  </si>
  <si>
    <t>P 1.2.1</t>
  </si>
  <si>
    <t>1.3.1</t>
  </si>
  <si>
    <t>1.3.2</t>
  </si>
  <si>
    <t>1.3.3</t>
  </si>
  <si>
    <t>1.3.4</t>
  </si>
  <si>
    <t>1.3.5</t>
  </si>
  <si>
    <t>1.3.6</t>
  </si>
  <si>
    <t>1.3.7</t>
  </si>
  <si>
    <t>1.3.8</t>
  </si>
  <si>
    <t>1.3.9</t>
  </si>
  <si>
    <t>Subtle event detection</t>
  </si>
  <si>
    <t>Anomaly detection</t>
  </si>
  <si>
    <t>S1 - Security Monitoring</t>
  </si>
  <si>
    <t>S 1.1</t>
  </si>
  <si>
    <t>S 1.2</t>
  </si>
  <si>
    <t>S 1.3</t>
  </si>
  <si>
    <t>S 1.4</t>
  </si>
  <si>
    <t>S 1.5</t>
  </si>
  <si>
    <t>Averagely complete</t>
  </si>
  <si>
    <t>Averagely</t>
  </si>
  <si>
    <t>SUM</t>
  </si>
  <si>
    <t>S 2.1</t>
  </si>
  <si>
    <t>S 2 - Security incident Management</t>
  </si>
  <si>
    <t>S 2.2</t>
  </si>
  <si>
    <t>S 2.3</t>
  </si>
  <si>
    <t>S 2.4</t>
  </si>
  <si>
    <t>S 2.5</t>
  </si>
  <si>
    <t>2.5.1</t>
  </si>
  <si>
    <t>2.5.2</t>
  </si>
  <si>
    <t>Case management system</t>
  </si>
  <si>
    <t>Not required</t>
  </si>
  <si>
    <t>Optional</t>
  </si>
  <si>
    <t>1.6</t>
  </si>
  <si>
    <t>optional</t>
  </si>
  <si>
    <t>S 3 - Security Analysis</t>
  </si>
  <si>
    <t>S 3.1</t>
  </si>
  <si>
    <t>S 3.2</t>
  </si>
  <si>
    <t>S 3.3</t>
  </si>
  <si>
    <t>S 3.4</t>
  </si>
  <si>
    <t>S 3.5</t>
  </si>
  <si>
    <t>S4 - Threat Intelligence</t>
  </si>
  <si>
    <t>5.2</t>
  </si>
  <si>
    <t>5.3</t>
  </si>
  <si>
    <t>5.4</t>
  </si>
  <si>
    <t>5.4.1</t>
  </si>
  <si>
    <t>5.4.2</t>
  </si>
  <si>
    <t>5.4.3</t>
  </si>
  <si>
    <t>Asset management integration</t>
  </si>
  <si>
    <t>5.5</t>
  </si>
  <si>
    <t>S 5.1</t>
  </si>
  <si>
    <t>S 5.2</t>
  </si>
  <si>
    <t>S 5.3</t>
  </si>
  <si>
    <t>S 5.4</t>
  </si>
  <si>
    <t>S 5.5</t>
  </si>
  <si>
    <t>score matrix 4 - scoring factors for criticallity</t>
  </si>
  <si>
    <t>factor</t>
  </si>
  <si>
    <t>MAX score</t>
  </si>
  <si>
    <t>factor
(SUM = MIN score)</t>
  </si>
  <si>
    <t>final score</t>
  </si>
  <si>
    <t>not used in calculations, but to determine 3.1</t>
  </si>
  <si>
    <t>Governance elements completeness</t>
  </si>
  <si>
    <t>Charter document completeness</t>
  </si>
  <si>
    <t>Role documentation completeness</t>
  </si>
  <si>
    <t>Capability SUM</t>
  </si>
  <si>
    <t>Maturity SUM</t>
  </si>
  <si>
    <t>Do you formally differentiate roles within the SOC?</t>
  </si>
  <si>
    <t>Do you have a 'new hire' process in place?</t>
  </si>
  <si>
    <t>Training program completeness</t>
  </si>
  <si>
    <t>i.e. Are there any crucial skills amongst external employees? Set importance to 'None' if you have no external employees</t>
  </si>
  <si>
    <t>Certification program completeness</t>
  </si>
  <si>
    <t>P3 - People Management</t>
  </si>
  <si>
    <t>Do you measure employee satisfaction for improving the SOC?</t>
  </si>
  <si>
    <t>Roles and Hierarchy</t>
  </si>
  <si>
    <t>Employees</t>
  </si>
  <si>
    <t>not used in calculations, but to determine 4.2</t>
  </si>
  <si>
    <t>Not part of scoring</t>
  </si>
  <si>
    <t>Weighing</t>
  </si>
  <si>
    <t>S 2.6</t>
  </si>
  <si>
    <t>S 2.7</t>
  </si>
  <si>
    <t>Do you regularly revise and update the training and certification programs?</t>
  </si>
  <si>
    <t>Note, maturity score can be overruled in S 2.2.2</t>
  </si>
  <si>
    <t>S 4.1</t>
  </si>
  <si>
    <t>S 4.2</t>
  </si>
  <si>
    <t>S 4.3</t>
  </si>
  <si>
    <t>S 4.4</t>
  </si>
  <si>
    <t>S 4.5</t>
  </si>
  <si>
    <t>Security Incident Management documentation completeness</t>
  </si>
  <si>
    <t>Security Incident Management Maturity indicators completeness</t>
  </si>
  <si>
    <t>General documentation completeness</t>
  </si>
  <si>
    <t>General Maturity indicators completeness</t>
  </si>
  <si>
    <t>S 4.6</t>
  </si>
  <si>
    <t>S 3.6</t>
  </si>
  <si>
    <t>S 2.8</t>
  </si>
  <si>
    <t>1.7</t>
  </si>
  <si>
    <t>S 1.6</t>
  </si>
  <si>
    <t>P4 - Knowledge Management</t>
  </si>
  <si>
    <t>Do you have a formal knowledge management process in place?</t>
  </si>
  <si>
    <t>Do you regularly assess and revise the knowledge management process?</t>
  </si>
  <si>
    <t>P 4.3.1</t>
  </si>
  <si>
    <t>P 4.3.2</t>
  </si>
  <si>
    <t>P 4.3.3</t>
  </si>
  <si>
    <t>P 4.3.4</t>
  </si>
  <si>
    <t>P5 - Training &amp; Education</t>
  </si>
  <si>
    <t>5.2.1</t>
  </si>
  <si>
    <t>5.6</t>
  </si>
  <si>
    <t>5.7</t>
  </si>
  <si>
    <t>5.8</t>
  </si>
  <si>
    <t>5.2.2</t>
  </si>
  <si>
    <t>5.2.3</t>
  </si>
  <si>
    <t>5.2.4</t>
  </si>
  <si>
    <t>5.2.5</t>
  </si>
  <si>
    <t>5.2.6</t>
  </si>
  <si>
    <t>P 5.1</t>
  </si>
  <si>
    <t>P 5.2</t>
  </si>
  <si>
    <t>P 5.2.1</t>
  </si>
  <si>
    <t>P 5.2.2</t>
  </si>
  <si>
    <t>P 5.2.3</t>
  </si>
  <si>
    <t>P 5.2.4</t>
  </si>
  <si>
    <t>P 5.2.5</t>
  </si>
  <si>
    <t>P 5.2.6</t>
  </si>
  <si>
    <t>P 5.3</t>
  </si>
  <si>
    <t>P 5.4</t>
  </si>
  <si>
    <t>P 5.4.1</t>
  </si>
  <si>
    <t>P 5.4.2</t>
  </si>
  <si>
    <t>P 5.4.3</t>
  </si>
  <si>
    <t>P 5.5</t>
  </si>
  <si>
    <t>P 5.6</t>
  </si>
  <si>
    <t>P 5.7</t>
  </si>
  <si>
    <t>P 5.8</t>
  </si>
  <si>
    <t>6.1</t>
  </si>
  <si>
    <t>Is there a SOC management process in place?</t>
  </si>
  <si>
    <t>Please specify identified SOC management elements:</t>
  </si>
  <si>
    <t>Internal relationship management</t>
  </si>
  <si>
    <t>External relationship management</t>
  </si>
  <si>
    <t>Continuous service improvement</t>
  </si>
  <si>
    <t>Project methodology</t>
  </si>
  <si>
    <t>For example: LEAN or agile project approach</t>
  </si>
  <si>
    <t>Process documentation and diagrams</t>
  </si>
  <si>
    <t>Service Catalogue</t>
  </si>
  <si>
    <t>A description of all SOC services and service levels</t>
  </si>
  <si>
    <t>Service on-boarding procedure</t>
  </si>
  <si>
    <t>Service off-loading procedure</t>
  </si>
  <si>
    <t>Procedure to remove existing services and customers from service delivery</t>
  </si>
  <si>
    <t>Procedure for intake, evaluation and move-to-production for requests for new services or customers</t>
  </si>
  <si>
    <t>SOC Management elements completeness</t>
  </si>
  <si>
    <t>Knowledge &amp; document management</t>
  </si>
  <si>
    <t>Do you have physical access control to the SOC location?</t>
  </si>
  <si>
    <t>Process integration</t>
  </si>
  <si>
    <t>Do you use checklists for recurring activities?</t>
  </si>
  <si>
    <t>Do you use documented workflows?</t>
  </si>
  <si>
    <t>Operational shifts</t>
  </si>
  <si>
    <t>SOC Facilities</t>
  </si>
  <si>
    <t>Do you use shift schedules?</t>
  </si>
  <si>
    <t>Do you have a shift log?</t>
  </si>
  <si>
    <t>Do you have a formally described shift turnover procedure?</t>
  </si>
  <si>
    <t>S 5.6</t>
  </si>
  <si>
    <t>Maturity Score</t>
  </si>
  <si>
    <t>M1 - SOC Management</t>
  </si>
  <si>
    <t>M2 - Security Operations &amp; Facilities</t>
  </si>
  <si>
    <t>M 2.1.1</t>
  </si>
  <si>
    <t>M 2.1.3</t>
  </si>
  <si>
    <t>M 2.1.4</t>
  </si>
  <si>
    <t>M 2.1.5</t>
  </si>
  <si>
    <t>M 2.2.1</t>
  </si>
  <si>
    <t>M 2.2.2</t>
  </si>
  <si>
    <t>M 2.2.3</t>
  </si>
  <si>
    <t>M 2.2.4</t>
  </si>
  <si>
    <t>M 2.2.5</t>
  </si>
  <si>
    <t>M 2.3</t>
  </si>
  <si>
    <t>M 2.3.1</t>
  </si>
  <si>
    <t>M 2.3.2</t>
  </si>
  <si>
    <t>M 2.3.3</t>
  </si>
  <si>
    <t>M 2.3.4</t>
  </si>
  <si>
    <t>M 2.4</t>
  </si>
  <si>
    <t>M 2.4.1</t>
  </si>
  <si>
    <t>M 2.4.2</t>
  </si>
  <si>
    <t>M 2.4.3</t>
  </si>
  <si>
    <t>M 2.4.4</t>
  </si>
  <si>
    <t>M 2.5</t>
  </si>
  <si>
    <t>M 2.5.1</t>
  </si>
  <si>
    <t>M 2.5.2</t>
  </si>
  <si>
    <t>M 2.1</t>
  </si>
  <si>
    <t>M 1.1</t>
  </si>
  <si>
    <t>M 1.2</t>
  </si>
  <si>
    <t>M 1.3</t>
  </si>
  <si>
    <t>M 1.3.1</t>
  </si>
  <si>
    <t>M 1.3.2</t>
  </si>
  <si>
    <t>M 1.3.3</t>
  </si>
  <si>
    <t>M 1.3.4</t>
  </si>
  <si>
    <t>M 1.3.5</t>
  </si>
  <si>
    <t>M 1.3.6</t>
  </si>
  <si>
    <t>M 1.3.7</t>
  </si>
  <si>
    <t>M 1.3.8</t>
  </si>
  <si>
    <t>M 1.3.9</t>
  </si>
  <si>
    <t>M 1.4</t>
  </si>
  <si>
    <t>M 1.5</t>
  </si>
  <si>
    <t>2.1.1</t>
  </si>
  <si>
    <t>2.1.2</t>
  </si>
  <si>
    <t>2.1.3</t>
  </si>
  <si>
    <t>2.1.4</t>
  </si>
  <si>
    <t>2.1.5</t>
  </si>
  <si>
    <t>2.4.1</t>
  </si>
  <si>
    <t>2.3.2</t>
  </si>
  <si>
    <t>2.3.3</t>
  </si>
  <si>
    <t>2.3.4</t>
  </si>
  <si>
    <t>2.4.2</t>
  </si>
  <si>
    <t>2.4.3</t>
  </si>
  <si>
    <t>2.4.4</t>
  </si>
  <si>
    <t>3.7</t>
  </si>
  <si>
    <t>P 3.7</t>
  </si>
  <si>
    <t>2.3.5</t>
  </si>
  <si>
    <t>M 2.3.5</t>
  </si>
  <si>
    <t>Do you have stand-by arrangements with employees within the SOC?</t>
  </si>
  <si>
    <t>Do you perform regular teambuilding exercises?</t>
  </si>
  <si>
    <t>Services</t>
  </si>
  <si>
    <t>Do you regularly provide reports?</t>
  </si>
  <si>
    <t>Are these reports tailored to the recipients?</t>
  </si>
  <si>
    <t>Are the report contents approved by or reviewed by the recipients?</t>
  </si>
  <si>
    <t>Do you regularly revise and update the report templates?</t>
  </si>
  <si>
    <t>3.7.1</t>
  </si>
  <si>
    <t>3.7.2</t>
  </si>
  <si>
    <t>3.7.3</t>
  </si>
  <si>
    <t>3.7.4</t>
  </si>
  <si>
    <t>3.7.5</t>
  </si>
  <si>
    <t>3.8</t>
  </si>
  <si>
    <t>3.8.1</t>
  </si>
  <si>
    <t>3.8.2</t>
  </si>
  <si>
    <t>3.8.3</t>
  </si>
  <si>
    <t>M3 - Reporting</t>
  </si>
  <si>
    <t>M 3.1</t>
  </si>
  <si>
    <t>M 3.2</t>
  </si>
  <si>
    <t>M 3.3</t>
  </si>
  <si>
    <t>M 3.4</t>
  </si>
  <si>
    <t>M 3.5</t>
  </si>
  <si>
    <t>M 3.6</t>
  </si>
  <si>
    <t>M 3.7</t>
  </si>
  <si>
    <t>M 3.8</t>
  </si>
  <si>
    <t>M 3.8.1</t>
  </si>
  <si>
    <t>M 3.8.2</t>
  </si>
  <si>
    <t>M 3.8.3</t>
  </si>
  <si>
    <t>i.e. reports regarding security operations in general</t>
  </si>
  <si>
    <t>Ad-hoc reports created to provide insight into incidents. This can also be part of incident management</t>
  </si>
  <si>
    <t>Trend reports can be used to determine changes over time</t>
  </si>
  <si>
    <t>Management</t>
  </si>
  <si>
    <t>Log Management</t>
  </si>
  <si>
    <t>Advisories</t>
  </si>
  <si>
    <t>Do you perform risk / impact assessments of these advisories?</t>
  </si>
  <si>
    <t>3.9</t>
  </si>
  <si>
    <t>M 3.9</t>
  </si>
  <si>
    <t>M 3.9.1</t>
  </si>
  <si>
    <t>M 3.9.2</t>
  </si>
  <si>
    <t>M 3.9.3</t>
  </si>
  <si>
    <t>Automated alerting</t>
  </si>
  <si>
    <t>1.2.2</t>
  </si>
  <si>
    <t>Security Analytics Tooling</t>
  </si>
  <si>
    <t>IDPS Tooling</t>
  </si>
  <si>
    <t>S 6.1</t>
  </si>
  <si>
    <t>S 6.2</t>
  </si>
  <si>
    <t>S 6.3</t>
  </si>
  <si>
    <t>S 6.4</t>
  </si>
  <si>
    <t>S 6.5</t>
  </si>
  <si>
    <t>S 6.6</t>
  </si>
  <si>
    <t>SOC-CMM - Technology Domain</t>
  </si>
  <si>
    <t>SOC-CMM - Services Domain</t>
  </si>
  <si>
    <t>SOC-CMM - Process Domain</t>
  </si>
  <si>
    <t>SOC-CMM - People Domain</t>
  </si>
  <si>
    <t>SOC-CMM - Business Domain</t>
  </si>
  <si>
    <t>T1 - SIEM Technology</t>
  </si>
  <si>
    <t>T 1.1</t>
  </si>
  <si>
    <t>T 1.2</t>
  </si>
  <si>
    <t>T 1.2.1</t>
  </si>
  <si>
    <t>T 1.2.2</t>
  </si>
  <si>
    <t>T 1.3</t>
  </si>
  <si>
    <t>T 1.3.1</t>
  </si>
  <si>
    <t>T 1.3.2</t>
  </si>
  <si>
    <t>T 1.4.1</t>
  </si>
  <si>
    <t>T 1.4.2</t>
  </si>
  <si>
    <t>T 1.4.3</t>
  </si>
  <si>
    <t>T 1.6</t>
  </si>
  <si>
    <t>T 1.6.1</t>
  </si>
  <si>
    <t>T 1.6.2</t>
  </si>
  <si>
    <t>Completeness (%)</t>
  </si>
  <si>
    <t>T2 - IDPS Tooling</t>
  </si>
  <si>
    <t>T 2.1</t>
  </si>
  <si>
    <t>T 2.2</t>
  </si>
  <si>
    <t>T 2.2.1</t>
  </si>
  <si>
    <t>T 2.2.2</t>
  </si>
  <si>
    <t>T 2.3</t>
  </si>
  <si>
    <t>T 2.3.1</t>
  </si>
  <si>
    <t>T 2.3.2</t>
  </si>
  <si>
    <t>T 2.4.1</t>
  </si>
  <si>
    <t>T 2.4.2</t>
  </si>
  <si>
    <t>T 2.6</t>
  </si>
  <si>
    <t>T 2.6.1</t>
  </si>
  <si>
    <t>T 2.6.2</t>
  </si>
  <si>
    <t>T3 - Security Analytics</t>
  </si>
  <si>
    <t>T 3.1</t>
  </si>
  <si>
    <t>T 3.2</t>
  </si>
  <si>
    <t>T 3.2.1</t>
  </si>
  <si>
    <t>T 3.2.2</t>
  </si>
  <si>
    <t>T 3.3</t>
  </si>
  <si>
    <t>T 3.3.1</t>
  </si>
  <si>
    <t>T 3.3.2</t>
  </si>
  <si>
    <t>T 3.4.1</t>
  </si>
  <si>
    <t>T 3.4.2</t>
  </si>
  <si>
    <t>T 3.6</t>
  </si>
  <si>
    <t>T 3.6.1</t>
  </si>
  <si>
    <t>T 3.6.2</t>
  </si>
  <si>
    <t>Version</t>
  </si>
  <si>
    <t>Background</t>
  </si>
  <si>
    <t>How to use the SOC-CMM</t>
  </si>
  <si>
    <t>Example business drivers: cyber crime prevention, risk reduction, law / regulation, audit / compliance, business continuity</t>
  </si>
  <si>
    <t>See 3.2 for charter document elements</t>
  </si>
  <si>
    <t>Note that this can be part of the SOC charter document. This does not automatically make it part of the governance process</t>
  </si>
  <si>
    <t>Aligning SOC operations to business needs</t>
  </si>
  <si>
    <t>Can be part of stakeholder management</t>
  </si>
  <si>
    <t>Both management of internal and external relationships</t>
  </si>
  <si>
    <t>For example: active involvement of vendors in the creation of a vision and strategy for the SOC</t>
  </si>
  <si>
    <t>These are discussed in more detail in the Process section regarding reporting</t>
  </si>
  <si>
    <t>Are customers an integral part of your security operations? Is their satisfaction of SOC services every inquired about?</t>
  </si>
  <si>
    <t>Include both internal and external FTE's</t>
  </si>
  <si>
    <t>P 1.6</t>
  </si>
  <si>
    <t>P 1.7</t>
  </si>
  <si>
    <t>Use the roles in 2.2 to determine if you have all roles required in the SOC</t>
  </si>
  <si>
    <t>This is an extension of responsibilities. Example expectation: take a pro-active leading role in case of security incidents</t>
  </si>
  <si>
    <t>Required soft skills</t>
  </si>
  <si>
    <t>e.g. communication skills, presentation skills</t>
  </si>
  <si>
    <t>Use this outcome as a guideline to determine the score for 2.6</t>
  </si>
  <si>
    <t>Use this outcome as a guideline to determine the score for 4.2</t>
  </si>
  <si>
    <t>Use this outcome as a guideline to determine the score for 3.1</t>
  </si>
  <si>
    <t>Use this a guideline for answering 2.1 This is also potentially useful for insights and comparison with previous assessments</t>
  </si>
  <si>
    <t>Job rotation can be used to train employees in a variety of tasks and avoid too much routine</t>
  </si>
  <si>
    <t>This refers to the knowledge management process as a whole</t>
  </si>
  <si>
    <t>i.e. a fixed percentage of the total SOC budget that is allocated for education and cannot be used for other purposes</t>
  </si>
  <si>
    <t>This is an extension of education budget</t>
  </si>
  <si>
    <t>Do you have standard operating procedures?</t>
  </si>
  <si>
    <t>Checklists can be useful to avoid recurring activities from being overlooked</t>
  </si>
  <si>
    <t>Since communication and coordination are important features of a SOC, call-center capability may be required</t>
  </si>
  <si>
    <t>i.e. a procedure for handing over a shift and exchanging information regarding running tasks or issues for further follow-up</t>
  </si>
  <si>
    <t>i.e. risk level, customer satisfaction</t>
  </si>
  <si>
    <t>i.e. do you assist in coordination when required?</t>
  </si>
  <si>
    <t>Identify</t>
  </si>
  <si>
    <t>Protect</t>
  </si>
  <si>
    <t>Detect</t>
  </si>
  <si>
    <t>Respond</t>
  </si>
  <si>
    <t>Recover</t>
  </si>
  <si>
    <t>4.2.6</t>
  </si>
  <si>
    <t>Use this outcome as a guideline to determine the score for 1.2</t>
  </si>
  <si>
    <t>Customer Engagement / Satisfaction</t>
  </si>
  <si>
    <t>Security Analyst</t>
  </si>
  <si>
    <t>Maturity Levels</t>
  </si>
  <si>
    <t>Scoring mechanism</t>
  </si>
  <si>
    <t>The weighing mechanism in the tool works by applying a factor to the element score as follows:
- Importance 'None', factor = 0 (not included in scoring)
- Importance 'Low', factor = 0.5 (score divided by 2)
- Importance 'Normal', factor = 1 (score not affected)
- Importance 'High', factor = 2 (score doubled)
- Importance 'Critical', factor = 4 (score quadrupled)</t>
  </si>
  <si>
    <t>Profile</t>
  </si>
  <si>
    <t>Date of assessment</t>
  </si>
  <si>
    <t>Intended purpose of the assessment</t>
  </si>
  <si>
    <t>Number of FTE's</t>
  </si>
  <si>
    <t>Target overall maturity level</t>
  </si>
  <si>
    <t>Notes or comments</t>
  </si>
  <si>
    <t>Scope</t>
  </si>
  <si>
    <t>SOC Tooling (Technology domain)</t>
  </si>
  <si>
    <t>SOC Services (services domain)</t>
  </si>
  <si>
    <t>Number of year in operation</t>
  </si>
  <si>
    <t>Name(s)</t>
  </si>
  <si>
    <t>Department(s)</t>
  </si>
  <si>
    <t>Please fill in the information below to create a short profile of the SOC  and the assessment</t>
  </si>
  <si>
    <t>In scope?</t>
  </si>
  <si>
    <t>T 2 - Scope</t>
  </si>
  <si>
    <t>T 1 - Scope</t>
  </si>
  <si>
    <t>T 3 - Scope</t>
  </si>
  <si>
    <t>S 1 - Scope</t>
  </si>
  <si>
    <t>T 1.1.1</t>
  </si>
  <si>
    <t>T 1.1.2</t>
  </si>
  <si>
    <t>T 1.3.3</t>
  </si>
  <si>
    <t>T 1.3.4</t>
  </si>
  <si>
    <t>T 1.5</t>
  </si>
  <si>
    <t>T 1.5.1</t>
  </si>
  <si>
    <t>T 1.5.2</t>
  </si>
  <si>
    <t>T 2.1.1</t>
  </si>
  <si>
    <t>T 2.1.2</t>
  </si>
  <si>
    <t>T 2.3.3</t>
  </si>
  <si>
    <t>T 2.3.4</t>
  </si>
  <si>
    <t>T 2.5</t>
  </si>
  <si>
    <t>T 2.5.1</t>
  </si>
  <si>
    <t>T 2.5.2</t>
  </si>
  <si>
    <t>T 3.1.1</t>
  </si>
  <si>
    <t>T 3.1.2</t>
  </si>
  <si>
    <t>T 3.3.3</t>
  </si>
  <si>
    <t>T 3.3.4</t>
  </si>
  <si>
    <t>T 3.5</t>
  </si>
  <si>
    <t>T 3.5.1</t>
  </si>
  <si>
    <t>T 3.5.2</t>
  </si>
  <si>
    <t>S 2 - Scope</t>
  </si>
  <si>
    <t>S 3 - Scope</t>
  </si>
  <si>
    <t>S 4 - Scope</t>
  </si>
  <si>
    <t>S 5 - Scope</t>
  </si>
  <si>
    <t>S 6 - Scope</t>
  </si>
  <si>
    <t>S 1.2.1</t>
  </si>
  <si>
    <t>S 1.2.2</t>
  </si>
  <si>
    <t>S 1.2.3</t>
  </si>
  <si>
    <t>S 1.2.4</t>
  </si>
  <si>
    <t>S 1.2.5</t>
  </si>
  <si>
    <t>S 1.2.6</t>
  </si>
  <si>
    <t>S 1.2.7</t>
  </si>
  <si>
    <t>S 1.2.8</t>
  </si>
  <si>
    <t>S 1.2.9</t>
  </si>
  <si>
    <t>S 1.2.10</t>
  </si>
  <si>
    <t>S 1.2.11</t>
  </si>
  <si>
    <t>S 2.1.1</t>
  </si>
  <si>
    <t>S 2.1.2</t>
  </si>
  <si>
    <t>S 2.4.1</t>
  </si>
  <si>
    <t>S 2.4.2</t>
  </si>
  <si>
    <t>S 2.4.3</t>
  </si>
  <si>
    <t>S 2.4.4</t>
  </si>
  <si>
    <t>S 2.4.5</t>
  </si>
  <si>
    <t>S 2.4.6</t>
  </si>
  <si>
    <t>S 2.4.7</t>
  </si>
  <si>
    <t>S 2.4.8</t>
  </si>
  <si>
    <t>S 2.4.9</t>
  </si>
  <si>
    <t>S 2.4.10</t>
  </si>
  <si>
    <t>S 2.4.11</t>
  </si>
  <si>
    <t>S 3.2.1</t>
  </si>
  <si>
    <t>S 3.2.2</t>
  </si>
  <si>
    <t>S 3.2.3</t>
  </si>
  <si>
    <t>S 3.2.4</t>
  </si>
  <si>
    <t>S 3.2.5</t>
  </si>
  <si>
    <t>S 3.2.6</t>
  </si>
  <si>
    <t>S 3.2.7</t>
  </si>
  <si>
    <t>S 3.2.8</t>
  </si>
  <si>
    <t>S 3.2.9</t>
  </si>
  <si>
    <t>S 3.2.10</t>
  </si>
  <si>
    <t>S 3.2.11</t>
  </si>
  <si>
    <t>S 4.2.1</t>
  </si>
  <si>
    <t>S 4.2.2</t>
  </si>
  <si>
    <t>S 4.2.3</t>
  </si>
  <si>
    <t>S 4.2.4</t>
  </si>
  <si>
    <t>S 4.2.5</t>
  </si>
  <si>
    <t>S 4.2.6</t>
  </si>
  <si>
    <t>S 4.2.7</t>
  </si>
  <si>
    <t>S 4.2.8</t>
  </si>
  <si>
    <t>S 4.2.9</t>
  </si>
  <si>
    <t>S 4.2.10</t>
  </si>
  <si>
    <t>S 4.2.11</t>
  </si>
  <si>
    <t>S 6.2.1</t>
  </si>
  <si>
    <t>S 6.2.2</t>
  </si>
  <si>
    <t>S 6.2.3</t>
  </si>
  <si>
    <t>S 6.2.4</t>
  </si>
  <si>
    <t>S 6.2.5</t>
  </si>
  <si>
    <t>S 6.2.6</t>
  </si>
  <si>
    <t>S 6.2.7</t>
  </si>
  <si>
    <t>S 6.2.8</t>
  </si>
  <si>
    <t>S 6.2.9</t>
  </si>
  <si>
    <t>S 6.2.10</t>
  </si>
  <si>
    <t>S 6.2.11</t>
  </si>
  <si>
    <t>Regularity should be matched to your own internal policy. At least yearly is recommended</t>
  </si>
  <si>
    <t>Types of customers, customer requirements / expectations, etc.</t>
  </si>
  <si>
    <t>Do you have formal agreements with the recipients regarding reports?</t>
  </si>
  <si>
    <t>3.10</t>
  </si>
  <si>
    <t>M 3.8.4</t>
  </si>
  <si>
    <t>M 3.8.5</t>
  </si>
  <si>
    <t>For example: timelines of delivery, report contents, etc.</t>
  </si>
  <si>
    <t>Is the SOC regularly audited or subjected to external assessments?</t>
  </si>
  <si>
    <t>Do you perform security operations exercises regularly?</t>
  </si>
  <si>
    <t>Regularity should be matched to your own internal policy</t>
  </si>
  <si>
    <t>(Senior) Management</t>
  </si>
  <si>
    <t>Assessment Details</t>
  </si>
  <si>
    <t>NIST Cyber Security Framework scoring</t>
  </si>
  <si>
    <t>Approval from the relevant stakeholders will aid in business support for SOC operations</t>
  </si>
  <si>
    <t>For example: service level agreements and IT controls</t>
  </si>
  <si>
    <t>Do you have team diversity goals?</t>
  </si>
  <si>
    <t>Use this outcome as a guideline to determine the score for 5.1</t>
  </si>
  <si>
    <t>Use this outcome as a guideline to determine the score for 5.3</t>
  </si>
  <si>
    <t>Do you have a SOC operational handbook?</t>
  </si>
  <si>
    <t>T 1.4.4</t>
  </si>
  <si>
    <t>Target maturity level business domain</t>
  </si>
  <si>
    <t>Target maturity level people domain</t>
  </si>
  <si>
    <t>Target maturity level process domain</t>
  </si>
  <si>
    <t>Target maturity level technology domain</t>
  </si>
  <si>
    <t>Target maturity level services domain</t>
  </si>
  <si>
    <t>Regional, National, Continental, Global</t>
  </si>
  <si>
    <t>Comparison</t>
  </si>
  <si>
    <t>Each question that is part of the maturity scoring can be answered by selecting one of 5 options. These options vary based on the type of question. For example, for questions regarding completeness, the following applies:
- Incomplete, score: 0
- Partially complete, score: 1,25
- Averagely complete, score: 2,5
- Mostly complete, score: 3,75
- Fully complete, score: 5
As indicated, the score can be modified by using the weighing mechanism (use with care)</t>
  </si>
  <si>
    <t>Assessment Model</t>
  </si>
  <si>
    <t>Indicate a score from 1 to 5. Decimals can be used</t>
  </si>
  <si>
    <t>Rob van Os</t>
  </si>
  <si>
    <t>Target Maturity (optional)</t>
  </si>
  <si>
    <t>Disclaimer</t>
  </si>
  <si>
    <t>The SOC-CMM is provided without warranty of any kind. The author of the document cannot assure its accuracy and is not liable for any cost as a result of decisions based on the output of this tool. The usage of this tool does not in any way entitle the user to support or consultancy. By using this tool, you agree to these conditions.</t>
  </si>
  <si>
    <t>License</t>
  </si>
  <si>
    <t>Do you have a recruitment process in place?</t>
  </si>
  <si>
    <t>Use Case Management</t>
  </si>
  <si>
    <t>Are use cases formally documented?</t>
  </si>
  <si>
    <t>Formal documentation may include use case documentation templates</t>
  </si>
  <si>
    <t>Are use cases approved by relevant stakeholders?</t>
  </si>
  <si>
    <t>Is the use case management process aligned with other important processes?</t>
  </si>
  <si>
    <t>Are use cases created using a top-down approach?</t>
  </si>
  <si>
    <t>e.g. use cases can be derived from business requirements, risk assessments, threat management / intelligence</t>
  </si>
  <si>
    <t>4.7</t>
  </si>
  <si>
    <t>Can use cases be traced from high-level drivers to low-level implementation?</t>
  </si>
  <si>
    <t>4.8</t>
  </si>
  <si>
    <t>Can use cases be traced from low-level implementation to high-level drivers?</t>
  </si>
  <si>
    <t>4.9</t>
  </si>
  <si>
    <t>4.10</t>
  </si>
  <si>
    <t>Are use cases measured for implementation and effectiveness?</t>
  </si>
  <si>
    <t>4.11</t>
  </si>
  <si>
    <t>4.12</t>
  </si>
  <si>
    <t>Are use cases regularly revised and updated?</t>
  </si>
  <si>
    <t>M4 - Use Case Management</t>
  </si>
  <si>
    <t>M 4.1</t>
  </si>
  <si>
    <t>M 4.2</t>
  </si>
  <si>
    <t>M 4.3</t>
  </si>
  <si>
    <t>M 4.4</t>
  </si>
  <si>
    <t>M 4.5</t>
  </si>
  <si>
    <t>M 4.6</t>
  </si>
  <si>
    <t>M 4.7</t>
  </si>
  <si>
    <t>M 4.8</t>
  </si>
  <si>
    <t>M 4.9</t>
  </si>
  <si>
    <t>M 4.10</t>
  </si>
  <si>
    <t>M 4.11</t>
  </si>
  <si>
    <t>e.g. multiple screen setup, virtual machines, etc.</t>
  </si>
  <si>
    <t>e.g. reporting lines could be: SOC management, IT management, senior management</t>
  </si>
  <si>
    <t>S 1.7</t>
  </si>
  <si>
    <t>S 1.8</t>
  </si>
  <si>
    <t>S 1.9</t>
  </si>
  <si>
    <t>S 1.10</t>
  </si>
  <si>
    <t>S 1.11</t>
  </si>
  <si>
    <t>S 1.12</t>
  </si>
  <si>
    <t>S 1.13</t>
  </si>
  <si>
    <t>S 1.14</t>
  </si>
  <si>
    <t>S 1.15</t>
  </si>
  <si>
    <t>S 1.16</t>
  </si>
  <si>
    <t>S 2.9</t>
  </si>
  <si>
    <t>S 2.10</t>
  </si>
  <si>
    <t>S 2.11</t>
  </si>
  <si>
    <t>S 2.12</t>
  </si>
  <si>
    <t>S 2.13</t>
  </si>
  <si>
    <t>S 2.14</t>
  </si>
  <si>
    <t>S 2.15</t>
  </si>
  <si>
    <t>S 2.16</t>
  </si>
  <si>
    <t>S 2.17</t>
  </si>
  <si>
    <t>S 3.7</t>
  </si>
  <si>
    <t>S 3.8</t>
  </si>
  <si>
    <t>S 3.9</t>
  </si>
  <si>
    <t>S 3.10</t>
  </si>
  <si>
    <t>S 3.11</t>
  </si>
  <si>
    <t>S 3.12</t>
  </si>
  <si>
    <t>S 3.13</t>
  </si>
  <si>
    <t>S 3.14</t>
  </si>
  <si>
    <t>S 3.15</t>
  </si>
  <si>
    <t>S 3.16</t>
  </si>
  <si>
    <t>S 4.7</t>
  </si>
  <si>
    <t>S 4.8</t>
  </si>
  <si>
    <t>S 4.9</t>
  </si>
  <si>
    <t>S 4.10</t>
  </si>
  <si>
    <t>S 4.11</t>
  </si>
  <si>
    <t>S 4.12</t>
  </si>
  <si>
    <t>S 4.13</t>
  </si>
  <si>
    <t>S 4.14</t>
  </si>
  <si>
    <t>S 4.14.25</t>
  </si>
  <si>
    <t>S 4.15</t>
  </si>
  <si>
    <t>S 5.7</t>
  </si>
  <si>
    <t>S 5.8</t>
  </si>
  <si>
    <t>S 5.9</t>
  </si>
  <si>
    <t>S 5.10</t>
  </si>
  <si>
    <t>S 5.11</t>
  </si>
  <si>
    <t>S 5.12</t>
  </si>
  <si>
    <t>S 5.13</t>
  </si>
  <si>
    <t>S 5.14</t>
  </si>
  <si>
    <t>S 5.15</t>
  </si>
  <si>
    <t>S 6.7</t>
  </si>
  <si>
    <t>S 6.8</t>
  </si>
  <si>
    <t>S 6.9</t>
  </si>
  <si>
    <t>S 6.10</t>
  </si>
  <si>
    <t>S 6.11</t>
  </si>
  <si>
    <t>S 6.12</t>
  </si>
  <si>
    <t>S 6.13</t>
  </si>
  <si>
    <t>S 6.14</t>
  </si>
  <si>
    <t>S 6.15</t>
  </si>
  <si>
    <t>Capabilities apply to services and technologies and indicate how capable a service or technology is to reach it's goals. To determine which specific capabilities need to be improved, the first question to ask is: which service or technology is negatively impacted the most by lack of capabilities? That service or technology is the first candidate for improvement. 
Similar to maturity improvement, the detailed information is provided in the sheets for those domains. The elements that score the lowest are the elements that need to be addressed. It is recommended to search for groups of elements that perhaps have the same underlying reason (root cause) for underscoring. This way, improvement of capabilities can be optimised. A common root cause is lack of documentation and formalisation.</t>
  </si>
  <si>
    <t>Maturity</t>
  </si>
  <si>
    <t>Have you formally described the security monitoring service?</t>
  </si>
  <si>
    <t>Please specify elements of the security monitoring service document:</t>
  </si>
  <si>
    <t>Key performance indicators</t>
  </si>
  <si>
    <t>Quality indicators</t>
  </si>
  <si>
    <t>1.2.3</t>
  </si>
  <si>
    <t>Service dependencies</t>
  </si>
  <si>
    <t>1.2.4</t>
  </si>
  <si>
    <t>Service levels</t>
  </si>
  <si>
    <t>1.2.5</t>
  </si>
  <si>
    <t>Hours of operation</t>
  </si>
  <si>
    <t>1.2.6</t>
  </si>
  <si>
    <t>Service customers and stakeholders</t>
  </si>
  <si>
    <t>1.2.7</t>
  </si>
  <si>
    <t>Purpose</t>
  </si>
  <si>
    <t>1.2.8</t>
  </si>
  <si>
    <t>Service input / triggers</t>
  </si>
  <si>
    <t>1.2.9</t>
  </si>
  <si>
    <t>Service output / deliverables</t>
  </si>
  <si>
    <t>1.2.10</t>
  </si>
  <si>
    <t>Service activities</t>
  </si>
  <si>
    <t>1.2.11</t>
  </si>
  <si>
    <t>Service roles &amp; responsibilities</t>
  </si>
  <si>
    <t>Is the service measured for quality?</t>
  </si>
  <si>
    <t>Is the service measured for service delivery in accordance with service levels?</t>
  </si>
  <si>
    <t>Are customers and/or stakeholders regularly updated about the service?</t>
  </si>
  <si>
    <t>Is there a contractual agreement between the SOC and the customers?</t>
  </si>
  <si>
    <t>1.8</t>
  </si>
  <si>
    <t>1.9</t>
  </si>
  <si>
    <t>Is there a incident resolution / service continuity process in place for this service?</t>
  </si>
  <si>
    <t>1.10</t>
  </si>
  <si>
    <t>Has a set of procedures been created for this service?</t>
  </si>
  <si>
    <t>1.11</t>
  </si>
  <si>
    <t>Are best practices applied to the service?</t>
  </si>
  <si>
    <t>1.12</t>
  </si>
  <si>
    <t>Are use cases used in the security monitoring service?</t>
  </si>
  <si>
    <t>1.13</t>
  </si>
  <si>
    <t>Is process data gathered for prediction of service performance?</t>
  </si>
  <si>
    <t>1.14</t>
  </si>
  <si>
    <t>Capability</t>
  </si>
  <si>
    <t>1.15</t>
  </si>
  <si>
    <t>Please specify capabilities of the security monitoring service:</t>
  </si>
  <si>
    <t>Early detection</t>
  </si>
  <si>
    <t>Intrusion detection</t>
  </si>
  <si>
    <t>Exfiltration detection</t>
  </si>
  <si>
    <t>Malware detection</t>
  </si>
  <si>
    <t>Real-time detection</t>
  </si>
  <si>
    <t>Alerting &amp; notification</t>
  </si>
  <si>
    <t>Status monitoring</t>
  </si>
  <si>
    <t>Perimeter monitoring</t>
  </si>
  <si>
    <t>Host monitoring</t>
  </si>
  <si>
    <t>Network &amp; traffic monitoring</t>
  </si>
  <si>
    <t>Access &amp; usage monitoring</t>
  </si>
  <si>
    <t>Application &amp; service monitoring</t>
  </si>
  <si>
    <t>Threat Hunting</t>
  </si>
  <si>
    <t>False-positive reduction</t>
  </si>
  <si>
    <t>Continuous tuning</t>
  </si>
  <si>
    <t>Coverage</t>
  </si>
  <si>
    <t>1.16</t>
  </si>
  <si>
    <t>Have you adopted a maturity assessment methodology for Security Incident Management?</t>
  </si>
  <si>
    <t>If yes, please specify the methodology</t>
  </si>
  <si>
    <t>If yes, please specify the maturity level (can have up to 2 digits)</t>
  </si>
  <si>
    <t>Have you adopted a standard for the Security Incident Management process?</t>
  </si>
  <si>
    <t>Have you formally described the security incident management process?</t>
  </si>
  <si>
    <t>Please specify elements of the security incident management document:</t>
  </si>
  <si>
    <t>Security incident definition</t>
  </si>
  <si>
    <t>Workflow</t>
  </si>
  <si>
    <t>Decision tree</t>
  </si>
  <si>
    <t>2.4.5</t>
  </si>
  <si>
    <t>2.4.6</t>
  </si>
  <si>
    <t>2.4.7</t>
  </si>
  <si>
    <t>2.4.8</t>
  </si>
  <si>
    <t>2.4.9</t>
  </si>
  <si>
    <t>2.4.10</t>
  </si>
  <si>
    <t>2.4.11</t>
  </si>
  <si>
    <t>2.9</t>
  </si>
  <si>
    <t>2.10</t>
  </si>
  <si>
    <t>2.11</t>
  </si>
  <si>
    <t>2.12</t>
  </si>
  <si>
    <t>2.13</t>
  </si>
  <si>
    <t>2.14</t>
  </si>
  <si>
    <t>2.15</t>
  </si>
  <si>
    <t>2.16</t>
  </si>
  <si>
    <t>Please specify capabilities and artefacts of the security incident management service:</t>
  </si>
  <si>
    <t>Incident logging procedure</t>
  </si>
  <si>
    <t>Incident resolution procedure</t>
  </si>
  <si>
    <t>Incident investigation procedure</t>
  </si>
  <si>
    <t>Escalation procedure</t>
  </si>
  <si>
    <t>Evidence collection procedure</t>
  </si>
  <si>
    <t>IR Training</t>
  </si>
  <si>
    <t>Table-top exercises</t>
  </si>
  <si>
    <t>Red team / blue team exercises</t>
  </si>
  <si>
    <t>RACI matrix</t>
  </si>
  <si>
    <t>Incident template</t>
  </si>
  <si>
    <t>Priority assignment</t>
  </si>
  <si>
    <t>Severity assignment</t>
  </si>
  <si>
    <t>Critical bridge</t>
  </si>
  <si>
    <t>War room</t>
  </si>
  <si>
    <t>Communication plan &amp; email templates</t>
  </si>
  <si>
    <t>(dedicated) information sharing platform</t>
  </si>
  <si>
    <t>Change management integration</t>
  </si>
  <si>
    <t>Malware extraction &amp; analysis</t>
  </si>
  <si>
    <t>On-site incident response</t>
  </si>
  <si>
    <t>Remote incident response</t>
  </si>
  <si>
    <t>Third-party escalation</t>
  </si>
  <si>
    <t>Evaluation template</t>
  </si>
  <si>
    <t>Reporting template</t>
  </si>
  <si>
    <t>Incident closure</t>
  </si>
  <si>
    <t>Lessons learned extraction for process improvement</t>
  </si>
  <si>
    <t>2.17</t>
  </si>
  <si>
    <t>Please specify elements of the security analysis service document:</t>
  </si>
  <si>
    <t>3.2.11</t>
  </si>
  <si>
    <t>3.11</t>
  </si>
  <si>
    <t>3.12</t>
  </si>
  <si>
    <t>3.13</t>
  </si>
  <si>
    <t>3.14</t>
  </si>
  <si>
    <t>3.15</t>
  </si>
  <si>
    <t>Please specify capabilities and artefacts of the security analysis process:</t>
  </si>
  <si>
    <t>Event analysis</t>
  </si>
  <si>
    <t>Trend analysis</t>
  </si>
  <si>
    <t>Incident analysis</t>
  </si>
  <si>
    <t>Visual analysis</t>
  </si>
  <si>
    <t>Static malware analysis</t>
  </si>
  <si>
    <t>Dynamic malware analysis</t>
  </si>
  <si>
    <t>Tradecraft analysis</t>
  </si>
  <si>
    <t>Historic analysis</t>
  </si>
  <si>
    <t>Network analysis</t>
  </si>
  <si>
    <t>3.16</t>
  </si>
  <si>
    <t>Have you formally described the threat intelligence service?</t>
  </si>
  <si>
    <t>Please specify elements of the threat intelligence service document:</t>
  </si>
  <si>
    <t>4.2.7</t>
  </si>
  <si>
    <t>4.2.8</t>
  </si>
  <si>
    <t>4.2.9</t>
  </si>
  <si>
    <t>4.2.10</t>
  </si>
  <si>
    <t>4.2.11</t>
  </si>
  <si>
    <t>4.13</t>
  </si>
  <si>
    <t>Please specify capabilities and artefacts of the threat intelligence process:</t>
  </si>
  <si>
    <t>Continuous intelligence gathering</t>
  </si>
  <si>
    <t>Automated intelligence gathering &amp; processing</t>
  </si>
  <si>
    <t>Structured data analysis</t>
  </si>
  <si>
    <t>Unstructured data analysis</t>
  </si>
  <si>
    <t>Past incident analysis</t>
  </si>
  <si>
    <t>Adversary movement tracking</t>
  </si>
  <si>
    <t>Threat identification</t>
  </si>
  <si>
    <t>Threat prediction</t>
  </si>
  <si>
    <t>TTP extraction</t>
  </si>
  <si>
    <t>Deduplication</t>
  </si>
  <si>
    <t>Enrichment</t>
  </si>
  <si>
    <t>Sharing within the company</t>
  </si>
  <si>
    <t>Threat intelligence reporting</t>
  </si>
  <si>
    <t>Forecasting</t>
  </si>
  <si>
    <t>Sharing with the industry</t>
  </si>
  <si>
    <t>Sharing outside the industry</t>
  </si>
  <si>
    <t>4.15</t>
  </si>
  <si>
    <t>Have you formally described the vulnerability management service?</t>
  </si>
  <si>
    <t>Please specify elements of the vulnerability management service document:</t>
  </si>
  <si>
    <t>5.9</t>
  </si>
  <si>
    <t>5.10</t>
  </si>
  <si>
    <t>5.11</t>
  </si>
  <si>
    <t>5.12</t>
  </si>
  <si>
    <t>5.13</t>
  </si>
  <si>
    <t>5.14</t>
  </si>
  <si>
    <t>Please specify capabilities and artefacts of the vulnerability management process:</t>
  </si>
  <si>
    <t>Network mapping</t>
  </si>
  <si>
    <t>Vulnerability identification</t>
  </si>
  <si>
    <t>Risk identification</t>
  </si>
  <si>
    <t>Security baseline scanning</t>
  </si>
  <si>
    <t>Authenticated scanning</t>
  </si>
  <si>
    <t>Incident management integration</t>
  </si>
  <si>
    <t>Configuration management integration</t>
  </si>
  <si>
    <t>Patch management integration</t>
  </si>
  <si>
    <t>Trend identification</t>
  </si>
  <si>
    <t>Enterprise vulnerability repository</t>
  </si>
  <si>
    <t>Enterprise application inventory</t>
  </si>
  <si>
    <t>Vulnerability Management procedures</t>
  </si>
  <si>
    <t>Scanning policy tuning</t>
  </si>
  <si>
    <t>Detailed Vulnerability Reporting</t>
  </si>
  <si>
    <t>Management Reporting</t>
  </si>
  <si>
    <t>Scheduled scanning</t>
  </si>
  <si>
    <t>Ad-hoc specific scanning</t>
  </si>
  <si>
    <t>5.15</t>
  </si>
  <si>
    <t>Have you formally described the log management service?</t>
  </si>
  <si>
    <t>6.2</t>
  </si>
  <si>
    <t>Please specify elements of the log management service document:</t>
  </si>
  <si>
    <t>6.2.1</t>
  </si>
  <si>
    <t>6.2.2</t>
  </si>
  <si>
    <t>6.2.3</t>
  </si>
  <si>
    <t>6.2.4</t>
  </si>
  <si>
    <t>6.2.5</t>
  </si>
  <si>
    <t>6.2.6</t>
  </si>
  <si>
    <t>6.2.7</t>
  </si>
  <si>
    <t>6.2.8</t>
  </si>
  <si>
    <t>6.2.9</t>
  </si>
  <si>
    <t>6.2.10</t>
  </si>
  <si>
    <t>6.2.11</t>
  </si>
  <si>
    <t>6.3</t>
  </si>
  <si>
    <t>6.4</t>
  </si>
  <si>
    <t>6.5</t>
  </si>
  <si>
    <t>6.6</t>
  </si>
  <si>
    <t>6.7</t>
  </si>
  <si>
    <t>6.8</t>
  </si>
  <si>
    <t>6.9</t>
  </si>
  <si>
    <t>6.10</t>
  </si>
  <si>
    <t>6.11</t>
  </si>
  <si>
    <t>6.12</t>
  </si>
  <si>
    <t>6.13</t>
  </si>
  <si>
    <t>6.14</t>
  </si>
  <si>
    <t>Please specify capabilities and artefacts of the log management process:</t>
  </si>
  <si>
    <t>End-point log collection</t>
  </si>
  <si>
    <t>Application log collection</t>
  </si>
  <si>
    <t>Database log collection</t>
  </si>
  <si>
    <t>Network flow data collection</t>
  </si>
  <si>
    <t>Network device log collection</t>
  </si>
  <si>
    <t>Security device log collection</t>
  </si>
  <si>
    <t>Multiple retention periods</t>
  </si>
  <si>
    <t>Secure log transfer</t>
  </si>
  <si>
    <t>Support for multiple log formats</t>
  </si>
  <si>
    <t>Support for multiple transfer techniques</t>
  </si>
  <si>
    <t>Log searching and filtering</t>
  </si>
  <si>
    <t>Alerting</t>
  </si>
  <si>
    <t>Reporting and dashboards</t>
  </si>
  <si>
    <t>Log tampering detection</t>
  </si>
  <si>
    <t>Log collection policy</t>
  </si>
  <si>
    <t>Logging policy</t>
  </si>
  <si>
    <t>Data retention policy</t>
  </si>
  <si>
    <t>Privacy and Sensitive data handling policy</t>
  </si>
  <si>
    <t>6.15</t>
  </si>
  <si>
    <t>7.1</t>
  </si>
  <si>
    <t>Indicators to establish the performance of the service</t>
  </si>
  <si>
    <t>Indicators to establish the quality of service delivery</t>
  </si>
  <si>
    <t>A clear understanding of which people / process / technologies are required for adequate service delivery</t>
  </si>
  <si>
    <t>Agreements on minimum performance, capacity, availability, etc.</t>
  </si>
  <si>
    <t>The operational hours for this service (e.g. 24/7)</t>
  </si>
  <si>
    <t>The customers and stakeholders for this service (e.g. IT management)</t>
  </si>
  <si>
    <t>The purpose and objectives for this service</t>
  </si>
  <si>
    <t>The service input: what triggers this service to run?</t>
  </si>
  <si>
    <t>The service output: what does the service deliver? Can be tangible (e.g. reports) or intangible (e.g. situational awareness )</t>
  </si>
  <si>
    <t>Which activities are carried out within the scope of the service?</t>
  </si>
  <si>
    <t>Which roles and responsibilities apply to this service?</t>
  </si>
  <si>
    <t>Use this outcome to determine the score for 1.2</t>
  </si>
  <si>
    <t>Are the quality indicators from 1.3.2 used for reporting on the service?</t>
  </si>
  <si>
    <t>Changes to the service scope, delivery, etc.</t>
  </si>
  <si>
    <t>e.g. alignment with configuration management, incident management, etc.</t>
  </si>
  <si>
    <t>e.g. user login brute-force, denial of service, non-compliance, etc.</t>
  </si>
  <si>
    <t>Improvement based on based evaluation, (maturity) assessment, tests, etc.</t>
  </si>
  <si>
    <t>Capability to detect incidents in an early stage</t>
  </si>
  <si>
    <t>Capability to detect intrusion attempts</t>
  </si>
  <si>
    <t>Capability to detect malware in the infrastructure</t>
  </si>
  <si>
    <t>Capability to detect anomalies</t>
  </si>
  <si>
    <t>Can also be near real-time (e.g. 15 minutes delay)</t>
  </si>
  <si>
    <t>Capability to automatically send alerts for all security monitoring components</t>
  </si>
  <si>
    <t>Monitoring of the status of the system</t>
  </si>
  <si>
    <t>Monitoring of the network perimeter for attempted intrusions and exfiltration</t>
  </si>
  <si>
    <t>Monitoring of endpoints in the networks (servers, clients, etc.)</t>
  </si>
  <si>
    <t>Monitoring of network and traffic flows and anomalies</t>
  </si>
  <si>
    <t>Monitoring of access attempts</t>
  </si>
  <si>
    <t>Monitoring of applications &amp; services</t>
  </si>
  <si>
    <t>A process for reducing the amount of false-positives</t>
  </si>
  <si>
    <t>A continuous tuning process for the correlation rules</t>
  </si>
  <si>
    <t>How well does the security monitoring service cover your assets? This includes SIEM asset coverage and IDPS coverage</t>
  </si>
  <si>
    <t>Please convert to a 5-point scale if required. For example: 3.6 on a 4-point scale = 4.5 on a 5-point scale</t>
  </si>
  <si>
    <t>A clear and unambiguous definition of a security incident</t>
  </si>
  <si>
    <t>e.g. response times</t>
  </si>
  <si>
    <t>The process steps that are part of the security incident management process (e.g. detection, triage, etc.)</t>
  </si>
  <si>
    <t>Decision tree for escalation and starting of the process</t>
  </si>
  <si>
    <t>When can the security incident response process be started?</t>
  </si>
  <si>
    <t>Use this outcome to determine the score for 2.4</t>
  </si>
  <si>
    <t>Part of preparation procedures</t>
  </si>
  <si>
    <t>Preparation exercises to determine service effectiveness</t>
  </si>
  <si>
    <t>Templates for security incident management registration</t>
  </si>
  <si>
    <t>A system that support the security incident management workflow. If possible dedicated or supporting ticket confidentiality</t>
  </si>
  <si>
    <t>A procedure to avoid false-positives in the security incident management process</t>
  </si>
  <si>
    <t>A communication bridge for continuous alignment of employees involved in security incident management</t>
  </si>
  <si>
    <t>A dedicated facility for coordination of security incidents</t>
  </si>
  <si>
    <t>A platform for sharing information regarding the security incident</t>
  </si>
  <si>
    <t>Integration with the change management process for any actions taken in the security incident management process</t>
  </si>
  <si>
    <t>Extraction and analysis of malware</t>
  </si>
  <si>
    <t>Escalation process to third parties (vendors, partners, etc.)</t>
  </si>
  <si>
    <t>A template for post-incident evaluation</t>
  </si>
  <si>
    <t>A template for reporting on the security incident</t>
  </si>
  <si>
    <t>Formal closure of the incident, including debriefing sessions</t>
  </si>
  <si>
    <t>Continuous improvement based on previous experiences</t>
  </si>
  <si>
    <t>Use this outcome to determine the score for 3.2</t>
  </si>
  <si>
    <t>Use cases can be used to guide the analysis workflows</t>
  </si>
  <si>
    <t>Analysis of detailed events</t>
  </si>
  <si>
    <t>Analysis of trends in events or incidents</t>
  </si>
  <si>
    <t>Analysis of security incidents</t>
  </si>
  <si>
    <t>Reverse engineering and disassembly of malware</t>
  </si>
  <si>
    <t>Running malware in a controlled environment to determine its characteristics</t>
  </si>
  <si>
    <t>Analysis of the tradecraft of the attacker. This includes the tools, tactics, techniques and procedures used by attackers</t>
  </si>
  <si>
    <t>Analysis of historic information based on new insights. APTs can span multiple months or years</t>
  </si>
  <si>
    <t>Analysis of network traffic patterns and packets</t>
  </si>
  <si>
    <t>A handbook that describes security analysis workflows, tools, exceptions, known issues, etc.</t>
  </si>
  <si>
    <t>An established workflow for performing security analysis</t>
  </si>
  <si>
    <t>A case management system that supports the analyst workflow</t>
  </si>
  <si>
    <t>Use this outcome to determine the score for 4.2</t>
  </si>
  <si>
    <t>e.g. the security monitoring process, and mainly the security incident management process</t>
  </si>
  <si>
    <t>A process for continuously gathering relevant intelligence information</t>
  </si>
  <si>
    <t>A central 'hub' for distributing indicators of compromise to other systems for further processing</t>
  </si>
  <si>
    <t>The use of public sources in the security intelligence process</t>
  </si>
  <si>
    <t>The use of intelligence providers as a source for the security intelligence process</t>
  </si>
  <si>
    <t>The use of business partners as a source for the security intelligence process</t>
  </si>
  <si>
    <t>The use of mailing lists as a source for the security intelligence process</t>
  </si>
  <si>
    <t>The use of internal intelligence sources for the security intelligence process</t>
  </si>
  <si>
    <t>The capability of using past incidents in the threat intelligence process. e.g. connecting new IoCs to past threats</t>
  </si>
  <si>
    <t>Automated alerting of sightings of observables</t>
  </si>
  <si>
    <t>Tracking the movement of attackers to keep track of new tools, tactics, techniques and procedures</t>
  </si>
  <si>
    <t>Identification of threats related to attacker groups</t>
  </si>
  <si>
    <t>Prediction of threats based on the information gathered in the threat intelligence process</t>
  </si>
  <si>
    <t>Extraction of Tactics, Techniques and Procedures (TTP) from observables within the infrastructure</t>
  </si>
  <si>
    <t>Deduplication of threat intelligence feeds to avoid duplicate events</t>
  </si>
  <si>
    <t>Enrichment of information with additional sources for a higher level of confidentiality</t>
  </si>
  <si>
    <t>Addition of context to the threat intelligence process. Context can be vulnerability context, asset criticality, etc.</t>
  </si>
  <si>
    <t>Sharing of information with relevant parties within the company</t>
  </si>
  <si>
    <t>Reporting on threat intelligence findings and activities</t>
  </si>
  <si>
    <t>Forecasting based on trends and incidents</t>
  </si>
  <si>
    <t>Sharing of information with relevant parties within the same industry</t>
  </si>
  <si>
    <t>Sharing of information with relevant parties outside the industry</t>
  </si>
  <si>
    <t>Use this outcome to determine the score for 5.2</t>
  </si>
  <si>
    <t>The capability to map the entire network</t>
  </si>
  <si>
    <t>Capability of identification of vulnerabilities on all types of assets: systems, network components, databases, etc.</t>
  </si>
  <si>
    <t>Identification of the risk associated with each of these vulnerabilities</t>
  </si>
  <si>
    <t>Scanning of systems for compliance to a security baselines (e.g. CIS baselines)</t>
  </si>
  <si>
    <t>Scanning of systems using credentials for higher confidence and additional vulnerabilities</t>
  </si>
  <si>
    <t>Integration of the vulnerability management process with the incident management process</t>
  </si>
  <si>
    <t>Integration of the vulnerability management process with the asset management process</t>
  </si>
  <si>
    <t>Integration of the vulnerability management process with the configuration management process</t>
  </si>
  <si>
    <t>Integration of the vulnerability management process with the patch management process</t>
  </si>
  <si>
    <t>Identification of vulnerability trends across the whole population of systems</t>
  </si>
  <si>
    <t>A repository or database that holds all vulnerability information. Can be used for analysis</t>
  </si>
  <si>
    <t>An inventory of all applications used in the enterprise and the vulnerability status for each of those applications</t>
  </si>
  <si>
    <t>Procedures supporting the vulnerability management process</t>
  </si>
  <si>
    <t>Continuous tuning of the scanning policy to include new threats and vulnerabilities</t>
  </si>
  <si>
    <t>Detailed reporting of vulnerable assets and mitigation strategies</t>
  </si>
  <si>
    <t>A scheduling engine that allows for scanning at predefined times and insight into all available scans</t>
  </si>
  <si>
    <t>e.g. capability to scan for specific vulnerabilities. May require consent and other processes to be in place</t>
  </si>
  <si>
    <t>Use this outcome to determine the score for 6.2</t>
  </si>
  <si>
    <t>Collection of logs from servers and clients</t>
  </si>
  <si>
    <t>Collection of application logs</t>
  </si>
  <si>
    <t>Collection of database logs</t>
  </si>
  <si>
    <t>Collection of netflow (or equivalent) information</t>
  </si>
  <si>
    <t>Collection of logs from network devices (switches, routers, etc.)</t>
  </si>
  <si>
    <t>Collection of logs from security devices (firewall, remote access gateways, etc.)</t>
  </si>
  <si>
    <t>A central physical or logical entity for processing and aggregating collected logging</t>
  </si>
  <si>
    <t>e.g. short period for large-quantity logging (proxy logging), long period for security logging</t>
  </si>
  <si>
    <t>Support for encryption and (client or server) authentication</t>
  </si>
  <si>
    <t>Support for different log formats (plain text, XML, Windows Event Log, etc.)</t>
  </si>
  <si>
    <t>e.g. syslog, WMI, etc.</t>
  </si>
  <si>
    <t>i.e. assignment of severity, category, priority</t>
  </si>
  <si>
    <t>The capability to search in large quantities of logging using search expressions and filter expressions</t>
  </si>
  <si>
    <t>Detection of tampering with the logging information. This can be part of techniques applied to cover tracks</t>
  </si>
  <si>
    <t>A policy that enforces log collection from all systems</t>
  </si>
  <si>
    <t>A policy that defines how long logging should (or may) be stored</t>
  </si>
  <si>
    <t>A policy that describes how to deal with sensitive information that may exist in the security monitoring systems</t>
  </si>
  <si>
    <t>Objectives and goals should be concrete and measurable so that they are fit for reporting purposes</t>
  </si>
  <si>
    <t>guidance</t>
  </si>
  <si>
    <t>Guidance</t>
  </si>
  <si>
    <t>Basic awareness of business drivers</t>
  </si>
  <si>
    <t>All business drivers are well known within the SOC</t>
  </si>
  <si>
    <t>Some business drivers have been identified</t>
  </si>
  <si>
    <t>Most business drivers have been identified</t>
  </si>
  <si>
    <t>No documentation in place</t>
  </si>
  <si>
    <t>Some ad-hoc information across documents</t>
  </si>
  <si>
    <t>Basic documentation of business drivers</t>
  </si>
  <si>
    <t>Business drivers are not part of decision making</t>
  </si>
  <si>
    <t>Business drivers are used in all relevant decisions</t>
  </si>
  <si>
    <t>Business drivers are referred to on an ad-hoc basis</t>
  </si>
  <si>
    <t>Business drivers are occasionally used in decisions</t>
  </si>
  <si>
    <t>Every change in the catalogue is checked against drivers</t>
  </si>
  <si>
    <t>Service catalogue has not been checked for alignment</t>
  </si>
  <si>
    <t>Alignment is performed on an ad-hoc basis</t>
  </si>
  <si>
    <t>Alignment was performed but not maintained</t>
  </si>
  <si>
    <t>Alignment is performed and maintained regularly</t>
  </si>
  <si>
    <t>Business drivers have not been validated</t>
  </si>
  <si>
    <t>Document completed, approved and formally published</t>
  </si>
  <si>
    <t>Single document, full description of business drivers</t>
  </si>
  <si>
    <t>Business drivers are formally validated by stakeholders</t>
  </si>
  <si>
    <t>Basic awareness of SOC drivers exists among stakeholders</t>
  </si>
  <si>
    <t xml:space="preserve"> </t>
  </si>
  <si>
    <t>Business drivers are unknown</t>
  </si>
  <si>
    <t>Alignment of SOC drivers with stakeholders is performed</t>
  </si>
  <si>
    <t>For example: changes in service scope or delivery. Can also be reports, dashboards, etc.</t>
  </si>
  <si>
    <t>For example, are communication style and contents to Business customers different than that to IT?</t>
  </si>
  <si>
    <t>SOC customers are not known</t>
  </si>
  <si>
    <t>Basic awareness of SOC customers</t>
  </si>
  <si>
    <t>Some customers have been identified</t>
  </si>
  <si>
    <t>Single document, full description of SOC customers</t>
  </si>
  <si>
    <t>Customers have mostly been identified</t>
  </si>
  <si>
    <t xml:space="preserve">All customers are identified, including relevance and context </t>
  </si>
  <si>
    <t>Output is the same for all customers</t>
  </si>
  <si>
    <t>Basic documentation of SOC customers</t>
  </si>
  <si>
    <t>No updates sent to customers</t>
  </si>
  <si>
    <t>Ad-hoc updates sent to some customers</t>
  </si>
  <si>
    <t>All customers receive specific output based on context and type</t>
  </si>
  <si>
    <t>Some customers receive differentiated output</t>
  </si>
  <si>
    <t>All important customers receive differentiated output</t>
  </si>
  <si>
    <t>No charter document in place</t>
  </si>
  <si>
    <t>Single charter, full description of SOC strategic elements</t>
  </si>
  <si>
    <t>Charter completed, approved and formally published</t>
  </si>
  <si>
    <t>Charter periodically updated and realigned with business strategy</t>
  </si>
  <si>
    <t>Charter is never updated</t>
  </si>
  <si>
    <t>Charter is updated on ad-hoc basis</t>
  </si>
  <si>
    <t>Charter is updated on major changes in business strategy</t>
  </si>
  <si>
    <t>Charter is regularly updated</t>
  </si>
  <si>
    <t>Basic charter document created</t>
  </si>
  <si>
    <t>Charter is not approved</t>
  </si>
  <si>
    <t>Stakeholders are unfamiliar with the charter</t>
  </si>
  <si>
    <t>All stakeholders are aware, not all stakeholders know its contents</t>
  </si>
  <si>
    <t>Some stakeholders are aware of the charter and its contents</t>
  </si>
  <si>
    <t>Charter is formally approved by the business / CISO</t>
  </si>
  <si>
    <t>Business / CISO has basic awareness of the charter</t>
  </si>
  <si>
    <t>Some stakeholders are aware of the charter, but not its contents</t>
  </si>
  <si>
    <t>All Stakeholders are aware of the charter and its contents</t>
  </si>
  <si>
    <t>Business / CISO approves of the content, but not formally</t>
  </si>
  <si>
    <t>Business / CISO has full awareness of the charter</t>
  </si>
  <si>
    <t>Is a privacy policy regarding security monitoring of employees in place?</t>
  </si>
  <si>
    <t>Does the SOC operate in compliance with all applicable privacy laws and regulations?</t>
  </si>
  <si>
    <t>Does the SOC cooperate with legal departments regarding privacy matters?</t>
  </si>
  <si>
    <t>Are specific procedures in place for dealing with privacy related investigations?</t>
  </si>
  <si>
    <t>Is the SOC aware of all information that it processes and is subject to privacy regulations?</t>
  </si>
  <si>
    <t>Such information includes IP addresses, customer identifiers, user names, host names (for personally owned devices), etc.</t>
  </si>
  <si>
    <t>B5 - Privacy</t>
  </si>
  <si>
    <t>B 5.1</t>
  </si>
  <si>
    <t>B 5.2</t>
  </si>
  <si>
    <t>B 5.4</t>
  </si>
  <si>
    <t>B 5.5</t>
  </si>
  <si>
    <t>B 5.6</t>
  </si>
  <si>
    <t>Does the SOC have a governance process in place?</t>
  </si>
  <si>
    <t>Formal governance process is in place and covers all SOC aspects</t>
  </si>
  <si>
    <t>SOC governance is done in an ad-hoc fashion</t>
  </si>
  <si>
    <t>Several governance elements are in place, but not structurally</t>
  </si>
  <si>
    <t>Have all governance elements been identified?</t>
  </si>
  <si>
    <t>B 4.7</t>
  </si>
  <si>
    <t>All elements are identified and actively governed</t>
  </si>
  <si>
    <t>Most governance elements are identified and actively governed</t>
  </si>
  <si>
    <t>No governance elements have been identified</t>
  </si>
  <si>
    <t>Some governance elements are identified and governed actively</t>
  </si>
  <si>
    <t>Some governance elements are identified and governed ad-hoc</t>
  </si>
  <si>
    <t>No governance document in place</t>
  </si>
  <si>
    <t>Basic governance document created</t>
  </si>
  <si>
    <t xml:space="preserve">Single document, full description of governance elements </t>
  </si>
  <si>
    <t>Governance document completed, approved and formally published</t>
  </si>
  <si>
    <t>Governance process is not reviewed</t>
  </si>
  <si>
    <t>Process is regularly and formally reviewed and updated with findings</t>
  </si>
  <si>
    <t>Process is regularly and informally reviewed and updated</t>
  </si>
  <si>
    <t>Stakeholders are unfamiliar with the process</t>
  </si>
  <si>
    <t>Some stakeholders are aware of the process, but not its details</t>
  </si>
  <si>
    <t>Some stakeholders are aware of the process and its details</t>
  </si>
  <si>
    <t>All stakeholders are aware, not all stakeholders know its details</t>
  </si>
  <si>
    <t>No assessments are performed</t>
  </si>
  <si>
    <t>The SOC is regularly and formally assessed by a third party</t>
  </si>
  <si>
    <t>The SOC is regularly and informally assessed</t>
  </si>
  <si>
    <t>The SOC is assessed in an ad-hoc fashion</t>
  </si>
  <si>
    <t>The SOC is assessed using a structured approach in an ad-hoc fashion</t>
  </si>
  <si>
    <t>Governance process is reviewed in an ad-hoc fashion</t>
  </si>
  <si>
    <t>Process is reviewed using a structured approach in an ad-hoc fashion</t>
  </si>
  <si>
    <t>Information regarding privacy is scattered across documents</t>
  </si>
  <si>
    <t>No policy is in place</t>
  </si>
  <si>
    <t>A formal policy exists, its contents are known to all employees</t>
  </si>
  <si>
    <t>A policy exists, but has not been accepted formally</t>
  </si>
  <si>
    <t>There is no cooperation between the SOC and legal</t>
  </si>
  <si>
    <t>There is some ad-hoc cooperation between SOC and legal</t>
  </si>
  <si>
    <t>Full and regular alignment exists between SOC and legal</t>
  </si>
  <si>
    <t>Alignment exists between SOC and legal</t>
  </si>
  <si>
    <t>No privacy procedures in place</t>
  </si>
  <si>
    <t>Basic privacy procedure created</t>
  </si>
  <si>
    <t>Single document, full description of privacy investigations</t>
  </si>
  <si>
    <t>Procedure completed, approved and formally published</t>
  </si>
  <si>
    <t>The SOC is unaware of any information</t>
  </si>
  <si>
    <t>All privacy related information is identified and documented</t>
  </si>
  <si>
    <t>The SOC is aware of such information, no formal identification</t>
  </si>
  <si>
    <t>The SOC is fully aware, some information is formally identified</t>
  </si>
  <si>
    <t>PIAs are not conducted</t>
  </si>
  <si>
    <t>PIAs are conducted formally and regularly</t>
  </si>
  <si>
    <t>PIAs are conducted informally and regularly</t>
  </si>
  <si>
    <t>PIAs are conducted in an ad-hoc fashion</t>
  </si>
  <si>
    <t>PIAs are conducted using a structured approach in an ad-hoc fashion</t>
  </si>
  <si>
    <t>Is a Privacy Impact Assessment (PIA) regularly conducted?</t>
  </si>
  <si>
    <t>Regulations are not known and the SOC is non-compliant</t>
  </si>
  <si>
    <t>Regulations are fully known and the SOC is mostly compliant</t>
  </si>
  <si>
    <t>Regulations are fully known and the SOC is fully compliant</t>
  </si>
  <si>
    <t>Some regulations are known and the SOC is non-compliant</t>
  </si>
  <si>
    <t>Most regulations are known and the SOC is partially compliant</t>
  </si>
  <si>
    <t>A formal policy exists, its contents are accepted by all employees</t>
  </si>
  <si>
    <t>IDENTIFY (ID)</t>
  </si>
  <si>
    <t>Asset Management (ID.AM)</t>
  </si>
  <si>
    <t>ID.AM-1</t>
  </si>
  <si>
    <t>ID.AM-2</t>
  </si>
  <si>
    <t>ID.AM-3</t>
  </si>
  <si>
    <t>ID.AM-4</t>
  </si>
  <si>
    <t>ID.AM-5</t>
  </si>
  <si>
    <t>ID.AM-6</t>
  </si>
  <si>
    <t>Business Environment (ID.BE)</t>
  </si>
  <si>
    <t>ID.BE-1</t>
  </si>
  <si>
    <t>ID.BE-2</t>
  </si>
  <si>
    <t>ID.BE-3</t>
  </si>
  <si>
    <t>ID.BE-4</t>
  </si>
  <si>
    <t>ID.BE-5</t>
  </si>
  <si>
    <t>NIST CSF version</t>
  </si>
  <si>
    <t>Governance (ID.GV)</t>
  </si>
  <si>
    <t>ID.GV-1</t>
  </si>
  <si>
    <t>ID.GV-2</t>
  </si>
  <si>
    <t>ID.GV-3</t>
  </si>
  <si>
    <t>ID.GV-4</t>
  </si>
  <si>
    <t>Risk Assessment (ID.RA)</t>
  </si>
  <si>
    <t>ID.RA-1</t>
  </si>
  <si>
    <t>ID.RA-2</t>
  </si>
  <si>
    <t>ID.RA-3</t>
  </si>
  <si>
    <t>ID.RA-4</t>
  </si>
  <si>
    <t>ID.RA-5</t>
  </si>
  <si>
    <t>ID.RA-6</t>
  </si>
  <si>
    <t>Function</t>
  </si>
  <si>
    <t>Category</t>
  </si>
  <si>
    <t>Subcategory</t>
  </si>
  <si>
    <t>Risk Management Strategy (ID.RM)</t>
  </si>
  <si>
    <t>ID.RM-1</t>
  </si>
  <si>
    <t>ID.RM-2</t>
  </si>
  <si>
    <t>ID.RM-3</t>
  </si>
  <si>
    <t>PROTECT (PR)</t>
  </si>
  <si>
    <t>DETECT (DE)</t>
  </si>
  <si>
    <t>RESPOND (RS)</t>
  </si>
  <si>
    <t>RECOVER (RC)</t>
  </si>
  <si>
    <t>Access Control (PR.AC)</t>
  </si>
  <si>
    <t>PR.DS-1</t>
  </si>
  <si>
    <t>PR.DS-2</t>
  </si>
  <si>
    <t>PR.DS-3</t>
  </si>
  <si>
    <t>PR.DS-4</t>
  </si>
  <si>
    <t>PR.DS-5</t>
  </si>
  <si>
    <t>PR.DS-6</t>
  </si>
  <si>
    <t>PR.DS-7</t>
  </si>
  <si>
    <t>PR.IP-1</t>
  </si>
  <si>
    <t>PR.IP-2</t>
  </si>
  <si>
    <t>PR.IP-3</t>
  </si>
  <si>
    <t>PR.IP-4</t>
  </si>
  <si>
    <t>PR.IP-5</t>
  </si>
  <si>
    <t>PR.IP-6</t>
  </si>
  <si>
    <t>PR.IP-7</t>
  </si>
  <si>
    <t>PR.IP-8</t>
  </si>
  <si>
    <t>PR.IP-9</t>
  </si>
  <si>
    <t>PR.MA-1</t>
  </si>
  <si>
    <t>PR.MA-2</t>
  </si>
  <si>
    <t>PR.PT-1</t>
  </si>
  <si>
    <t>PR.PT-2</t>
  </si>
  <si>
    <t>PR.PT-3</t>
  </si>
  <si>
    <t>PR.PT-4</t>
  </si>
  <si>
    <t>Awareness and Training (PR.AT)</t>
  </si>
  <si>
    <t>Data Security (PR.DS)</t>
  </si>
  <si>
    <t>Information Protection Processes and Procedures (PR.IP)</t>
  </si>
  <si>
    <t>PR.IP-11</t>
  </si>
  <si>
    <t>PR.IP-12</t>
  </si>
  <si>
    <t>PR.IP-10</t>
  </si>
  <si>
    <t>Maintenance (PR.MA)</t>
  </si>
  <si>
    <t>Protective Technology (PR.PT)</t>
  </si>
  <si>
    <t>Anomalies and Events (DE.AE)</t>
  </si>
  <si>
    <t>Security Continuous Monitoring (DE.CM)</t>
  </si>
  <si>
    <t>Detection Processes (DE.DP)</t>
  </si>
  <si>
    <t>Response Planning (RS.RP)</t>
  </si>
  <si>
    <t>Communications (RS.CO)</t>
  </si>
  <si>
    <t>Analysis (RS.AN)</t>
  </si>
  <si>
    <t>Mitigation (RS.MI)</t>
  </si>
  <si>
    <t>Improvements (RS.IM)</t>
  </si>
  <si>
    <t>Recovery Planning (RC.RP)</t>
  </si>
  <si>
    <t>Improvements (RC.IM)</t>
  </si>
  <si>
    <t>Communications (RC.CO)</t>
  </si>
  <si>
    <t>PR.AC-1</t>
  </si>
  <si>
    <t>PR.AC-2</t>
  </si>
  <si>
    <t>PR.AC-3</t>
  </si>
  <si>
    <t>PR.AC-4</t>
  </si>
  <si>
    <t>PR.AC-5</t>
  </si>
  <si>
    <t>PR.AT-1</t>
  </si>
  <si>
    <t>PR.AT-2</t>
  </si>
  <si>
    <t>PR.AT-3</t>
  </si>
  <si>
    <t>PR.AT-4</t>
  </si>
  <si>
    <t>PR.AT-5</t>
  </si>
  <si>
    <t>DE.AE-1</t>
  </si>
  <si>
    <t>DE.AE-2</t>
  </si>
  <si>
    <t>DE.AE-3</t>
  </si>
  <si>
    <t>DE.AE-4</t>
  </si>
  <si>
    <t>DE.AE-5</t>
  </si>
  <si>
    <t>DE.CM-1</t>
  </si>
  <si>
    <t>DE.CM-2</t>
  </si>
  <si>
    <t>DE.CM-3</t>
  </si>
  <si>
    <t>DE.CM-4</t>
  </si>
  <si>
    <t>DE.CM-5</t>
  </si>
  <si>
    <t>DE.CM-6</t>
  </si>
  <si>
    <t>DE.CM-7</t>
  </si>
  <si>
    <t>DE.CM-8</t>
  </si>
  <si>
    <t>DE.DP-1</t>
  </si>
  <si>
    <t>DE.DP-2</t>
  </si>
  <si>
    <t>DE.DP-3</t>
  </si>
  <si>
    <t>DE.DP-4</t>
  </si>
  <si>
    <t>DE.DP-5</t>
  </si>
  <si>
    <t>RS.RP-1</t>
  </si>
  <si>
    <t>RS.CO-1</t>
  </si>
  <si>
    <t>RS.CO-2</t>
  </si>
  <si>
    <t>RS.CO-3</t>
  </si>
  <si>
    <t>RS.CO-4</t>
  </si>
  <si>
    <t>RS.CO-5</t>
  </si>
  <si>
    <t>RS.AN-1</t>
  </si>
  <si>
    <t>RS.AN-2</t>
  </si>
  <si>
    <t>RS.AN-3</t>
  </si>
  <si>
    <t>RS.AN-4</t>
  </si>
  <si>
    <t>RS.MI-1</t>
  </si>
  <si>
    <t>RS.MI-2</t>
  </si>
  <si>
    <t>RS.MI-3</t>
  </si>
  <si>
    <t>RS.IM-1</t>
  </si>
  <si>
    <t>RS.IM-2</t>
  </si>
  <si>
    <t>RC.RP-1</t>
  </si>
  <si>
    <t>RC.IM-1</t>
  </si>
  <si>
    <t>RC.IM-2</t>
  </si>
  <si>
    <t>RC.CO-1</t>
  </si>
  <si>
    <t>RC.CO-2</t>
  </si>
  <si>
    <t>RC.CO-3</t>
  </si>
  <si>
    <t>type</t>
  </si>
  <si>
    <t>M</t>
  </si>
  <si>
    <t>NIST CSF</t>
  </si>
  <si>
    <t>Applicable?</t>
  </si>
  <si>
    <t>Category 
maturity</t>
  </si>
  <si>
    <t>Function maturity</t>
  </si>
  <si>
    <t>Total</t>
  </si>
  <si>
    <t>Subcategory maturity TOTAL</t>
  </si>
  <si>
    <t>Subcategory capability TOTAL</t>
  </si>
  <si>
    <t>Subcategory capability MAX</t>
  </si>
  <si>
    <t>Subcategory capability MIN</t>
  </si>
  <si>
    <t>Subcategory maturity MAX</t>
  </si>
  <si>
    <t>Subcategory maturity MIN</t>
  </si>
  <si>
    <t>Category applicability</t>
  </si>
  <si>
    <t>Function capability</t>
  </si>
  <si>
    <t>in scope</t>
  </si>
  <si>
    <t>Category 
capability</t>
  </si>
  <si>
    <t>Category 
applicability</t>
  </si>
  <si>
    <t>not used in calculations, but to determine 2.1</t>
  </si>
  <si>
    <t>Is there effective tooling in place to support knowledge documentation and distribution?</t>
  </si>
  <si>
    <t>P 4.5</t>
  </si>
  <si>
    <t>Have you documented career progression requirements for each of these roles?</t>
  </si>
  <si>
    <t>To revise is to review and verify whether to documentation is still correct or requires an update</t>
  </si>
  <si>
    <t>Career progression for roles can be documented through training, certification, experience and soft skills requirements</t>
  </si>
  <si>
    <t>P 2.9</t>
  </si>
  <si>
    <t>Are all roles sufficiently staffed?</t>
  </si>
  <si>
    <t>Consider the staffing levels (desired FTE count) as well as knowledge and experience for all roles</t>
  </si>
  <si>
    <t>e.g. certain training and certifications are required to grow from a junior level function to a more senior level function</t>
  </si>
  <si>
    <t>P 5.9</t>
  </si>
  <si>
    <t>Are there regular 1-on-1 meetings between the SOC manager and the employees?</t>
  </si>
  <si>
    <t>P 3.8</t>
  </si>
  <si>
    <t>Such informal 1-on-1 conversations are used to coach employees and help the SOC manager gain insight in personal challenges</t>
  </si>
  <si>
    <t>Does the current size of the SOC meet FTE requirements?</t>
  </si>
  <si>
    <t>Does the SOC meet requirements for internal to external employee skillset?</t>
  </si>
  <si>
    <t>Does the SOC meet requirements for internal to external employee FTE ratio?</t>
  </si>
  <si>
    <t>The SOC is either heavily overstaffed or understaffed</t>
  </si>
  <si>
    <t>The SOC is staffed to full satisfaction in terms of FTE requirements</t>
  </si>
  <si>
    <t>There are either way too few or too many external employees</t>
  </si>
  <si>
    <t xml:space="preserve">Note: requirements do not need to be explicit. Set importance to 'None' if you have no external employees. </t>
  </si>
  <si>
    <t>The external employee ratio meets all requirements</t>
  </si>
  <si>
    <t>There are too many skills only present within the external employees</t>
  </si>
  <si>
    <t>All required skills are covered with internal employees as well</t>
  </si>
  <si>
    <t>There is no recruitment process in place</t>
  </si>
  <si>
    <t>The SOC is somewhat overstaffed or understaffed</t>
  </si>
  <si>
    <t>The SOC mostly meets FTE requirements</t>
  </si>
  <si>
    <t>The SOC is overstaffed or understaffed</t>
  </si>
  <si>
    <t>The SOC has somewhat too many or too few external employees</t>
  </si>
  <si>
    <t>The SOC mostly meets requirements for external employee FTE count</t>
  </si>
  <si>
    <t>There are too few or too many external employees</t>
  </si>
  <si>
    <t>Most skills are covered with internal employees</t>
  </si>
  <si>
    <t>Some required skills are not present internally, but being transferred</t>
  </si>
  <si>
    <t>Some required skills are not present internally, and not transferred</t>
  </si>
  <si>
    <t>Recruitment is performed at an ad-hoc basis</t>
  </si>
  <si>
    <t>A full recruitment process is in place and performing effectively</t>
  </si>
  <si>
    <t>Talent management is performed at an ad-hoc basis</t>
  </si>
  <si>
    <t>A basic talent management process is in place</t>
  </si>
  <si>
    <t>A full process is in place, but not performing effectively</t>
  </si>
  <si>
    <t>A full talent management process is in place and performing effectively</t>
  </si>
  <si>
    <t>A full recruitment process is in place, but not performing effectively</t>
  </si>
  <si>
    <t>No roles are used in the SOC</t>
  </si>
  <si>
    <t>None of the roles meets FTE requirements</t>
  </si>
  <si>
    <t>P 2.4.1</t>
  </si>
  <si>
    <t>No tiers exist within these roles</t>
  </si>
  <si>
    <t>No hierarchy exists</t>
  </si>
  <si>
    <t>Single document, full description of SOC roles</t>
  </si>
  <si>
    <t>Basic documentation of SOC roles</t>
  </si>
  <si>
    <t>Basic documentation of career progression for roles</t>
  </si>
  <si>
    <t>Single document, full description of career progression for roles</t>
  </si>
  <si>
    <t>Documentation is regularly and informally reviewed and updated</t>
  </si>
  <si>
    <t>Documentation is regularly and formally reviewed and updated</t>
  </si>
  <si>
    <t>Documentation is not reviewed</t>
  </si>
  <si>
    <t>Documentation is reviewed ad-hoc, using a structured approach</t>
  </si>
  <si>
    <t>Some roles exist, but are not actively being used</t>
  </si>
  <si>
    <t>Some roles exist, and are actively being used</t>
  </si>
  <si>
    <t>Some tiers exist, but are not actively being used</t>
  </si>
  <si>
    <t>Some tiers exist, and are actively being used</t>
  </si>
  <si>
    <t>All roles fully meet FTE requirements</t>
  </si>
  <si>
    <t>Vital roles meet FTE requirements</t>
  </si>
  <si>
    <t>Some roles meet FTE requirements</t>
  </si>
  <si>
    <t>All vital roles and most other roles meet FTE requirements</t>
  </si>
  <si>
    <t>No career progression process is in place</t>
  </si>
  <si>
    <t>No diversity goals exist</t>
  </si>
  <si>
    <t>Diversity goals have been formally defined and are met</t>
  </si>
  <si>
    <t>Diversity goals have been formally defined and are not met</t>
  </si>
  <si>
    <t>No periodic evaluation is performed</t>
  </si>
  <si>
    <t>Periodic evaluation is performed, but results are not used structurally</t>
  </si>
  <si>
    <t>Periodic evaluation is performed, results are used for personal growth</t>
  </si>
  <si>
    <t>No new hire process in place</t>
  </si>
  <si>
    <t>A formal process covering people, process and technology is in place</t>
  </si>
  <si>
    <t>An informal process covering people, process and technology is in place</t>
  </si>
  <si>
    <t>A process is in place, but does not cover all aspects</t>
  </si>
  <si>
    <t>New hire training is done in an ad-hoc fashion</t>
  </si>
  <si>
    <t>Employee satisfaction is not measured</t>
  </si>
  <si>
    <t>Employee satisfaction is measured in an ad-hoc fashion</t>
  </si>
  <si>
    <t>Employee satisfaction measured periodically and used for improvement</t>
  </si>
  <si>
    <t>Employee satisfaction is measured, not used for improvement</t>
  </si>
  <si>
    <t>1-on-1 meetings are not held within the SOC</t>
  </si>
  <si>
    <t>1-on-1 meetings are regularly held and used for coaching and growth</t>
  </si>
  <si>
    <t>1-on-1 meetings are held on ad-hoc basis</t>
  </si>
  <si>
    <t xml:space="preserve">Informal 1-on-1 meetings are held periodically </t>
  </si>
  <si>
    <t>Formal 1-on-1 meetings are regularly held, results are not structured</t>
  </si>
  <si>
    <t>No team building exercises are performed</t>
  </si>
  <si>
    <t>Exercises are regularly done and focused on improving team dynamics</t>
  </si>
  <si>
    <t>Exercises are performed in an ad-hoc fashion</t>
  </si>
  <si>
    <t>Exercises are regularly done, but not focused on improvement</t>
  </si>
  <si>
    <t>Satisfaction is usually measured, but not embedded in processes</t>
  </si>
  <si>
    <t>Exercises are usually performed, but not embedded in processes</t>
  </si>
  <si>
    <t>Knowledge management is done in an ad-hoc fashion</t>
  </si>
  <si>
    <t>A knowledge management process is not in place</t>
  </si>
  <si>
    <t>A formal process is in place, covering all knowledge aspects</t>
  </si>
  <si>
    <t>Formal governance process is in place that covers most SOC aspects</t>
  </si>
  <si>
    <t>A basic process is in place, that covers some knowledge aspects</t>
  </si>
  <si>
    <t>A knowledge matrix is not in place</t>
  </si>
  <si>
    <t>Tooling is not in place</t>
  </si>
  <si>
    <t>Tooling is in place, but used in an ad-hoc fashion</t>
  </si>
  <si>
    <t>Tooling is in place, and used regularly</t>
  </si>
  <si>
    <t>Tooling is in place and use of the tool is embedded in processes</t>
  </si>
  <si>
    <t>A training program is not in place</t>
  </si>
  <si>
    <t>A certification program is not in place</t>
  </si>
  <si>
    <t>A certification program covering some roles is in place and operational</t>
  </si>
  <si>
    <t>A certification program some roles is in place, but not operational</t>
  </si>
  <si>
    <t>A basic hierarchy exists, but is not fully operational</t>
  </si>
  <si>
    <t>A basic hierarchy is in place and fully operational</t>
  </si>
  <si>
    <t>A plan covering some roles is in place, but not operational</t>
  </si>
  <si>
    <t>A process covering some roles is in place, but not operational</t>
  </si>
  <si>
    <t>A process covering some roles is in place and operational</t>
  </si>
  <si>
    <t>A training program some roles is in place, but not operational</t>
  </si>
  <si>
    <t>A training program covering some roles is in place and operational</t>
  </si>
  <si>
    <t>Is the training and certification program connected to evaluation and career progression?</t>
  </si>
  <si>
    <t>The programs are not connected</t>
  </si>
  <si>
    <t>No budget is allocated</t>
  </si>
  <si>
    <t>Sufficient budget is allocated for the team as a whole</t>
  </si>
  <si>
    <t>Employees have sufficient budget, not encouraged to attend training</t>
  </si>
  <si>
    <t>Employees have sufficient budget, encouraged to attend training</t>
  </si>
  <si>
    <t>Workshops are not held</t>
  </si>
  <si>
    <t>Workshops are held in an ad-hoc fashion</t>
  </si>
  <si>
    <t>Workshops are held regularly and aligned with knowledge &amp; training</t>
  </si>
  <si>
    <t>Workshops are held regularly, not aligned with knowledge &amp; training</t>
  </si>
  <si>
    <t>Workshops are held periodically</t>
  </si>
  <si>
    <t>Programs are not reviewed</t>
  </si>
  <si>
    <t>Programs are regularly and informally reviewed and updated</t>
  </si>
  <si>
    <t>Programs are regularly and formally reviewed and updated</t>
  </si>
  <si>
    <t>Is there a reserved amount of time for education and training?</t>
  </si>
  <si>
    <t>Sufficient time is allocated for the team as a whole</t>
  </si>
  <si>
    <t>Employees have sufficient time, but not encouraged to attend training</t>
  </si>
  <si>
    <t>No time is allocated</t>
  </si>
  <si>
    <t>Insufficient budget is allocated for the team as a whole</t>
  </si>
  <si>
    <t>Insufficient time is allocated for the team as a whole</t>
  </si>
  <si>
    <t>Employees have sufficient time, and encouraged to attend training</t>
  </si>
  <si>
    <t>The programs are connected in an ad-hoc fashion</t>
  </si>
  <si>
    <t>The programs are regularly used, but not embedded in processes</t>
  </si>
  <si>
    <t>The programs are mostly aligned, but not formally</t>
  </si>
  <si>
    <t>The programs are formally embedded in evaluation and progression</t>
  </si>
  <si>
    <t>Vendor management</t>
  </si>
  <si>
    <t>1.3.10</t>
  </si>
  <si>
    <t>M 1.3.10</t>
  </si>
  <si>
    <t>A SOC management process is not in place</t>
  </si>
  <si>
    <t>A basic process is in place, that covers some aspects</t>
  </si>
  <si>
    <t>An informal process is in place that covers most aspects</t>
  </si>
  <si>
    <t>A formal process is in place, covering all aspects</t>
  </si>
  <si>
    <t>SOC management is done in an ad-hoc fashion</t>
  </si>
  <si>
    <t>An informal process is in place that covers most knowledge aspects</t>
  </si>
  <si>
    <t>Are SOC management elements formally identified and documented?</t>
  </si>
  <si>
    <t>All stakeholders are aware of the process and its details</t>
  </si>
  <si>
    <t>No standard operating procedures are in place</t>
  </si>
  <si>
    <t>No checklists are in place</t>
  </si>
  <si>
    <t>Checklists are in place, but not used consistently</t>
  </si>
  <si>
    <t>Checklists are used consistently, but not formally signed off</t>
  </si>
  <si>
    <t>Checklists are used consistently and formally signed off</t>
  </si>
  <si>
    <t>A basic checklist is used in an ad-hoc fashion</t>
  </si>
  <si>
    <t>An operational handbook is not in place</t>
  </si>
  <si>
    <t>Handbook is completed, approved and formally published</t>
  </si>
  <si>
    <t>Basic documentation of SOC tasks &amp; rules</t>
  </si>
  <si>
    <t>Single document, full description of SOC tasks &amp; rules</t>
  </si>
  <si>
    <t>Standard operating procedures are used to provide consistent output</t>
  </si>
  <si>
    <t>Workflows are not in place</t>
  </si>
  <si>
    <t>Basic documentation of workflows</t>
  </si>
  <si>
    <t>Single document, full description of workflows</t>
  </si>
  <si>
    <t>Workflows are completed, approved and formally published</t>
  </si>
  <si>
    <t>Most procedures are in place</t>
  </si>
  <si>
    <t>Exercises are sometimes performed in a structured manner</t>
  </si>
  <si>
    <t>Informal structured exercises are performed regularly</t>
  </si>
  <si>
    <t>Process not integrated</t>
  </si>
  <si>
    <t>All configuration updates reflected in CMDB and security tooling</t>
  </si>
  <si>
    <t>All asset management updates reflected in CMDB and security tooling</t>
  </si>
  <si>
    <t>Problem management is executed in an ad-hoc fashion</t>
  </si>
  <si>
    <t>Change management is executed in an ad-hoc fashion</t>
  </si>
  <si>
    <t>Incident management is executed in an ad-hoc fashion</t>
  </si>
  <si>
    <t>Asset management is executed in an ad-hoc fashion</t>
  </si>
  <si>
    <t>Asset management is executed structurally, but not automated</t>
  </si>
  <si>
    <t>Asset management is mostly automated</t>
  </si>
  <si>
    <t>Configuration management is executed in an ad-hoc fashion</t>
  </si>
  <si>
    <t>Configuration management is mostly automated</t>
  </si>
  <si>
    <t>Baselines established and documented</t>
  </si>
  <si>
    <t>Change management process in place, not structurally executed</t>
  </si>
  <si>
    <t>Change management process in place, structurally executed</t>
  </si>
  <si>
    <t>SOC follows change management, all changes embedded in monitoring</t>
  </si>
  <si>
    <t>Problem management process in place, not structurally executed</t>
  </si>
  <si>
    <t>Problem management process in place, structurally executed</t>
  </si>
  <si>
    <t>Problem management is executed and reviewed for all problems</t>
  </si>
  <si>
    <t>Incident management process in place, not structurally executed</t>
  </si>
  <si>
    <t>Incident management process in place, structurally executed</t>
  </si>
  <si>
    <t>Incident management is executed and reviewed for all incidents</t>
  </si>
  <si>
    <t>Do you have a dedicated physical SOC location?</t>
  </si>
  <si>
    <t>No dedicated physical location</t>
  </si>
  <si>
    <t>Physical access controls not in place</t>
  </si>
  <si>
    <t>No dedicated workstations in place</t>
  </si>
  <si>
    <t>Access secured through badges, authorizations restricted and monitored</t>
  </si>
  <si>
    <t>No video wall in place</t>
  </si>
  <si>
    <t>Single screen in place showing basic security information</t>
  </si>
  <si>
    <t>Call-center capability not in place</t>
  </si>
  <si>
    <t>Multiple screens in place showing basic static security information</t>
  </si>
  <si>
    <t>Dedicated insecure location established</t>
  </si>
  <si>
    <t>SOC established on single floor</t>
  </si>
  <si>
    <t>Do you have a Document Management System in place?</t>
  </si>
  <si>
    <t>Do you have a knowledge &amp; collaboration platform in place?</t>
  </si>
  <si>
    <t>Shift schedules not in place</t>
  </si>
  <si>
    <t>No shift log in place</t>
  </si>
  <si>
    <t>Shift log in place, fully accurate and up to date</t>
  </si>
  <si>
    <t>Shift log in place, used structurally but not checked for accuracy</t>
  </si>
  <si>
    <t>No shift turnover procedures in place</t>
  </si>
  <si>
    <t>Basic shift turnover procedure created</t>
  </si>
  <si>
    <t>Single document, full description of shift turnover handling</t>
  </si>
  <si>
    <t>This can also be a call in case physical attendance is not possible for all attendees</t>
  </si>
  <si>
    <t xml:space="preserve">Shift schedules are used to ensure full shift coverage </t>
  </si>
  <si>
    <t>No daily stand-up procedure in place</t>
  </si>
  <si>
    <t>No DMS in place</t>
  </si>
  <si>
    <t>No knowledge &amp; collaboration platform in place</t>
  </si>
  <si>
    <t>P 3.9</t>
  </si>
  <si>
    <t>Are all SOC employees subjected to screening?</t>
  </si>
  <si>
    <t>No stand-by arrangements exist</t>
  </si>
  <si>
    <t>Best-effort stand-by arrangement in place</t>
  </si>
  <si>
    <t>DMS in place, fully supporting SOC documentation requirements</t>
  </si>
  <si>
    <t>M 2.4.5</t>
  </si>
  <si>
    <t>Stand-by arrangements in place, supported by tooling and tested</t>
  </si>
  <si>
    <t>Stand-by arrangements in place, supported by tooling, but not tested</t>
  </si>
  <si>
    <t>Stand-by arrangement in place, not supported by tooling and not tested</t>
  </si>
  <si>
    <t>DMS in place, documentation updates not enforced</t>
  </si>
  <si>
    <t>DMS in place, documentation updates and versions enforced</t>
  </si>
  <si>
    <t>Stand-up carried out in an ad-hoc fashion and not regularly</t>
  </si>
  <si>
    <t>Stand-up carried out regularly, but not in structured fashion</t>
  </si>
  <si>
    <t>Central shift log in place, but not used structurally</t>
  </si>
  <si>
    <t>Physical access controls in place, not dedicated for SOC</t>
  </si>
  <si>
    <t>Dedicated access control in place using badges, access not reviewed</t>
  </si>
  <si>
    <t>Dedicated access control in place using badges, access restricted</t>
  </si>
  <si>
    <t>Some basic communication means in place</t>
  </si>
  <si>
    <t>e.g. key cards (badges) for access with access logging</t>
  </si>
  <si>
    <t>e.g. integration with the threat / risk management process to revise use cases when the threat landscape changes</t>
  </si>
  <si>
    <t>No reports are provided</t>
  </si>
  <si>
    <t>Reports are provided in an ad-hoc fashion</t>
  </si>
  <si>
    <t>Reports not tailored</t>
  </si>
  <si>
    <t>Reports fully tailored to recipients using automated templates</t>
  </si>
  <si>
    <t>No established reporting lines</t>
  </si>
  <si>
    <t>Reports have limited dissemination</t>
  </si>
  <si>
    <t>Reports have a standard distribution list</t>
  </si>
  <si>
    <t>Reports dissemination through standard and approved reporting lines</t>
  </si>
  <si>
    <t>Communication means in place, not separate from regular comms</t>
  </si>
  <si>
    <t>Basic schedule in place, applied structurally</t>
  </si>
  <si>
    <t>Basic schedule in place, not applied structurally</t>
  </si>
  <si>
    <t>Shift schedules in place, guaranteeing full shift coverage for all roles</t>
  </si>
  <si>
    <t>Shift schedules in place, coverage mostly guaranteed for SOC roles</t>
  </si>
  <si>
    <t>Knowledge &amp; collaboration performed in an ad-hoc fashion</t>
  </si>
  <si>
    <t>Platform in place, not dedicated, not restricted to SOC</t>
  </si>
  <si>
    <t>Reports dissemination through standard reporting lines, not approved</t>
  </si>
  <si>
    <t>Only basic customizations for customers applied</t>
  </si>
  <si>
    <t>Customizations applied structurally to customer reports</t>
  </si>
  <si>
    <t>Reports not approved or reviewed</t>
  </si>
  <si>
    <t>Informal report review conducted</t>
  </si>
  <si>
    <t>Reports regularly reviewed and formally signed off by recipients</t>
  </si>
  <si>
    <t>Reports regularly reviewed, not formally signed off by recipients</t>
  </si>
  <si>
    <t>Structural report review conducted</t>
  </si>
  <si>
    <t>Report templates not updated</t>
  </si>
  <si>
    <t>Reports templates regularly updated and formally approved</t>
  </si>
  <si>
    <t>Report templates updated in an ad-hoc fashion</t>
  </si>
  <si>
    <t>Report templates regularly revised and updated</t>
  </si>
  <si>
    <t>No agreements exist</t>
  </si>
  <si>
    <t>Formal agreements exists, metrics applied to reporting</t>
  </si>
  <si>
    <t>Formal agreements exists, not measured</t>
  </si>
  <si>
    <t>Informal agreements made, not applied structurally</t>
  </si>
  <si>
    <t>Informal agreements made, applied structurally</t>
  </si>
  <si>
    <t>Report templates revised and updated using customer feedback</t>
  </si>
  <si>
    <t>3.7.6</t>
  </si>
  <si>
    <t>3.7.7</t>
  </si>
  <si>
    <t>3.8.4</t>
  </si>
  <si>
    <t>3.8.5</t>
  </si>
  <si>
    <t>Are quantitative metrics used in reports?</t>
  </si>
  <si>
    <t>Are qualitative metrics used in reports?</t>
  </si>
  <si>
    <t>Are incident &amp; case metrics used in reports?</t>
  </si>
  <si>
    <t>Are timing metrics used in reports?</t>
  </si>
  <si>
    <t>Are metrics regarding SLAs used in reports?</t>
  </si>
  <si>
    <t>Advisories not provided</t>
  </si>
  <si>
    <t>Advisories provided in an ad-hoc fashion</t>
  </si>
  <si>
    <t>Advisories provided regularly</t>
  </si>
  <si>
    <t>Advisories provided regularly, format discussed but not approved</t>
  </si>
  <si>
    <t>Advisories provided regularly and format formally approved</t>
  </si>
  <si>
    <t>Unstructured risk &amp; impact assessments performed</t>
  </si>
  <si>
    <t>Risk &amp; impact assessment not performed</t>
  </si>
  <si>
    <t>Risk &amp; impact assessments performed in an ad-hoc fashion</t>
  </si>
  <si>
    <t>Formal risk &amp; impact assessment performed for all advisories</t>
  </si>
  <si>
    <t>Follow-up performed for all advisories, aligned with ITSM processes</t>
  </si>
  <si>
    <t>Follow-up of advisories not performed</t>
  </si>
  <si>
    <t>Do you perform follow-up of these advisories?</t>
  </si>
  <si>
    <t>Follow-up of advisories performed in an ad-hoc fashion</t>
  </si>
  <si>
    <t>Follow-up performed for critical advisories</t>
  </si>
  <si>
    <t>Follow-up performed for most advisories, aligned with ITSM processes</t>
  </si>
  <si>
    <t>KPI reports are used to measure service performance</t>
  </si>
  <si>
    <t>A use case management process is not in place</t>
  </si>
  <si>
    <t>Use case management is done in an ad-hoc fashion</t>
  </si>
  <si>
    <t>Informal process in place covering all aspects of the use case lifecycle</t>
  </si>
  <si>
    <t>Use cases not approved</t>
  </si>
  <si>
    <t>Use cases not approved, but some are known to stakeholders</t>
  </si>
  <si>
    <t>Use cases not approved, all critical use cases known to stakeholders</t>
  </si>
  <si>
    <t>All use cases formally approved by relevant stakeholders</t>
  </si>
  <si>
    <t>All important use cases approved by relevant stakeholders</t>
  </si>
  <si>
    <t>Use case management process not aligned</t>
  </si>
  <si>
    <t>Alignment done in an ad-hoc fashion</t>
  </si>
  <si>
    <t>Use case management process fully aligned with relevant processes</t>
  </si>
  <si>
    <t>Alignment done structurally and regularly with relevant processes</t>
  </si>
  <si>
    <t>Alignment done regularly, but not in a structured fashion</t>
  </si>
  <si>
    <t>Use cases not created using a top-down approach</t>
  </si>
  <si>
    <t>Use cases created in a structured but undocumented fashion</t>
  </si>
  <si>
    <t>Use cases mostly created in a structured and documented fashion</t>
  </si>
  <si>
    <t>No traceability exists</t>
  </si>
  <si>
    <t>Use cases created top-down, based on risk and business context</t>
  </si>
  <si>
    <t>Use cases created in a structured top-down way, SOC context only</t>
  </si>
  <si>
    <t>Traceability is possible for all use cases, but requires manual effort</t>
  </si>
  <si>
    <t>Top-down traceability is important to determine completeness of implementation and demonstrable risk reduction</t>
  </si>
  <si>
    <t>Metrics can be applied to use cases to determine growth and maturity by measuring effectiveness and implementation</t>
  </si>
  <si>
    <t>No metrics applied to use cases</t>
  </si>
  <si>
    <t>Some ad-hoc measurements regarding use cases take place</t>
  </si>
  <si>
    <t>Basic quantitative metrics in place for critical use cases</t>
  </si>
  <si>
    <t>Metrics applied to all use cases, used to guide risk-based use case growth</t>
  </si>
  <si>
    <t>Metrics applied to all use cases, no risk-based feedback loop</t>
  </si>
  <si>
    <t>No scoring or prioritization applied</t>
  </si>
  <si>
    <t>Scoring and prioritization applied structurally to critical use cases</t>
  </si>
  <si>
    <t>Scoring and prioritization applied structurally to all use cases</t>
  </si>
  <si>
    <t>Scoring and prioritization applied in an ad-hoc manner</t>
  </si>
  <si>
    <t>Use cases are not reviewed</t>
  </si>
  <si>
    <t>Use cases are reviewed ad-hoc, not using a structured approach</t>
  </si>
  <si>
    <t>Programs are reviewed ad-hoc, not using a structured approach</t>
  </si>
  <si>
    <t>All critical use cases are reviewed using a structured approach</t>
  </si>
  <si>
    <t>All use cases are regularly and informally reviewed and updated</t>
  </si>
  <si>
    <t>All use cases are regularly and formally reviewed and updated</t>
  </si>
  <si>
    <t>Programs are reviewed ad-hoc, using a structured approach</t>
  </si>
  <si>
    <t>Possible SOC management elements can be found in under 1.3</t>
  </si>
  <si>
    <t>A SOC management process is used to manage all aspects SOC service delivery and quality</t>
  </si>
  <si>
    <t>A description of all SOC responsibilities, accountabilities and cases in which the SOC is informed or consulted</t>
  </si>
  <si>
    <t>Relationship management with relevant vendors for SOC technologies</t>
  </si>
  <si>
    <t>A methodology for continuously improving on SOC service delivery and internal processes supporting service delivery</t>
  </si>
  <si>
    <t>Any documentation on SOC processes or services. May contains diagrams explaining relationships between processes</t>
  </si>
  <si>
    <t>Regular review of the SOC management process ensures optimal performance</t>
  </si>
  <si>
    <t>Alignment with stakeholders will ensure the SOC delivers services that meet customer expectations</t>
  </si>
  <si>
    <t>A video wall can be used to display the real-time security status and can be used for decision making as well as PR</t>
  </si>
  <si>
    <t>Regular reports help to keep customers informed of SOC activities</t>
  </si>
  <si>
    <t>formal sign-off can be part of a larger service delivery sign-off</t>
  </si>
  <si>
    <t>i.e. reports regarding technical issues or technical solutions to security issues</t>
  </si>
  <si>
    <t>i.e. reports aimed at senior executives to inform them of SOC services</t>
  </si>
  <si>
    <t>Is there a use case management process or framework in place?</t>
  </si>
  <si>
    <t>Documentation of business drivers is important for demonstrable business alignment</t>
  </si>
  <si>
    <t xml:space="preserve">A governance process is required to determine the way the SOC should be managed </t>
  </si>
  <si>
    <t>Possible governance elements can be found in under 4.3</t>
  </si>
  <si>
    <t>Project management for individual projects within the SOC / program management for larger transitions</t>
  </si>
  <si>
    <t>Improvement of the SOC and of SOC management</t>
  </si>
  <si>
    <t>Formal documentation should be signed off and stored in a quality management system</t>
  </si>
  <si>
    <t>Alignment will help the SOC obtain required mandate, budget and management support</t>
  </si>
  <si>
    <t>A privacy policy should state that monitoring of employees is possible within acceptable limits</t>
  </si>
  <si>
    <t>Cooperation will ensure that the SOC is enabled to perform activities, rather than blocked</t>
  </si>
  <si>
    <t>Privacy related issues require careful examination, especially those potentially leading to court cases</t>
  </si>
  <si>
    <t>Can be used to determine the impact of monitoring on privacy, and can help uncover potential violations</t>
  </si>
  <si>
    <t>Local laws and regulations as well as company policy may apply and should all be considered</t>
  </si>
  <si>
    <t>Legal department, may be a stakeholder for privacy, or may request forensic investigation to the SOC</t>
  </si>
  <si>
    <t>The audit department can be supported by logging provided by the SOC</t>
  </si>
  <si>
    <t>The engineering departments deal with Intellectual Property that may require additional access monitoring</t>
  </si>
  <si>
    <t>IT departments can be supported by monitoring for anomalies in their infrastructure and systems</t>
  </si>
  <si>
    <t>External customers mostly apply to managed service providers</t>
  </si>
  <si>
    <t>Business should be the most important customer, as all SOC activities ultimately support business processes</t>
  </si>
  <si>
    <t>A SOC mission should be established to provide insight into the reason for existence of the SOC</t>
  </si>
  <si>
    <t>A vision should be created to determine long-term goals for the SOC</t>
  </si>
  <si>
    <t>A strategy should be in place to show how to meet goals and targets set by mission and vision</t>
  </si>
  <si>
    <t>Responsibilities of the SOC</t>
  </si>
  <si>
    <t>Mandate</t>
  </si>
  <si>
    <t>Mandate for the SOC should be established so that the SOC can take action in crisis situations</t>
  </si>
  <si>
    <t>Accountability for the SOC for actions taken</t>
  </si>
  <si>
    <t>Operational hours of the SOC</t>
  </si>
  <si>
    <t>All relevant stakeholders for the SOC</t>
  </si>
  <si>
    <t>Service scope is documented to provide insight into SOC service delivery</t>
  </si>
  <si>
    <t>The output provided by the SOC, for example: reports, incidents, investigations, advisories, etc.</t>
  </si>
  <si>
    <t>Do you use external employees / contractors in your SOC?</t>
  </si>
  <si>
    <t>Data Scientist</t>
  </si>
  <si>
    <t>Primarily responsible for managing SOC services</t>
  </si>
  <si>
    <t>Primarily responsible for big data security analytics</t>
  </si>
  <si>
    <t>Primarily responsible for analysis of threat intelligence</t>
  </si>
  <si>
    <t>Primarily responsible for in-depth analysis and security projects</t>
  </si>
  <si>
    <t>Primarily responsible for technical / functional maintenance of security systems</t>
  </si>
  <si>
    <t>Primarily responsible for triage and analysis of security alerts</t>
  </si>
  <si>
    <t>Primarily responsible for leading a team of other, for example, analysts and engineers</t>
  </si>
  <si>
    <t>Primarily responsible for ensuring correct and timely management and escalation of security incidents</t>
  </si>
  <si>
    <t>Primarily responsible for executing security incident management workflows</t>
  </si>
  <si>
    <t>Primarily responsible for testing applications and systems for security weaknesses</t>
  </si>
  <si>
    <t>Advisories are used to inform customers of security threats and vulnerabilities</t>
  </si>
  <si>
    <t>External employees can be hired experts to fill in vacant positions or perform project activities</t>
  </si>
  <si>
    <t>Possible documentation elements can be found in under 2.7</t>
  </si>
  <si>
    <t>A formal description of the role</t>
  </si>
  <si>
    <t>A description of tasks that are part of the role</t>
  </si>
  <si>
    <t>The responsibilities of the role</t>
  </si>
  <si>
    <t>e.g. technical security certifications or security management certifications</t>
  </si>
  <si>
    <t>e.g. experience with specific technologies or products</t>
  </si>
  <si>
    <t>Employee satisfaction should be taken seriously as lack of satisfaction may lead to key personnel leaving</t>
  </si>
  <si>
    <t>Teambuilding exercises are used to promote collaboration between individuals in the team and to raise team spirit</t>
  </si>
  <si>
    <t>e.g. ability to effectively use analysis tools</t>
  </si>
  <si>
    <t>e.g. communication skills</t>
  </si>
  <si>
    <t>Formal knowledge management helps to optimize knowledge creation and distribution</t>
  </si>
  <si>
    <t>Such tooling can help to avoid investigation similar issues multiple times by integrating into the security monitoring process</t>
  </si>
  <si>
    <t>Training on the job can be done internally by senior employees or using external consultants</t>
  </si>
  <si>
    <t>Product-specific training may be required for new technologies or complex solutions</t>
  </si>
  <si>
    <t>Formal education may be university or university college degrees</t>
  </si>
  <si>
    <t xml:space="preserve">Soft-skill training </t>
  </si>
  <si>
    <t>To complement hard skills, soft skills should be trained as well</t>
  </si>
  <si>
    <t>For example: security analysis training for the security analyst role</t>
  </si>
  <si>
    <t>e.g. training on internal policies</t>
  </si>
  <si>
    <t>A training program is used to ensure a minimal level of knowledge for employees</t>
  </si>
  <si>
    <t>A certification program is used to provide a demonstrable minimum level of knowledge and skills</t>
  </si>
  <si>
    <t>Permanent education (PE) may be part of the certification itself</t>
  </si>
  <si>
    <t>Internal certifications may be in place to demonstrate knowledge of company processes and policies</t>
  </si>
  <si>
    <t>Training and certification must be a relevant reflection of SOC knowledge and skill requirements</t>
  </si>
  <si>
    <t>Workshops are an informal way of distributing knowledge</t>
  </si>
  <si>
    <t>Functional ownership not assigned</t>
  </si>
  <si>
    <t>Some elements of ownership identified, not described</t>
  </si>
  <si>
    <t>All elements of ownership described, not assigned</t>
  </si>
  <si>
    <t>Technical ownership fully described and assigned, not approved</t>
  </si>
  <si>
    <t>Technical ownership fully described, assigned and formally approved</t>
  </si>
  <si>
    <t>Functional ownership fully described, assigned and formally approved</t>
  </si>
  <si>
    <t>Functional ownership fully described and assigned, not approved</t>
  </si>
  <si>
    <t>Basic documentation of the SIEM system in place</t>
  </si>
  <si>
    <t>Single document, full technical description of SIEM system</t>
  </si>
  <si>
    <t>Personnel not formally trained</t>
  </si>
  <si>
    <t>Product training identified, no training currently in place</t>
  </si>
  <si>
    <t>All personnel formally trained</t>
  </si>
  <si>
    <t>Training part of training program, all key personnel trained</t>
  </si>
  <si>
    <t>Individual training, not part of the training program</t>
  </si>
  <si>
    <t>No personnel for SIEM support</t>
  </si>
  <si>
    <t>Support contract not in place</t>
  </si>
  <si>
    <t>Sufficient dedicated personnel available, not documented</t>
  </si>
  <si>
    <t>Support contract in place, covering all SOC requirements</t>
  </si>
  <si>
    <t>Support contract in place, covering basic SOC requirements</t>
  </si>
  <si>
    <t>Support contract in place, covering most SOC requirements</t>
  </si>
  <si>
    <t>Basic support contract in place, not covering SOC requirements</t>
  </si>
  <si>
    <t>Basic access control in place</t>
  </si>
  <si>
    <t>Data backup or replication not in place</t>
  </si>
  <si>
    <t>Data backed up in ad-hoc fashion</t>
  </si>
  <si>
    <t>Daily backup routine in place</t>
  </si>
  <si>
    <t>Real-time replication of data implemented</t>
  </si>
  <si>
    <t>Configuration backup or replication not in place</t>
  </si>
  <si>
    <t>Configuration backed up in ad-hoc fashion</t>
  </si>
  <si>
    <t>Configuration backed up manually after each change</t>
  </si>
  <si>
    <t>Real-time replication of configuration implemented</t>
  </si>
  <si>
    <t>Weekly backup routine in place</t>
  </si>
  <si>
    <t>Full DR plan in place, not approved by business continuity stakeholders</t>
  </si>
  <si>
    <t>Basic DR plan in place</t>
  </si>
  <si>
    <t>DR requirements identified, plan not yet in place</t>
  </si>
  <si>
    <t>Fully automated HA in place, aligned with business continuity plans</t>
  </si>
  <si>
    <t>HA not in place</t>
  </si>
  <si>
    <t>DR plan not in place</t>
  </si>
  <si>
    <t>HA requirements identified, not implemented</t>
  </si>
  <si>
    <t>Manual actions required for achieving redundancy</t>
  </si>
  <si>
    <t>Review of access rights not performed</t>
  </si>
  <si>
    <t>Review of access rights performed in ad-hoc fashion</t>
  </si>
  <si>
    <t>Access rights reviewed periodically and after each change in employees</t>
  </si>
  <si>
    <t>Access rights reviewed periodically and structurally</t>
  </si>
  <si>
    <t>Access right review documented, but not executed structurally</t>
  </si>
  <si>
    <t>Granular access rights implemented, not monitored</t>
  </si>
  <si>
    <t>Granular access rights implemented and monitored, not audited</t>
  </si>
  <si>
    <t>No personnel for IDPS support</t>
  </si>
  <si>
    <t>Basic documentation of the IDPS system in place</t>
  </si>
  <si>
    <t>Single document, full technical description of IDPS system</t>
  </si>
  <si>
    <t>Single document, full functional description of IDPS system</t>
  </si>
  <si>
    <t>Single document, full functional description of SIEM system</t>
  </si>
  <si>
    <t>Personnel not formally certified</t>
  </si>
  <si>
    <t>Product certification identified, no certification currently in place</t>
  </si>
  <si>
    <t>Individual certification, not part of the certification program</t>
  </si>
  <si>
    <t>Certification part of certification program, all key personnel certified</t>
  </si>
  <si>
    <t>All personnel formally certified</t>
  </si>
  <si>
    <t>Basic documentation of the analytics system in place</t>
  </si>
  <si>
    <t>Single document, full technical description of analytics system</t>
  </si>
  <si>
    <t>Single document, full functional description of analytics system</t>
  </si>
  <si>
    <t>No personnel for analytics support</t>
  </si>
  <si>
    <t>T 2.4.3</t>
  </si>
  <si>
    <t>T 2.4.4</t>
  </si>
  <si>
    <t>T 3.4.4</t>
  </si>
  <si>
    <t>T 3.4.3</t>
  </si>
  <si>
    <t>C</t>
  </si>
  <si>
    <t>Technical ownership not assigned</t>
  </si>
  <si>
    <t>Full DR plan in place, approved by business continuity stakeholders</t>
  </si>
  <si>
    <t>T4 - Security Automation &amp; Orchestration</t>
  </si>
  <si>
    <t>T 4 - Scope</t>
  </si>
  <si>
    <t>T 4.1</t>
  </si>
  <si>
    <t>T 4.1.1</t>
  </si>
  <si>
    <t>T 4.1.2</t>
  </si>
  <si>
    <t>T 4.2</t>
  </si>
  <si>
    <t>T 4.2.1</t>
  </si>
  <si>
    <t>T 4.2.2</t>
  </si>
  <si>
    <t>T 4.3</t>
  </si>
  <si>
    <t>T 4.3.1</t>
  </si>
  <si>
    <t>T 4.3.2</t>
  </si>
  <si>
    <t>T 4.3.3</t>
  </si>
  <si>
    <t>T 4.3.4</t>
  </si>
  <si>
    <t>T 4.4.1</t>
  </si>
  <si>
    <t>T 4.4.2</t>
  </si>
  <si>
    <t>T 4.4.3</t>
  </si>
  <si>
    <t>T 4.4.4</t>
  </si>
  <si>
    <t>T 4.5</t>
  </si>
  <si>
    <t>T 4.5.1</t>
  </si>
  <si>
    <t>T 4.5.2</t>
  </si>
  <si>
    <t>T 4.6</t>
  </si>
  <si>
    <t>B 2.7</t>
  </si>
  <si>
    <t>T 4.6.1</t>
  </si>
  <si>
    <t>T 4.6.2</t>
  </si>
  <si>
    <t>Access to the security automation system not restricted</t>
  </si>
  <si>
    <t>Access to the system not restricted</t>
  </si>
  <si>
    <t>No personnel for security automation &amp; orchestration support</t>
  </si>
  <si>
    <t>Personnel for support available, not dedicated or sufficient</t>
  </si>
  <si>
    <t>Service not measured for quality</t>
  </si>
  <si>
    <t>Formal and approved metrics in place, feedback used for improvement</t>
  </si>
  <si>
    <t>Service not measured</t>
  </si>
  <si>
    <t>SLA compliance reported periodically, not discussed with customers</t>
  </si>
  <si>
    <t>Sufficient dedicated personnel available, trained and fully capable</t>
  </si>
  <si>
    <t>No procedures in place</t>
  </si>
  <si>
    <t>Best practices applied to service architecture and service delivery</t>
  </si>
  <si>
    <t>Service performance not measured</t>
  </si>
  <si>
    <t>Improvement not done</t>
  </si>
  <si>
    <t>Continuous measurement to determine progress &amp; adjust process</t>
  </si>
  <si>
    <t>Goals set for service performance, measured ad-hoc</t>
  </si>
  <si>
    <t>Goals set for service performance, measured structurally but informally</t>
  </si>
  <si>
    <t>Goals set for service performance, measured structurally and formally</t>
  </si>
  <si>
    <t>Metrics defined, applied in an ad-hoc fashion</t>
  </si>
  <si>
    <t>Metrics defined, applied in a structured but informal fashion</t>
  </si>
  <si>
    <t>SLA defined, measured in an ad-hoc fashion</t>
  </si>
  <si>
    <t>Do you actively measure and manage customer satisfaction?</t>
  </si>
  <si>
    <t>Contract signed, but not regularly reviewed</t>
  </si>
  <si>
    <t>No contract in place, ad-hoc agreements made</t>
  </si>
  <si>
    <t>Basic contract in place, not formally signed of</t>
  </si>
  <si>
    <t>Is sufficient personnel allocated to the process to ensure required service delivery?</t>
  </si>
  <si>
    <t>No personnel allocated</t>
  </si>
  <si>
    <t>Personnel allocated, but not sufficient for required service delivery</t>
  </si>
  <si>
    <t>Personnel allocated, not dedicated for this service</t>
  </si>
  <si>
    <t>Sufficient dedicated personnel available, not fully trained and capable</t>
  </si>
  <si>
    <t>Is the service aligned with other relevant processes?</t>
  </si>
  <si>
    <t>Process not aligned</t>
  </si>
  <si>
    <t>No such process in place</t>
  </si>
  <si>
    <t>Continuity requirements identified, process not yet in place</t>
  </si>
  <si>
    <t>SLA defined, measured periodically but not reported</t>
  </si>
  <si>
    <t>Basic service continuity process in place</t>
  </si>
  <si>
    <t>Full process in place, not approved by relevant stakeholders</t>
  </si>
  <si>
    <t>Full process in place, formally approved by relevant stakeholders</t>
  </si>
  <si>
    <t>Procedures in place, operational and used structurally</t>
  </si>
  <si>
    <t>Basic procedures in place, used in an ad-hoc fashion</t>
  </si>
  <si>
    <t>All procedures in place, operational but not used structurally</t>
  </si>
  <si>
    <t>Best practices identified, but not applied</t>
  </si>
  <si>
    <t>Best practices applied and adherence checked regularly</t>
  </si>
  <si>
    <t>Best practices applied, but not structurally</t>
  </si>
  <si>
    <t>Use cases not used</t>
  </si>
  <si>
    <t>The score in 2.1.2 overrules any maturity scoring in this section</t>
  </si>
  <si>
    <t>Use cases undocumented and used in an ad-hoc fashion</t>
  </si>
  <si>
    <t>Use cases documented and applied structurally</t>
  </si>
  <si>
    <t>Is the service continuously being improved based on improvement goals?</t>
  </si>
  <si>
    <t>Use cases embedded in the security monitoring processes</t>
  </si>
  <si>
    <t>Use cases fully embedded, tuning and Life Cycle Management applied</t>
  </si>
  <si>
    <t>Goals defined, but not pursued</t>
  </si>
  <si>
    <t>Goals formally defined and pursued structurally and periodically</t>
  </si>
  <si>
    <t>Continuous improvement based on targets and feedback loops</t>
  </si>
  <si>
    <t>Frequent updates sent to most customers</t>
  </si>
  <si>
    <t>Periodical updates sent to all customers</t>
  </si>
  <si>
    <t>Periodical updates sent and discussed with all customers</t>
  </si>
  <si>
    <t>Contract signed, approved by- and regularly reviewed with customers</t>
  </si>
  <si>
    <t>Contractual agreements not in place</t>
  </si>
  <si>
    <t>Best practices not applied</t>
  </si>
  <si>
    <t>Standard not adopted</t>
  </si>
  <si>
    <t>Many elements adopted, not fully aligned</t>
  </si>
  <si>
    <t>Standard fully adopted, process set up and executed using standard</t>
  </si>
  <si>
    <t>Awareness of standards, used in ad-hoc fashion</t>
  </si>
  <si>
    <t>Standard used structurally as reference during incident response</t>
  </si>
  <si>
    <t>No mandate</t>
  </si>
  <si>
    <t>Full mandate, formally documented, approved and published</t>
  </si>
  <si>
    <t>Mandate requested in ad-hoc fashion during incident response</t>
  </si>
  <si>
    <t>Mandate informally given, not supported by all stakeholders</t>
  </si>
  <si>
    <t>Is the service supported by predefined workflows or scenarios?</t>
  </si>
  <si>
    <t>No workflows or scenarios in place</t>
  </si>
  <si>
    <t>Formal workflows created, approved and published for all incident types</t>
  </si>
  <si>
    <t>Single document, full description of service</t>
  </si>
  <si>
    <t>Basic documentation of service in place</t>
  </si>
  <si>
    <t>Basic workflows in place, not covering all incident types</t>
  </si>
  <si>
    <t>Security Analysis &amp; Forensics</t>
  </si>
  <si>
    <t>Have you formally described the security analysis &amp; forensics service?</t>
  </si>
  <si>
    <t>Volatile information collection</t>
  </si>
  <si>
    <t>Mobile device analysis</t>
  </si>
  <si>
    <t>Security analysis &amp; forensics handbook</t>
  </si>
  <si>
    <t>Remote evidence collection</t>
  </si>
  <si>
    <t>Report templates</t>
  </si>
  <si>
    <t>Evidence seizure procedure</t>
  </si>
  <si>
    <t>Evidence transport procedure</t>
  </si>
  <si>
    <t>Security analysis &amp; forensics workflows</t>
  </si>
  <si>
    <t>Event analysis toolkit</t>
  </si>
  <si>
    <t>Forensic analysis software toolkit</t>
  </si>
  <si>
    <t>Forensic hardware toolkit</t>
  </si>
  <si>
    <t>Chain of custody preservation procedure</t>
  </si>
  <si>
    <t>Capability to perform forensic analysis of mobile devices</t>
  </si>
  <si>
    <t>Capability to remotely collect evidence (files, disk images, memory dumps, etc. ) from target systems</t>
  </si>
  <si>
    <t>Hardware toolkits will likely at least consist of write-blockers for disk imaging</t>
  </si>
  <si>
    <t>Software tools used in forensic analysis</t>
  </si>
  <si>
    <t>Dedicated analysis workstations</t>
  </si>
  <si>
    <t>Dedicated workstations loaded with specialized tools should be used to make investigations more efficient</t>
  </si>
  <si>
    <t>A combination of internal and external tools that can be used for security event analysis purposes</t>
  </si>
  <si>
    <t>Report templates for standardization of investigation reporting</t>
  </si>
  <si>
    <t>Procedure for seizure of evidence in forensic analysis</t>
  </si>
  <si>
    <t>Procedure for trusted transport of evidence (e.g. laptops) that preserve the chain of custody</t>
  </si>
  <si>
    <t>Procedures to correctly process evidence, while preserving the chain of custody</t>
  </si>
  <si>
    <t>Remote incident response capability</t>
  </si>
  <si>
    <t>Intelligence collection from open / public sources</t>
  </si>
  <si>
    <t>Intelligence collection from intelligence provider</t>
  </si>
  <si>
    <t>Intelligence collection from business partners</t>
  </si>
  <si>
    <t>Intelligence collection from mailing lists</t>
  </si>
  <si>
    <t>Intelligence collection from internal sources</t>
  </si>
  <si>
    <t>Intelligence collection from closed communities</t>
  </si>
  <si>
    <t>The use of closed trusted communities in the security intelligence process</t>
  </si>
  <si>
    <t>7.2</t>
  </si>
  <si>
    <t>7.2.1</t>
  </si>
  <si>
    <t>7.2.2</t>
  </si>
  <si>
    <t>7.2.3</t>
  </si>
  <si>
    <t>7.2.4</t>
  </si>
  <si>
    <t>7.2.5</t>
  </si>
  <si>
    <t>7.2.6</t>
  </si>
  <si>
    <t>7.2.7</t>
  </si>
  <si>
    <t>7.2.8</t>
  </si>
  <si>
    <t>7.2.9</t>
  </si>
  <si>
    <t>7.2.10</t>
  </si>
  <si>
    <t>7.2.11</t>
  </si>
  <si>
    <t>7.3</t>
  </si>
  <si>
    <t>7.4</t>
  </si>
  <si>
    <t>7.5</t>
  </si>
  <si>
    <t>7.6</t>
  </si>
  <si>
    <t>7.7</t>
  </si>
  <si>
    <t>7.8</t>
  </si>
  <si>
    <t>7.9</t>
  </si>
  <si>
    <t>7.10</t>
  </si>
  <si>
    <t>7.11</t>
  </si>
  <si>
    <t>7.12</t>
  </si>
  <si>
    <t>7.13</t>
  </si>
  <si>
    <t>7.14</t>
  </si>
  <si>
    <t>7.15</t>
  </si>
  <si>
    <t>S5 - Hunting</t>
  </si>
  <si>
    <t>S6 - Vulnerability Management</t>
  </si>
  <si>
    <t>S7 - Log Management</t>
  </si>
  <si>
    <t>S 7 - Scope</t>
  </si>
  <si>
    <t>S 7.1</t>
  </si>
  <si>
    <t>S 7.2</t>
  </si>
  <si>
    <t>S 7.2.1</t>
  </si>
  <si>
    <t>S 7.2.2</t>
  </si>
  <si>
    <t>S 7.2.3</t>
  </si>
  <si>
    <t>S 7.2.4</t>
  </si>
  <si>
    <t>S 7.2.5</t>
  </si>
  <si>
    <t>S 7.2.6</t>
  </si>
  <si>
    <t>S 7.2.7</t>
  </si>
  <si>
    <t>S 7.2.8</t>
  </si>
  <si>
    <t>S 7.2.9</t>
  </si>
  <si>
    <t>S 7.2.10</t>
  </si>
  <si>
    <t>S 7.2.11</t>
  </si>
  <si>
    <t>S 7.3</t>
  </si>
  <si>
    <t>S 7.4</t>
  </si>
  <si>
    <t>S 7.5</t>
  </si>
  <si>
    <t>S 7.6</t>
  </si>
  <si>
    <t>S 7.7</t>
  </si>
  <si>
    <t>S 7.8</t>
  </si>
  <si>
    <t>S 7.9</t>
  </si>
  <si>
    <t>S 7.10</t>
  </si>
  <si>
    <t>S 7.11</t>
  </si>
  <si>
    <t>S 7.12</t>
  </si>
  <si>
    <t>S 7.13</t>
  </si>
  <si>
    <t>S 7.14</t>
  </si>
  <si>
    <t>S 7.15</t>
  </si>
  <si>
    <t>Collection of volatile information (such as memory; see RFC3227) requires swift response, as evidence may be lost quickly</t>
  </si>
  <si>
    <t>Introduction</t>
  </si>
  <si>
    <t>1. Employees</t>
  </si>
  <si>
    <t>2. Roles and Hierarchy</t>
  </si>
  <si>
    <t>3. People Management</t>
  </si>
  <si>
    <t>4. Knowledge Management</t>
  </si>
  <si>
    <t>Domain</t>
  </si>
  <si>
    <t>Section</t>
  </si>
  <si>
    <t>General</t>
  </si>
  <si>
    <t>N/A</t>
  </si>
  <si>
    <t>Index</t>
  </si>
  <si>
    <t>1. Business Drivers</t>
  </si>
  <si>
    <t>2. Customers</t>
  </si>
  <si>
    <t>3. Charter</t>
  </si>
  <si>
    <t>Charter</t>
  </si>
  <si>
    <t>4. Governance</t>
  </si>
  <si>
    <t>Frequency should be matched to your own internal policy. At least yearly is recommended</t>
  </si>
  <si>
    <t>1. Business drivers</t>
  </si>
  <si>
    <t>Operations and Facilities</t>
  </si>
  <si>
    <t>2. Operations and Facilities</t>
  </si>
  <si>
    <t>4. Use Case Management</t>
  </si>
  <si>
    <t>Click on any section name to proceed directly to that part of the assessment</t>
  </si>
  <si>
    <t>1. Security Monitoring</t>
  </si>
  <si>
    <t>2. Security Incident Management</t>
  </si>
  <si>
    <t>3. Security Analysis and Forensics</t>
  </si>
  <si>
    <t>7. Log Management</t>
  </si>
  <si>
    <t>6. Vulnerability Management</t>
  </si>
  <si>
    <t>4. Threat Intelligence</t>
  </si>
  <si>
    <t>1. Profile</t>
  </si>
  <si>
    <t>2. Scope</t>
  </si>
  <si>
    <t>Target Capability (optional)</t>
  </si>
  <si>
    <t>Geographic operation</t>
  </si>
  <si>
    <t>1. Introduction</t>
  </si>
  <si>
    <t>2. Usage</t>
  </si>
  <si>
    <t>General information</t>
  </si>
  <si>
    <t>Site</t>
  </si>
  <si>
    <t>https://www.soc-cmm.com/</t>
  </si>
  <si>
    <t>Purpose and intended audience</t>
  </si>
  <si>
    <t>Navigation</t>
  </si>
  <si>
    <t>navigate to previous domain</t>
  </si>
  <si>
    <t>navigate to index</t>
  </si>
  <si>
    <t>navigate to next domain</t>
  </si>
  <si>
    <t>navigate to next section within the domain</t>
  </si>
  <si>
    <t>navigate to previous section within the domain</t>
  </si>
  <si>
    <t>Capability Levels</t>
  </si>
  <si>
    <t>The purpose of the SOC-CMM is to gain insight into the strengths and weaknesses of the SOC. This enables the SOC management to make informed decisions about which elements of the SOC require additional attention and/or budget. By regularly assessing the SOC for maturity and capability, progress can be monitored.
Besides the primary purpose of performing an assessment of the SOC, the assessment can also be used for extensive discussions about the SOC and can thus provide valuable insights.
This tool is intended for use by SOC and security managers, experts within the SOC and SOC consultants.</t>
  </si>
  <si>
    <t>SIEM tooling</t>
  </si>
  <si>
    <t>1.1.1</t>
  </si>
  <si>
    <t>Has functional ownership of the solution been formally assigned?</t>
  </si>
  <si>
    <t>1.1.2</t>
  </si>
  <si>
    <t>Documentation</t>
  </si>
  <si>
    <t>Personnel &amp; support</t>
  </si>
  <si>
    <t>Is there dedicated personnel for support?</t>
  </si>
  <si>
    <t>Is the personnel for support formally trained?</t>
  </si>
  <si>
    <t>Is the personnel for support certified?</t>
  </si>
  <si>
    <t>Is there a support contract for the solution?</t>
  </si>
  <si>
    <t>Availability &amp; Integrity</t>
  </si>
  <si>
    <t>1.4.1</t>
  </si>
  <si>
    <t>Is there data backup / replication in place for the solution?</t>
  </si>
  <si>
    <t>1.4.2</t>
  </si>
  <si>
    <t>1.4.3</t>
  </si>
  <si>
    <t>Is there configuration backup / replication in place for the solution?</t>
  </si>
  <si>
    <t>1.4.4</t>
  </si>
  <si>
    <t>Is there a Disaster Recovery plan in place for this solution?</t>
  </si>
  <si>
    <t>Confidentiality</t>
  </si>
  <si>
    <t>1.5.1</t>
  </si>
  <si>
    <t>1.5.2</t>
  </si>
  <si>
    <t>Are access rights regularly reviewed and revoked if required?</t>
  </si>
  <si>
    <t>1.6.1</t>
  </si>
  <si>
    <t>Aggregation</t>
  </si>
  <si>
    <t>1.6.2</t>
  </si>
  <si>
    <t>Correlation</t>
  </si>
  <si>
    <t>Custom parsing</t>
  </si>
  <si>
    <t>Threat Intelligence integration</t>
  </si>
  <si>
    <t>Alert acknowledgement</t>
  </si>
  <si>
    <t>Multi-stage correlation</t>
  </si>
  <si>
    <t>Business context integration</t>
  </si>
  <si>
    <t>Asset context integration</t>
  </si>
  <si>
    <t>Vulnerability context integration</t>
  </si>
  <si>
    <t>Network model</t>
  </si>
  <si>
    <t>API Integration</t>
  </si>
  <si>
    <t>Secure Event Transfer</t>
  </si>
  <si>
    <t>Support for multiple event transfer technologies</t>
  </si>
  <si>
    <t>Has technical ownership of the solution been formally assigned?</t>
  </si>
  <si>
    <t>Functional ownership includes functional accountability</t>
  </si>
  <si>
    <t>Technical ownership includes technical accountability</t>
  </si>
  <si>
    <t>A technical description of the SIEM system components and configuration</t>
  </si>
  <si>
    <t>A description of the SIEM functional configuration (rules, filters, lists, etc.)</t>
  </si>
  <si>
    <t>Training helps to jump start new hires, and to learn a proper way of working with the tool</t>
  </si>
  <si>
    <t>Certification demonstrates ability to handle the tooling properly</t>
  </si>
  <si>
    <t>A support contract may cover on-site support, support availability, response times, escalation and full access to resources</t>
  </si>
  <si>
    <t>Can be fully implemented HA, partially implemented, hot spare, etc.</t>
  </si>
  <si>
    <t>May not be feasible for all SIEM solutions</t>
  </si>
  <si>
    <t>A DR plan is required to restore service in case of catastrophic events</t>
  </si>
  <si>
    <t>Revocation is part of normal employee termination. Special emergency revocation should be in place for suspected misuse</t>
  </si>
  <si>
    <t>Capability to correlate multiple events</t>
  </si>
  <si>
    <t>Integration of threat intelligence information (observables / IoCs) into the security monitoring tooling</t>
  </si>
  <si>
    <t>Alerting based on different alerting mechanisms (SMS, mail, etc.)</t>
  </si>
  <si>
    <t>Capability to acknowledge alerts so other analysts know the alert is being investigated</t>
  </si>
  <si>
    <t>A case management system that supports SOC analyst workflows</t>
  </si>
  <si>
    <t>Integration into the asset management process for automated adding of assets to the SIEM for monitoring</t>
  </si>
  <si>
    <t>Integration of business context (business function, asset classification, etc.)</t>
  </si>
  <si>
    <t>Integration of identity information into the SIEM for enhanced monitoring of users and groups</t>
  </si>
  <si>
    <t>Integration of asset management information into the SIEM (asset owner, asset location, etc.)</t>
  </si>
  <si>
    <t>Integration of vulnerability management information into SIEM assets to determine risk levels for assets</t>
  </si>
  <si>
    <t>A full network model in which zones and segments are defined</t>
  </si>
  <si>
    <t>Support for secure event transfer and the actual implementation of secure transfer (e.g. regular syslog is not secure)</t>
  </si>
  <si>
    <t>The SIEM should support event transfer technologies for all possible data sources</t>
  </si>
  <si>
    <t>2.6.1</t>
  </si>
  <si>
    <t>2.6.2</t>
  </si>
  <si>
    <t>Data may include logs and PCAP files</t>
  </si>
  <si>
    <t>The IDPS system will contain confidential information and possibly information that impacts employee privacy</t>
  </si>
  <si>
    <t>3.1.1</t>
  </si>
  <si>
    <t>3.1.2</t>
  </si>
  <si>
    <t>3.3.1</t>
  </si>
  <si>
    <t>3.3.2</t>
  </si>
  <si>
    <t>3.3.3</t>
  </si>
  <si>
    <t>3.3.4</t>
  </si>
  <si>
    <t>3.4.1</t>
  </si>
  <si>
    <t>3.4.2</t>
  </si>
  <si>
    <t>3.4.3</t>
  </si>
  <si>
    <t>3.4.4</t>
  </si>
  <si>
    <t>3.5.1</t>
  </si>
  <si>
    <t>3.5.2</t>
  </si>
  <si>
    <t>3.6.1</t>
  </si>
  <si>
    <t>3.6.2</t>
  </si>
  <si>
    <t>Advanced searching and querying</t>
  </si>
  <si>
    <t>Data drilldowns</t>
  </si>
  <si>
    <t>Detailed audit trail of analyst activities</t>
  </si>
  <si>
    <t>Historical activity detection</t>
  </si>
  <si>
    <t>Central analysis console</t>
  </si>
  <si>
    <t>4.1.1</t>
  </si>
  <si>
    <t>4.1.2</t>
  </si>
  <si>
    <t>4.4.1</t>
  </si>
  <si>
    <t>4.4.2</t>
  </si>
  <si>
    <t>4.4.3</t>
  </si>
  <si>
    <t>4.4.4</t>
  </si>
  <si>
    <t>4.5.1</t>
  </si>
  <si>
    <t>4.5.2</t>
  </si>
  <si>
    <t>4.6.1</t>
  </si>
  <si>
    <t>4.6.2</t>
  </si>
  <si>
    <t>Threat intelligence integration</t>
  </si>
  <si>
    <t>Vulnerability management integration</t>
  </si>
  <si>
    <t>Historical event matching</t>
  </si>
  <si>
    <t>Knowledge base integration</t>
  </si>
  <si>
    <t>Risk-based event prioritization</t>
  </si>
  <si>
    <t>Firewall integration</t>
  </si>
  <si>
    <t>Email protection integration</t>
  </si>
  <si>
    <t>Malware protection integration</t>
  </si>
  <si>
    <t>Sandbox integration</t>
  </si>
  <si>
    <t>Active Directory / IAM integration</t>
  </si>
  <si>
    <t>Ticket workflow support</t>
  </si>
  <si>
    <t>Performance tracking</t>
  </si>
  <si>
    <t>Automation &amp; Orchestration Tooling</t>
  </si>
  <si>
    <t>Drilldowns on graphs to quickly 'zoom in' on details of visual anomalies</t>
  </si>
  <si>
    <t>The audit trail can be used to report on analyst activities and to uncover potential abuse of the big data solution</t>
  </si>
  <si>
    <t>Capability of detecting historical activity for recently uncovered threats</t>
  </si>
  <si>
    <t>The automation &amp; orchestration tool receives events from the SIEM system</t>
  </si>
  <si>
    <t>Contextualize potential incidents using threat intelligence</t>
  </si>
  <si>
    <t>Contextualize potential incidents using asset information</t>
  </si>
  <si>
    <t>Contextualize potential incidents using user information</t>
  </si>
  <si>
    <t>Contextualize potential incidents using vulnerability management information</t>
  </si>
  <si>
    <t>Contextualize potential incidents using similar historical events</t>
  </si>
  <si>
    <t>Automatically update the knowledge base using event information</t>
  </si>
  <si>
    <t>Risk-based prioritization of security events using contextualized information</t>
  </si>
  <si>
    <t>Automated remediation by blocking attackers on the firewall</t>
  </si>
  <si>
    <t>Automated remediation by blocking attackers in the network</t>
  </si>
  <si>
    <t>Automated remediation by blocking email senders</t>
  </si>
  <si>
    <t>Automated delivery of malware samples to sandbox environments for extensive analysis</t>
  </si>
  <si>
    <t>Automated locking and suspension of user accounts or revocation of access rights based on event outcome</t>
  </si>
  <si>
    <t>Automated ticket creation and workflow support</t>
  </si>
  <si>
    <t>Application of KPIs and metrics to ticket workflow</t>
  </si>
  <si>
    <t>A technical description of the security analytics system components and configuration</t>
  </si>
  <si>
    <t>The analytics system will contain confidential information and information that possibly impacts employee privacy</t>
  </si>
  <si>
    <t>A technical description of the automation &amp; orchestration system components and configuration</t>
  </si>
  <si>
    <t>A description of the automation &amp; orchestration system functional configuration (workflows, integrations, etc.)</t>
  </si>
  <si>
    <t>May not be required for this particular solution</t>
  </si>
  <si>
    <t>The automation system may have automated actions that can impact the usage of systems and should be restricted</t>
  </si>
  <si>
    <t>navigate directly to results</t>
  </si>
  <si>
    <t>3. Security Analysis &amp; Forensics</t>
  </si>
  <si>
    <t>4. Threat intelligence</t>
  </si>
  <si>
    <t>5. Threat Hunting</t>
  </si>
  <si>
    <t>Results</t>
  </si>
  <si>
    <t>Maturity Target</t>
  </si>
  <si>
    <t>Capability score</t>
  </si>
  <si>
    <t>Capability target</t>
  </si>
  <si>
    <t>Aspect</t>
  </si>
  <si>
    <t>overall</t>
  </si>
  <si>
    <t>1. Results</t>
  </si>
  <si>
    <t>Database monitoring</t>
  </si>
  <si>
    <t>Target overall capability level</t>
  </si>
  <si>
    <t>Data loss monitoring</t>
  </si>
  <si>
    <t>Hunting coverage</t>
  </si>
  <si>
    <t>Continuous hunting data collection</t>
  </si>
  <si>
    <t>Memory analysis</t>
  </si>
  <si>
    <t>Dedicated hunting platform</t>
  </si>
  <si>
    <t>Please specify capabilities and artefacts of the threat hunting process:</t>
  </si>
  <si>
    <t>Have you formally described the threat hunting service?</t>
  </si>
  <si>
    <t>Inbound threat hunting</t>
  </si>
  <si>
    <t>Outbound threat hunting</t>
  </si>
  <si>
    <t>Hunting for inbound threats such as inbound connections, DNS zone transfers, inbound emails</t>
  </si>
  <si>
    <t>Hunting for outbound threats such as C&amp;C traffic, outbound emails</t>
  </si>
  <si>
    <t>Custom hunting scripts and tools</t>
  </si>
  <si>
    <t>Hash value hunting</t>
  </si>
  <si>
    <t>IP address hunting</t>
  </si>
  <si>
    <t>Domain name hunting</t>
  </si>
  <si>
    <t>Network artefact hunting</t>
  </si>
  <si>
    <t>Host-based artefact hunting</t>
  </si>
  <si>
    <t>Adversary tools hunting</t>
  </si>
  <si>
    <t>Adversary TTP hunting</t>
  </si>
  <si>
    <t>'Easy', low added value</t>
  </si>
  <si>
    <t>'Trivial', lowest added value as these change swiftly</t>
  </si>
  <si>
    <t>'Simple', somewhat higher added value</t>
  </si>
  <si>
    <t>'Annoying', includes users, processes, services, drivers, files, registry, hardware, memory, disk activity, network connections, etc.</t>
  </si>
  <si>
    <t>'Annoying', include network flow, packet capture, proxy logs, active network connections, historic connections, ports and services</t>
  </si>
  <si>
    <t>'Challenging', includes dual-use tools</t>
  </si>
  <si>
    <t>'Tough!', requires detailed knowledge of adversaries and their modus operandi</t>
  </si>
  <si>
    <t>Leveraging of existing tooling</t>
  </si>
  <si>
    <t>Historic hunting</t>
  </si>
  <si>
    <t>Automated hunting</t>
  </si>
  <si>
    <t>Hunt alerting</t>
  </si>
  <si>
    <t>Any custom scripts to assist the hunting process. May include scripts to scan end-points for particular artifacts</t>
  </si>
  <si>
    <t>Dedicated tooling for the hunting process</t>
  </si>
  <si>
    <t>Continuous collection of information can be used to alert on indicators and to preserve system state</t>
  </si>
  <si>
    <t>Hunting for indicators that may have been present on end-points in the past. Requires some sort of saved state</t>
  </si>
  <si>
    <t>Existing tools may include the SIEM system, firewall analysis tools, etc.</t>
  </si>
  <si>
    <t>Internal threat hunting</t>
  </si>
  <si>
    <t>Vulnerability information integration</t>
  </si>
  <si>
    <t>Threat Hunting maturity indicators completeness</t>
  </si>
  <si>
    <t>5.3.1</t>
  </si>
  <si>
    <t>5.3.2</t>
  </si>
  <si>
    <t>5.3.3</t>
  </si>
  <si>
    <t>5.3.4</t>
  </si>
  <si>
    <t>5.3.5</t>
  </si>
  <si>
    <t>5.3.6</t>
  </si>
  <si>
    <t>5.3.7</t>
  </si>
  <si>
    <t>5.3.8</t>
  </si>
  <si>
    <t>5.3.9</t>
  </si>
  <si>
    <t>5.3.10</t>
  </si>
  <si>
    <t>5.3.11</t>
  </si>
  <si>
    <t>5.16</t>
  </si>
  <si>
    <t>S 5.3.1</t>
  </si>
  <si>
    <t>S 5.3.2</t>
  </si>
  <si>
    <t>S 5.3.3</t>
  </si>
  <si>
    <t>S 5.3.4</t>
  </si>
  <si>
    <t>S 5.3.5</t>
  </si>
  <si>
    <t>S 5.3.6</t>
  </si>
  <si>
    <t>S 5.3.7</t>
  </si>
  <si>
    <t>S 5.3.8</t>
  </si>
  <si>
    <t>S 5.3.9</t>
  </si>
  <si>
    <t>S 5.3.10</t>
  </si>
  <si>
    <t>S 5.3.11</t>
  </si>
  <si>
    <t>S 5.16</t>
  </si>
  <si>
    <t>Methodology not adopted</t>
  </si>
  <si>
    <t>Awareness of methodologies, used in ad-hoc fashion</t>
  </si>
  <si>
    <t>Methodologies used structurally as reference during hunting activities</t>
  </si>
  <si>
    <t>A service description should be in place</t>
  </si>
  <si>
    <t>Are the quality indicators from the previous questions used for reporting on the service?</t>
  </si>
  <si>
    <t>Service levels should be used to formally commit the SOC to service delivery</t>
  </si>
  <si>
    <t>Contractual agreements should also cover penalties</t>
  </si>
  <si>
    <t>Allocation of dedicated personnel will ensure highest service quality</t>
  </si>
  <si>
    <t>e.g. threat intelligence, security monitoring, security incident response</t>
  </si>
  <si>
    <t>Service continuity is important to comply with contractual agreements, even in case of major incidents</t>
  </si>
  <si>
    <t>Best practices should be used to optimize this service</t>
  </si>
  <si>
    <t>Service performance measurement requires establishment of performance goals</t>
  </si>
  <si>
    <t>Workflows and scenario's can be used to structure follow-up and determine expected incident progression</t>
  </si>
  <si>
    <t>Alignment done structurally &amp; regularly with most relevant processes</t>
  </si>
  <si>
    <t>Alignment done structurally &amp; regularly with all relevant processes</t>
  </si>
  <si>
    <t>Periodical updates sent and discussed with all customers/stakeholders</t>
  </si>
  <si>
    <t>Periodical updates sent to all customers/stakeholders</t>
  </si>
  <si>
    <t>Frequent updates sent to most customers/stakeholders</t>
  </si>
  <si>
    <t>Ad-hoc updates sent to some customers/stakeholders</t>
  </si>
  <si>
    <t>No updates sent to customers/stakeholders</t>
  </si>
  <si>
    <t>Full traceability exists in documentation, validated by stakeholders</t>
  </si>
  <si>
    <t>All use cases created top-down, full risk and business alignment</t>
  </si>
  <si>
    <t>Basic process in place, not applied to all phases of the use case lifecycle</t>
  </si>
  <si>
    <t>Formal process in place, covering all aspects of the use case lifecycle</t>
  </si>
  <si>
    <t>Informal structured risk &amp; impact assessment performed for advisories</t>
  </si>
  <si>
    <t>No central shift log in place, notes are kept, not always disseminated</t>
  </si>
  <si>
    <t>Dedicated communication in place, separate from regular comms</t>
  </si>
  <si>
    <t>Next steps</t>
  </si>
  <si>
    <t>1. Next steps for improvement</t>
  </si>
  <si>
    <t>Maturity improvement</t>
  </si>
  <si>
    <t>Capability improvement</t>
  </si>
  <si>
    <t>1. Next steps</t>
  </si>
  <si>
    <t>Are responsibilities for each role understood?</t>
  </si>
  <si>
    <t>P 2.10</t>
  </si>
  <si>
    <t>Responsibilities for each role should be clearly understood by all SOC personnel</t>
  </si>
  <si>
    <t>Responsibilities not understood</t>
  </si>
  <si>
    <t>Basic awareness of responsibilities</t>
  </si>
  <si>
    <t>Third-party monitoring</t>
  </si>
  <si>
    <t>Monitoring of databases</t>
  </si>
  <si>
    <t>Monitoring for loss of information</t>
  </si>
  <si>
    <t>e.g. business stakeholders, IT stakeholders, CISOs, audit &amp; compliance, risk management, etc.</t>
  </si>
  <si>
    <t>Physical environment monitoring</t>
  </si>
  <si>
    <t>Monitoring of the physical environment to detect cyber security incidents</t>
  </si>
  <si>
    <t>Given the confidentiality of the SOC and the importance of monitoring, it is recommended to use a separate network</t>
  </si>
  <si>
    <t>Do you have a dedicated network for the SOC?</t>
  </si>
  <si>
    <t>Do you have a call-center capability for the SOC?</t>
  </si>
  <si>
    <t>Do you have a video wall for monitoring purposes?</t>
  </si>
  <si>
    <t>Do you have a daily SOC operational stand-up?</t>
  </si>
  <si>
    <t>NIST mapping (CSF 1.1)</t>
  </si>
  <si>
    <t>SIEM integration</t>
  </si>
  <si>
    <t>Identity context integration</t>
  </si>
  <si>
    <t>Formal workflows created, approved &amp; published for all incident types</t>
  </si>
  <si>
    <t>Output is somewhat contextualized</t>
  </si>
  <si>
    <t>There is structural cooperation between SOC and legal</t>
  </si>
  <si>
    <t>Most privacy related information is identified and documented</t>
  </si>
  <si>
    <t>A basic recruitment process is in place</t>
  </si>
  <si>
    <t>All roles are fully in use, but not formalized</t>
  </si>
  <si>
    <t>All roles are fully in use and formalized</t>
  </si>
  <si>
    <t>All tiers are fully in use, but not formalized</t>
  </si>
  <si>
    <t>All relevant roles are tiered and formalized</t>
  </si>
  <si>
    <t>A full hierarchy is in place, but not formalized</t>
  </si>
  <si>
    <t>A full hierarchy is in place and formalized</t>
  </si>
  <si>
    <t>Documentation is reviewed ad-hoc, not using a structured approach</t>
  </si>
  <si>
    <t>A plan covering all roles is in place, but not formalized</t>
  </si>
  <si>
    <t>A plan covering all roles is in place and formalized</t>
  </si>
  <si>
    <t>A process covering all roles is in place, but not formalized</t>
  </si>
  <si>
    <t>A process covering all roles is in place and formalized</t>
  </si>
  <si>
    <t>Diversity goals are recognized but not defined</t>
  </si>
  <si>
    <t>Diversity goals are defined but not formalized</t>
  </si>
  <si>
    <t>Tooling is in place and optimized for knowledge management purposes</t>
  </si>
  <si>
    <t>A training program covering all roles is in place, but not formalized</t>
  </si>
  <si>
    <t>A training program covering all roles is in place and formalized</t>
  </si>
  <si>
    <t>A certification program covering all roles is in place, but not formalized</t>
  </si>
  <si>
    <t>A certification program covering all roles is in place and formalized</t>
  </si>
  <si>
    <t>No security operations exercises are performed</t>
  </si>
  <si>
    <t>Exercises are performed on ad-hoc basis</t>
  </si>
  <si>
    <t>All procedures are in place, not optimized through feedback</t>
  </si>
  <si>
    <t>All procedures are in place, up to date and optimized for performance</t>
  </si>
  <si>
    <t>Floorplan in place, not operationalized</t>
  </si>
  <si>
    <t>Dedicated secure location established, fully optimized for sec ops</t>
  </si>
  <si>
    <t>Multiple screens in place, showing prioritized events and alerts</t>
  </si>
  <si>
    <t>Video wall in place, fully optimized for real-time monitoring</t>
  </si>
  <si>
    <t>Call-center in place, fully optimized for coordination &amp; communication</t>
  </si>
  <si>
    <t>Workstations customized by individual analysts</t>
  </si>
  <si>
    <t>Dedicated analyst workstations, toolset not standardized</t>
  </si>
  <si>
    <t>Dedicated analyst workstations, toolset standardized but incomplete</t>
  </si>
  <si>
    <t>Dedicated analyst workstations, optimized for monitoring &amp; analysis</t>
  </si>
  <si>
    <t>Dedicated platform, fully supporting sec ops, integrated in ITSM process</t>
  </si>
  <si>
    <t>Reports are provided regularly, not standardized</t>
  </si>
  <si>
    <t>Reports are provided regularly and standardized using quality criteria</t>
  </si>
  <si>
    <t>Reports are provided regularly, standardized and regularly optimized</t>
  </si>
  <si>
    <t>Reports fully tailored to recipients, manual customization required</t>
  </si>
  <si>
    <t>Use case not created using a standardized approach</t>
  </si>
  <si>
    <t>All use cases created using a standardized but unapproved approach</t>
  </si>
  <si>
    <t>All use cases created using a standardized and approved approach</t>
  </si>
  <si>
    <t>Use case creation performed in an ad-hoc fashion</t>
  </si>
  <si>
    <t>Traceability is possible for some use cases, but requires manual effort</t>
  </si>
  <si>
    <t>Full traceability exists in documentation, not validated by stakeholders</t>
  </si>
  <si>
    <t>All use cases scored and prioritized, validated &amp; reviewed by stakeholders</t>
  </si>
  <si>
    <t>Sufficient dedicated personnel available &amp; documented, not formalized</t>
  </si>
  <si>
    <t>Sufficient dedicated personnel available, documented and formalized</t>
  </si>
  <si>
    <t>Metrics formalized and used in regular reports</t>
  </si>
  <si>
    <t>SLA compliance discussed with customers regularly for improvement</t>
  </si>
  <si>
    <t>Procedures in place, formally published and fully operationalized</t>
  </si>
  <si>
    <t>Goals defined and pursued structurally, but not formalized</t>
  </si>
  <si>
    <t>Mandate given and supported by all stakeholders, not formalized</t>
  </si>
  <si>
    <t>Workflows created for all incident types, not formalized</t>
  </si>
  <si>
    <t>Methodology fully adopted, process set up and executed accordingly</t>
  </si>
  <si>
    <t>CMMI defines maturity as a means for an organization "to characterize its performance" for a specific entity (here: the SOC). 
The SOC-CMM calculates a maturity score using 6 maturity levels:
- Level 0: non-existent
- Level 1: initial
- Level 2: managed
- Level 3: defined
- Level 4: quantitatively managed
- Level 5: optimizing
These maturity levels are measured across 5 domains: business, people, process, technology and services. The maturity levels as implemented in this tool are not staged with pre-requisites for each level. Instead, every element adds individually to the maturity score: a continuous maturity model.</t>
  </si>
  <si>
    <t>Are all governance elements formally documented?</t>
  </si>
  <si>
    <t>i.e. is the SOC size sufficient to realize business goals?</t>
  </si>
  <si>
    <t>Talent recruitment can be vital for SOC success, but talent retaining is equally important</t>
  </si>
  <si>
    <t>Can also be included  in the regular organization evaluation process</t>
  </si>
  <si>
    <t>Personnel screening is performed to avoid infiltration or misbehavior by SOC employees</t>
  </si>
  <si>
    <t>The matrix should be used as a means to identify and resolve knowledge gaps</t>
  </si>
  <si>
    <t>Certification track with external certification organizations (e.g. ISACA, (ISC)2, SANS</t>
  </si>
  <si>
    <t>Relationship management within the organization</t>
  </si>
  <si>
    <t>Relationship management outside of the organization</t>
  </si>
  <si>
    <t>The system should support different file types, authorizations and version management; possibly even encryption</t>
  </si>
  <si>
    <t>e.g. a wiki space or SharePoint that allows collaboration and supports team efforts</t>
  </si>
  <si>
    <t>Service delivery standardization</t>
  </si>
  <si>
    <t>Workflows are used to standardize steps in, for example, security analysis</t>
  </si>
  <si>
    <t>A SOC operational handbook contains an overview of SOC tasks, as well as rules of engagement and expected behavior</t>
  </si>
  <si>
    <t>A dedicated physical location decreases likelihood of unauthorized access and provides confidentiality for security incidents</t>
  </si>
  <si>
    <t>Do you have specialized analyst workstations?</t>
  </si>
  <si>
    <t>e.g. management reports for senior management, technical reports for the IT organization</t>
  </si>
  <si>
    <t>Do you have established reporting lines within the organization?</t>
  </si>
  <si>
    <t xml:space="preserve">Report templates should be regularly optimized to ensure continued </t>
  </si>
  <si>
    <t>A newsletter can be an informal way to provide updates to the organization</t>
  </si>
  <si>
    <t>Do you provide advisories to the organization regarding threats and vulnerabilities?</t>
  </si>
  <si>
    <t>i.e. do you add organizational context to these advisories?</t>
  </si>
  <si>
    <t>Are use cases created using a standardized process?</t>
  </si>
  <si>
    <t>i.e. a standardized approach to derive use cases from threats or business requirements</t>
  </si>
  <si>
    <t>Bottom-up traceability is important for contextualizing use case output and business alignment</t>
  </si>
  <si>
    <t>Are use cases scored and prioritized based on risk levels?</t>
  </si>
  <si>
    <t>Use cases should be subjected to life cycle management and may require updates or may be outdated and decommissioned</t>
  </si>
  <si>
    <t>Configuration synchronization could be part of a HA setup</t>
  </si>
  <si>
    <t>Is access to the solution limited to authorized personnel?</t>
  </si>
  <si>
    <t>Capability to create and maintain custom parsers for parsing and normalization needs</t>
  </si>
  <si>
    <t>Data visualization techniques</t>
  </si>
  <si>
    <t>Normalization of data is required for advanced searching and comparison of events from different sources</t>
  </si>
  <si>
    <t>Automated remediation by quarantining malware and scanning end-points for malware threats</t>
  </si>
  <si>
    <t>Procedures support process standardization and quality. Personnel should be trained to use procedures correctly and structurally</t>
  </si>
  <si>
    <t>Capability to detect information leaving the organization</t>
  </si>
  <si>
    <t>Capability to detect slight changes in systems, applications or network that may indicate malicious behavior</t>
  </si>
  <si>
    <t>Behavior monitoring</t>
  </si>
  <si>
    <t>Monitoring of behavior against baselines (can be host, network and user behavior)</t>
  </si>
  <si>
    <t>Monitoring of trusted third-parties to detect possible breach attempts through the supply chain</t>
  </si>
  <si>
    <t>Authorization from senior management to take any action required for incident mitigation (e.g. disconnect systems)</t>
  </si>
  <si>
    <t>Categorization</t>
  </si>
  <si>
    <t>Localized incident response capability</t>
  </si>
  <si>
    <t>Is the incident response team authorized to perform (invasive) actions when required?</t>
  </si>
  <si>
    <t>This is a mandate issue. The team should have mandate beforehand to optimize incident response times</t>
  </si>
  <si>
    <t>Visualization tools for data analysis</t>
  </si>
  <si>
    <t>Centralized collection &amp; distribution</t>
  </si>
  <si>
    <t>The capability to analyze structured information</t>
  </si>
  <si>
    <t>The capability to analyze unstructured information</t>
  </si>
  <si>
    <t>Analyzing trends in the threat intelligence IoCs observed within the company</t>
  </si>
  <si>
    <t>Contextualization</t>
  </si>
  <si>
    <t>Sharing in standardized format (e.g. STIX)</t>
  </si>
  <si>
    <t>Sharing of information in standardized exchange formats, such as STIX</t>
  </si>
  <si>
    <t>Hunting for threats inside the organization. Hunting may focus on lateral movement or anomalous network connections</t>
  </si>
  <si>
    <t>How well does the hunting process cover your environment? All assets &amp; network traffic, or only partially? Scalability is key</t>
  </si>
  <si>
    <t>A management report that contains an overview of the vulnerability status in the organizations</t>
  </si>
  <si>
    <t>Centralized aggregation and storage</t>
  </si>
  <si>
    <t>Data normalization</t>
  </si>
  <si>
    <t>Basic alerting functions based on log contents or normalized information (severity, etc.)</t>
  </si>
  <si>
    <t>Reports and dashboards for visualization of log information</t>
  </si>
  <si>
    <t>Policy to enforce the generation of a minimum set of operational and security logs (e.g. authentication, authorization)</t>
  </si>
  <si>
    <t>A detailed mapping between the SOC-CMM and the NIST CSF was created to allow for granular scoring. The exact mapping can be found on the SOC-CMM site as a separate download.</t>
  </si>
  <si>
    <t>Customer satisfaction not measured or managed</t>
  </si>
  <si>
    <t>Customer satisfaction managed in ad-hoc fashion</t>
  </si>
  <si>
    <t>Customer satisfaction fully managed and improved over time</t>
  </si>
  <si>
    <t>Customer satisfaction measured structurally, not actively managed</t>
  </si>
  <si>
    <t>2.7.1</t>
  </si>
  <si>
    <t>2.7.2</t>
  </si>
  <si>
    <t>2.7.3</t>
  </si>
  <si>
    <t>2.7.4</t>
  </si>
  <si>
    <t>2.7.5</t>
  </si>
  <si>
    <t>2.7.6</t>
  </si>
  <si>
    <t>2.7.7</t>
  </si>
  <si>
    <t>2.7.8</t>
  </si>
  <si>
    <t>P 2.7.1</t>
  </si>
  <si>
    <t>P 2.7.2</t>
  </si>
  <si>
    <t>P 2.7.3</t>
  </si>
  <si>
    <t>P 2.7.4</t>
  </si>
  <si>
    <t>P 2.7.5</t>
  </si>
  <si>
    <t>P 2.7.6</t>
  </si>
  <si>
    <t>P 2.7.7</t>
  </si>
  <si>
    <t>P 2.7.8</t>
  </si>
  <si>
    <t>Responsibilities for all roles mostly understood and adhered to</t>
  </si>
  <si>
    <t>Responsibilities for some roles understood and adhered to</t>
  </si>
  <si>
    <t>No dedicated network</t>
  </si>
  <si>
    <t>Most SOC equipment in separate network, basic access controls in place</t>
  </si>
  <si>
    <t>Dedicated SOC network in place, fully protected and monitored</t>
  </si>
  <si>
    <t>Critical SOC components placed in separate network</t>
  </si>
  <si>
    <t>All SOC equipment in separate network, full access control in place</t>
  </si>
  <si>
    <t>Customer satisfaction metrics defined, not applied structurally</t>
  </si>
  <si>
    <t>Full understanding of responsibilities formalized in training sessions</t>
  </si>
  <si>
    <t>Is there high availability (HA) in place for the solution?</t>
  </si>
  <si>
    <t>Screening not performed</t>
  </si>
  <si>
    <t>Basic screening performed in ad-hoc fashion</t>
  </si>
  <si>
    <t>Formal screening procedure and background checks applied structurally</t>
  </si>
  <si>
    <t>Basic screening procedure in place, applied structurally</t>
  </si>
  <si>
    <r>
      <t>A framework, such as MaGMa UCF</t>
    </r>
    <r>
      <rPr>
        <vertAlign val="superscript"/>
        <sz val="11"/>
        <color theme="1"/>
        <rFont val="Calibri"/>
        <family val="2"/>
        <scheme val="minor"/>
      </rPr>
      <t>[1]</t>
    </r>
    <r>
      <rPr>
        <sz val="11"/>
        <color theme="1"/>
        <rFont val="Calibri"/>
        <family val="2"/>
        <scheme val="minor"/>
      </rPr>
      <t>, can be used to guide use case lifecycle and document use case in a standardized format</t>
    </r>
  </si>
  <si>
    <t>[1] The MaGMa Use Case Framework is a framework and tool for use case management created by the Dutch financial sector and can be obtained from the following location:</t>
  </si>
  <si>
    <t>1.4.5</t>
  </si>
  <si>
    <t>A separate test environment allows for testing of new configurations before deployment in production</t>
  </si>
  <si>
    <t>T 1.4.5</t>
  </si>
  <si>
    <t>T 2.4.5</t>
  </si>
  <si>
    <t>3.4.5</t>
  </si>
  <si>
    <t>4.4.5</t>
  </si>
  <si>
    <t>Is there a separate development / test environment for this solution?</t>
  </si>
  <si>
    <t>T 3.4.5</t>
  </si>
  <si>
    <t>T 4.4.5</t>
  </si>
  <si>
    <t>Separate test environment with formal procedures in place</t>
  </si>
  <si>
    <t>Separate test environment in place, not used structurally</t>
  </si>
  <si>
    <t>Test environment not in place, testing not performed</t>
  </si>
  <si>
    <t>Test environment not in place, testing performed in ad-hoc fashion</t>
  </si>
  <si>
    <t>Separate test environment with informal procedures in place</t>
  </si>
  <si>
    <t>Risk acceptance</t>
  </si>
  <si>
    <t>Vulnerabilities that are not mitigated must be formally accepted and documented as such</t>
  </si>
  <si>
    <r>
      <t xml:space="preserve">Matrix with </t>
    </r>
    <r>
      <rPr>
        <b/>
        <sz val="11"/>
        <color theme="1"/>
        <rFont val="Calibri"/>
        <family val="2"/>
        <scheme val="minor"/>
      </rPr>
      <t>R</t>
    </r>
    <r>
      <rPr>
        <sz val="11"/>
        <color theme="1"/>
        <rFont val="Calibri"/>
        <family val="2"/>
        <scheme val="minor"/>
      </rPr>
      <t xml:space="preserve">esponsibility, </t>
    </r>
    <r>
      <rPr>
        <b/>
        <sz val="11"/>
        <color theme="1"/>
        <rFont val="Calibri"/>
        <family val="2"/>
        <scheme val="minor"/>
      </rPr>
      <t>A</t>
    </r>
    <r>
      <rPr>
        <sz val="11"/>
        <color theme="1"/>
        <rFont val="Calibri"/>
        <family val="2"/>
        <scheme val="minor"/>
      </rPr>
      <t xml:space="preserve">ccountability and </t>
    </r>
    <r>
      <rPr>
        <b/>
        <sz val="11"/>
        <color theme="1"/>
        <rFont val="Calibri"/>
        <family val="2"/>
        <scheme val="minor"/>
      </rPr>
      <t>C</t>
    </r>
    <r>
      <rPr>
        <sz val="11"/>
        <color theme="1"/>
        <rFont val="Calibri"/>
        <family val="2"/>
        <scheme val="minor"/>
      </rPr>
      <t xml:space="preserve">onsulted and </t>
    </r>
    <r>
      <rPr>
        <b/>
        <sz val="11"/>
        <color theme="1"/>
        <rFont val="Calibri"/>
        <family val="2"/>
        <scheme val="minor"/>
      </rPr>
      <t>I</t>
    </r>
    <r>
      <rPr>
        <sz val="11"/>
        <color theme="1"/>
        <rFont val="Calibri"/>
        <family val="2"/>
        <scheme val="minor"/>
      </rPr>
      <t>nformed entities for the process</t>
    </r>
  </si>
  <si>
    <t>Fully automated hunting capability</t>
  </si>
  <si>
    <t>Integration of vulnerability information into the hunting process to provide additional context</t>
  </si>
  <si>
    <t>Automated alerting based on queries performed in the hunting process</t>
  </si>
  <si>
    <t>Is cost management in place?</t>
  </si>
  <si>
    <t>4.5.3</t>
  </si>
  <si>
    <t>4.5.4</t>
  </si>
  <si>
    <t>4.5.5</t>
  </si>
  <si>
    <t>Technology cost</t>
  </si>
  <si>
    <t>People cost</t>
  </si>
  <si>
    <t>Facility cost</t>
  </si>
  <si>
    <t>Return on investment</t>
  </si>
  <si>
    <t>4.5.6</t>
  </si>
  <si>
    <t>Process cost</t>
  </si>
  <si>
    <t>Budget forecasting</t>
  </si>
  <si>
    <t>Services cost</t>
  </si>
  <si>
    <t>4.5.7</t>
  </si>
  <si>
    <t>Costs associated with employees. Should be managed to prove FTE requirements to stakeholders</t>
  </si>
  <si>
    <t>Cost associated with processes. Should be managed to ensure process elements can be delivered</t>
  </si>
  <si>
    <t>Cost associated with technology. Should be managed to prove budget requirements for new technology or replacement</t>
  </si>
  <si>
    <t>Cost associated with service delivery. Especially important for managed service providers to ensure a healthy business model</t>
  </si>
  <si>
    <t>Cost associated with facilities used by the SOC</t>
  </si>
  <si>
    <t>Budget alignment</t>
  </si>
  <si>
    <t>Alignment of budget with business requirements and drivers to ensure balanced spending on the SOC</t>
  </si>
  <si>
    <t>4.5.8</t>
  </si>
  <si>
    <t>Forecasting of required budget over time. Should be aligned with business needs; increased spending must be justified</t>
  </si>
  <si>
    <t>Prove the return on investment to stakeholders to ensure continued budget allocation</t>
  </si>
  <si>
    <t>B 4.5.1</t>
  </si>
  <si>
    <t>B 4.5.2</t>
  </si>
  <si>
    <t>B 4.5.3</t>
  </si>
  <si>
    <t>B 4.5.4</t>
  </si>
  <si>
    <t>B 4.5.5</t>
  </si>
  <si>
    <t>B 4.5.6</t>
  </si>
  <si>
    <t>B 4.5.7</t>
  </si>
  <si>
    <t>B 4.5.8</t>
  </si>
  <si>
    <t>B 4.8</t>
  </si>
  <si>
    <t>B 4.9</t>
  </si>
  <si>
    <t>Cost management elements completeness</t>
  </si>
  <si>
    <t>Use this outcome as a guideline to determine the score for 4.4</t>
  </si>
  <si>
    <t>Please specify cost management elements</t>
  </si>
  <si>
    <t>Managing costs is required to justify budget allocation for the SOC and ensure continued service delivery in the future</t>
  </si>
  <si>
    <t>Cost management not in place</t>
  </si>
  <si>
    <t>Costs fully managed and formally aligned with business stakeholders</t>
  </si>
  <si>
    <t>Costs fully managed, not formally aligned with business stakeholders</t>
  </si>
  <si>
    <t>Costs fully visible and mostly managed, forecasting in place</t>
  </si>
  <si>
    <t>Capabilities are indicators of completeness. In essence, capabilities can support maturity. 
The SOC-CMM calculates a capability score using 4 capability levels, similar to CMMi:
- Level 0: incomplete
- Level 1: performed
- Level 2: managed
- Level 3: defined
These capability levels have a strong technical focus and are measured across 2 domains: technology and services. Similar to maturity levels, progress to a higher capability level is continuous. There are no prerequisites for advancing to a higher level, thus the capability growth is continuous as well.</t>
  </si>
  <si>
    <t>Do you use business drivers in the decision making process?</t>
  </si>
  <si>
    <t>Do you regularly send updates to your customers?</t>
  </si>
  <si>
    <t>Statement of success</t>
  </si>
  <si>
    <t>B 3.2.11</t>
  </si>
  <si>
    <t>Threat Intelligence Analyst</t>
  </si>
  <si>
    <t>Is the Disaster Recovery plan regularly tested?</t>
  </si>
  <si>
    <t>DR plan not tested</t>
  </si>
  <si>
    <t>DR plan regularly tested, results formally published and followed up</t>
  </si>
  <si>
    <t>DR plan tested on ad-hoc basis</t>
  </si>
  <si>
    <t>DR plan regularly and fully tested, results not formally published</t>
  </si>
  <si>
    <t>DR plan tested, but not formally</t>
  </si>
  <si>
    <t>T 4.5.5</t>
  </si>
  <si>
    <t>Dedicated personnel should be in place to ensure that support is always available. Can also be staff with outsourced provider</t>
  </si>
  <si>
    <t>Device loss / theft monitoring</t>
  </si>
  <si>
    <t>Monitoring for loss or theft of company assets</t>
  </si>
  <si>
    <t>Assignment of priority to the incident, part of impact assessment</t>
  </si>
  <si>
    <t>Assignment of severity to the incident, part of impact assessment</t>
  </si>
  <si>
    <t>Backup communication technology</t>
  </si>
  <si>
    <t>Secure communication channels</t>
  </si>
  <si>
    <t>Outlier detection</t>
  </si>
  <si>
    <t>Using statistical methods to detect outliers, such as least frequency of occurrence</t>
  </si>
  <si>
    <t xml:space="preserve">Used to automate workflows and SOC actions, support incident response and orchestrate between different security products </t>
  </si>
  <si>
    <t>The security monitoring service aims at detecting security incidents and events</t>
  </si>
  <si>
    <t>The security incident management service aims at responding to security incidents in a timely, accurate and organized fashion</t>
  </si>
  <si>
    <t>The security analysis service supports security monitoring and security incident management. Analysis includes event analysis and forensic analysis</t>
  </si>
  <si>
    <t>The vulnerability management service is used to detect vulnerabilities in assets by discovery and actively scanning assets for known vulnerabilities</t>
  </si>
  <si>
    <t>The log management service is used to collect, store and retain logging. Can be used for compliance purposes as well as investigation purposes</t>
  </si>
  <si>
    <t>The hunting service takes a proactive approach to finding threats in the infrastructure. Threat intelligence is often used to guide hunting efforts</t>
  </si>
  <si>
    <t>The threat intelligence service provides information about potential threats that can be used in security monitoring, security incident response, security analysis and threat hunting</t>
  </si>
  <si>
    <t>Are all positions filled?</t>
  </si>
  <si>
    <t>Unfilled positions may be due to deficiencies in the recruitment process</t>
  </si>
  <si>
    <t>Do you have a talent acquisition process in place?</t>
  </si>
  <si>
    <t>Do you have a talent management process in place?</t>
  </si>
  <si>
    <t>Talent should be adequately managed to retain such staff and fully develop their potential.</t>
  </si>
  <si>
    <t>P 3.10</t>
  </si>
  <si>
    <t>P 1.8</t>
  </si>
  <si>
    <t>All positions currently filled, meeting external ratio requirements</t>
  </si>
  <si>
    <t>All positions currently filled, not meeting external ration requirements</t>
  </si>
  <si>
    <t>All key positions filled</t>
  </si>
  <si>
    <t>Sufficient positions filled to ensure service delivery</t>
  </si>
  <si>
    <t>Not all positions filled, service delivery cannot be assured</t>
  </si>
  <si>
    <t>SOC model</t>
  </si>
  <si>
    <t>Span of control / federation governance</t>
  </si>
  <si>
    <t>Especially important for SOC setups where multiple SOCs exist within the same company</t>
  </si>
  <si>
    <t>Outsourced service management</t>
  </si>
  <si>
    <t>Especially important for hybrid SOC setups. When using outsourcing, SLAs and oversight should be in place</t>
  </si>
  <si>
    <t>Stakeholders informally informed of business drivers</t>
  </si>
  <si>
    <t>Is the SOC management process regularly reviewed?</t>
  </si>
  <si>
    <t>Is the SOC management process aligned with all stakeholders?</t>
  </si>
  <si>
    <t>No talent acquisition process in place</t>
  </si>
  <si>
    <t>Talent acquisition is performed at an ad-hoc basis</t>
  </si>
  <si>
    <t>A basic talent acquisition process is in place</t>
  </si>
  <si>
    <t>A full acquisition process is in place and performing effectively</t>
  </si>
  <si>
    <t>No talent management process in place</t>
  </si>
  <si>
    <t>The assessment model consists of 5 domains and 25 aspects. All domains are evaluated for maturity (blue), only technology and services are evaluated for both maturity and capability (purple)</t>
  </si>
  <si>
    <t>NIST in scope (CSF 1.1)</t>
  </si>
  <si>
    <t>https://www.betaalvereniging.nl/en/safety/magma/</t>
  </si>
  <si>
    <t>An automated system that collects and processes security intelligence information</t>
  </si>
  <si>
    <t>Attacker identification</t>
  </si>
  <si>
    <t>Identification of adversaries based on correlating intelligence indicators and incidents</t>
  </si>
  <si>
    <t>Prioritization</t>
  </si>
  <si>
    <t>Prioritization of threat intelligence based on trustworthiness of source, sector relevance, geographic relevance, timeliness, etc.</t>
  </si>
  <si>
    <t>Encrypted and secure communications (includes email and phones) that can be used during incident response</t>
  </si>
  <si>
    <t>Incident tracking system</t>
  </si>
  <si>
    <t>Backup communication technology in case of failure of primary means. Includes internet access, email systems and phones</t>
  </si>
  <si>
    <t>Response authorization</t>
  </si>
  <si>
    <t>Standardized plans and templates for communication. Includes reachability in case of emergency and outreach to customers</t>
  </si>
  <si>
    <t>Time to detect, time to contain, time to eradicate</t>
  </si>
  <si>
    <t>Event count, false-positive rate, number of service requests, etc.</t>
  </si>
  <si>
    <t>e.g. the number of cases and incidents, number of incidents detected by SOC, average cost per incident, etc.</t>
  </si>
  <si>
    <t>i.e. is there a formal stand-by function that obligates employees to be able to be reached within a certain time?</t>
  </si>
  <si>
    <t xml:space="preserve">Navigation through this tool is done using the navigation bar at the top of each page. Each of the numbered sections can be clicked to proceed directly to that section. Furthermore, the icons can be used to navigate through sections within a domain and between domains. The icons are as follows:
</t>
  </si>
  <si>
    <t>Follow the sun, hybrid (partially outsourced), centralized, multiple individual SOCs, multi-tiered SOC model</t>
  </si>
  <si>
    <t>Senior management may be a direct SOC customer, depending on organization hierarchy</t>
  </si>
  <si>
    <t>Formal registration of customer contact details, place in the organization, geolocation, etc.</t>
  </si>
  <si>
    <t>Service level agreements are used to provide standardized services operating within known boundaries</t>
  </si>
  <si>
    <t>A statement of success is used to determine when the SOC is successful. Should be aligned with goals and objectives</t>
  </si>
  <si>
    <t>A shift log covers all exceptions found during the shift, running investigations, etc.</t>
  </si>
  <si>
    <t>e.g. service availability, incidents handled within agreed time period, etc.</t>
  </si>
  <si>
    <t>A full acquisition process is in place, but not performing effectively</t>
  </si>
  <si>
    <t>Full screening procedure in place, applied structurally, not formalized</t>
  </si>
  <si>
    <t>Structured stand-up procedure in place, not optimized</t>
  </si>
  <si>
    <t>Stand-up procedure in place, executed daily, optimized for efficiency</t>
  </si>
  <si>
    <t>Documentation centralized on file shares</t>
  </si>
  <si>
    <t>When a second assessment is performed, the results should be compared to the previous assessment to determine the growth and evolution of the SOC. This includes both the high-level and the detailed information about the improvement. Use the result tables to determine the differences and then drill down to those specific parts of the assessment to see where actual improvement was made, and if this is in line with goals set for improvement.</t>
  </si>
  <si>
    <t>Supply Chain Risk Management (ID.SC)</t>
  </si>
  <si>
    <t>ID.SC-1</t>
  </si>
  <si>
    <t>ID.SC-2</t>
  </si>
  <si>
    <t>ID.SC-3</t>
  </si>
  <si>
    <t>ID.SC-4</t>
  </si>
  <si>
    <t>ID.SC-5</t>
  </si>
  <si>
    <t>PR.AC-6</t>
  </si>
  <si>
    <t>PR.AC-7</t>
  </si>
  <si>
    <t>PR.DS-8</t>
  </si>
  <si>
    <t>PR.PT-5</t>
  </si>
  <si>
    <t>RS.AN-5</t>
  </si>
  <si>
    <t>S 6.14.20</t>
  </si>
  <si>
    <t>Vulnerability information gathering &amp; analysis</t>
  </si>
  <si>
    <t>Gathering &amp; analyzing information from internal and external sources, including external researchers, bulletins and other feeds</t>
  </si>
  <si>
    <t>2. NIST CSF 1.1 Scoring</t>
  </si>
  <si>
    <t>Relationships &amp; Third Party Management</t>
  </si>
  <si>
    <t>Weighing mechanism (advanced version only)</t>
  </si>
  <si>
    <t>Additions in version 2.1</t>
  </si>
  <si>
    <t>External security incident support agreements</t>
  </si>
  <si>
    <t>Exercises with other incident response teams</t>
  </si>
  <si>
    <t>Exercises with other IR teams, for example outsourcing partners and other teams in the sector</t>
  </si>
  <si>
    <t>S 2.16.33</t>
  </si>
  <si>
    <t>S 2.16.34</t>
  </si>
  <si>
    <t>Do you use a standardized threat hunting methodology?</t>
  </si>
  <si>
    <r>
      <t>Can be an internally developed approach or a publically available methodolology, such as TaHiTI</t>
    </r>
    <r>
      <rPr>
        <vertAlign val="superscript"/>
        <sz val="11"/>
        <color theme="1"/>
        <rFont val="Calibri"/>
        <family val="2"/>
        <scheme val="minor"/>
      </rPr>
      <t>[1]</t>
    </r>
  </si>
  <si>
    <t>[1] The TaHiTI threat hunting methodology is a methodology for conducting threat hunting investigations created by the Dutch financial sector and can be obtained from the following location:</t>
  </si>
  <si>
    <t>https://www.betaalvereniging.nl/en/safety/tahiti/</t>
  </si>
  <si>
    <r>
      <t xml:space="preserve">The SOC-CMM is a capability maturity model that can be used to perform a self-assessment of your Security Operations Center (SOC). The model is based on review conducted on literature regarding SOC setup and existing SOC models as well as literature on specific elements within a SOC. The literature analysis was then validated by questioning several Security Operations Centers in different sectors and on different maturity levels to determine which elements were actually in place. The output from the survey, combined with the initial analysis is the basis for this self-assessment.
For more information regarding the scientific background and the literature used to create the SOC-CMM self-assessment tool, please refer to the thesis document as available through: </t>
    </r>
    <r>
      <rPr>
        <b/>
        <i/>
        <sz val="11"/>
        <color rgb="FF0070C0"/>
        <rFont val="Calibri"/>
        <family val="2"/>
        <scheme val="minor"/>
      </rPr>
      <t>https://www.soc-cmm.com/</t>
    </r>
    <r>
      <rPr>
        <i/>
        <sz val="11"/>
        <color theme="1"/>
        <rFont val="Calibri"/>
        <family val="2"/>
        <scheme val="minor"/>
      </rPr>
      <t xml:space="preserve">
If you have any questions or comments regarding the contents of this document, please use the above information to contact me. There is also a SOC-CMM community where you can post your questions or suggestions for improvement or extension of the SOC-CMM.
</t>
    </r>
  </si>
  <si>
    <t>Root Cause Analysis</t>
  </si>
  <si>
    <t>Investigation and reporting on the root cause of the incident. Required for optimizing lessons learned for the organization</t>
  </si>
  <si>
    <t>S 2.16.35</t>
  </si>
  <si>
    <t>1. SOC Management</t>
  </si>
  <si>
    <t>https://www.betaalvereniging.nl/wp-content/uploads/Library-of-Cyber-Resilience-Metrics-Shared-Research-Program-Cybersecurity.pdf</t>
  </si>
  <si>
    <t xml:space="preserve">- Library of Cyber Resilience Metrics: </t>
  </si>
  <si>
    <t>https://www.cisecurity.org/white-papers/cis-controls-v7-measures-metrics/</t>
  </si>
  <si>
    <t>- CIS Controls metrics (v7)</t>
  </si>
  <si>
    <t>[1] the SOC-CMM does not contain a KPI metrics library. Some resources that may be interesting:</t>
  </si>
  <si>
    <t>Categorization of the incident. For example, the VERIS framework could be used for classification</t>
  </si>
  <si>
    <t>Part of preparation procedures. Likely involves a checklist and a workflow for incident handling</t>
  </si>
  <si>
    <t>Cloud monitoring</t>
  </si>
  <si>
    <t>S 1.15.25</t>
  </si>
  <si>
    <t>S 1.15.26</t>
  </si>
  <si>
    <t>Monitoring of private and public cloud usage: SAAS, IAAS and PAAS</t>
  </si>
  <si>
    <t>Mobile device monitoring</t>
  </si>
  <si>
    <t>Monitoring of corporate owned mobile devices or mobile devices containing corporate information</t>
  </si>
  <si>
    <r>
      <t xml:space="preserve">The SOC-CMM has an embedded workflow that guides the assessment. First, the profile sheet is filled in and the scope for assessment is selected. Then, the 5 domains of the SOC-CMM (i.e. Business, People, Process, Technology and Services) are each evaluated in separate sections of this tool.
The evaluation is based on questions that can be answered using a drop-down that presents a 5-point scale. This scale relates to the maturity level as explained below under 'Scoring mechanism'. This tool should be used by assessing each sheet in order. When all domains are completed, the sheet 'Results' will provide you with the total scoring and detailed scoring for each domain. A sheet 'Next steps' is also included to provide pointers for follow-up.
In the </t>
    </r>
    <r>
      <rPr>
        <b/>
        <i/>
        <sz val="11"/>
        <color theme="1"/>
        <rFont val="Calibri"/>
        <family val="2"/>
        <scheme val="minor"/>
      </rPr>
      <t>advanced version only</t>
    </r>
    <r>
      <rPr>
        <i/>
        <sz val="11"/>
        <color theme="1"/>
        <rFont val="Calibri"/>
        <family val="2"/>
        <scheme val="minor"/>
      </rPr>
      <t>, there is also a weighing mechanism in place. For each question, the importance of that element can be changed. The standard importance is 'normal', which means that the score is not modified. Changing to importance to 'low' will cause the element to have less impact on the score. Changing it to 'High' or 'Critical' will cause the element to have more impact on the score. Setting it to 'none' will ignore the element in scoring entirely, as explained under 'Weighing mechanism'. This feature should be used with care.
Some additional remarks regarding the usage of the SOC-CMM:
1. Some elements are not used directly for scoring (this is also indicated), but are a guideline for answering other questions. These elements have a lighter color. For example, question 3.1 (part of maturity score) can be answered by using the elements in 3.2 (not part of maturity score) as a guideline.
2. Elements with a green color are calculated fields. These will be filled in automatically by filling in those parts of the assessment.
3. The services and Technology domains evaluate both maturity and capability. These capabilities do not have a 5-point scale and an importance, but use a 6-point scale instead. This is to reduce the amount of clicks and answers. The sixth element in the scale is 'not required'. Use this if you do not feel like you need that particular capability and to exclude it from scoring.
4. Every sheet has a part where you can fill in some comments or remarks. Discussing the questions in this self-assessments will likely uncover some improvements. This is added value for a self-assessment, so it is worthwhile to create notes.
5. The weighing mechanisms allows for manipulation of the maturity  score. Therefore, it is important to strongly consider and possibly document why you wish to deviate from the standard. The goal of the SOC-CMM is to provide insight into strengths and weaknesses and to improve the SOC, not to obtain the highest score possible.
6. The NIST score is calculated automatically as explained below
7. Performing a full SOC-CMM assessment can take a significant amount of time, depending on the level of detail you put into the assessment. Before you start, ensure that you have allocated sufficient time. A way to reduce effort is to have a single knowledgeable SOC employee perform a quick scan and subsequently focus on areas that are debatable. Also, reducing scope for an initial assessment is a way to reduce the assessment effort.</t>
    </r>
  </si>
  <si>
    <t>Indicate a score from 1 to 3. Decimals can be used</t>
  </si>
  <si>
    <t>Has the solution been technically documented?</t>
  </si>
  <si>
    <t>Has the solution been functionally documented?</t>
  </si>
  <si>
    <t>Please specify elements of the threat hunting service document:</t>
  </si>
  <si>
    <t>Please select the services and technologies that should be included into the assessment. Excluding a service or technology here will exclude it from scoring. Note: changes to these values take some time to process</t>
  </si>
  <si>
    <t>SOC management process is not reviewed</t>
  </si>
  <si>
    <t>SOC management process is reviewed in an ad-hoc fashion</t>
  </si>
  <si>
    <t>e.g. NIST 800-62r1, CERT handbook, etc.</t>
  </si>
  <si>
    <t>4.1 Use Case Management</t>
  </si>
  <si>
    <t>4.1.3</t>
  </si>
  <si>
    <t>4.1.4</t>
  </si>
  <si>
    <t>4.1.5</t>
  </si>
  <si>
    <t>4.1.6</t>
  </si>
  <si>
    <t>4.1.7</t>
  </si>
  <si>
    <t>4.1.8</t>
  </si>
  <si>
    <t>4.1.9</t>
  </si>
  <si>
    <t>4.1.10</t>
  </si>
  <si>
    <t>4.1.11</t>
  </si>
  <si>
    <t>Do you have a detection engineering process in place?</t>
  </si>
  <si>
    <t>Is the detection engineering process formally documented?</t>
  </si>
  <si>
    <t>Are there specific roles and requirements for detection engineers?</t>
  </si>
  <si>
    <t>5.1 Detection Engineering</t>
  </si>
  <si>
    <t>5.1.2</t>
  </si>
  <si>
    <t>5.1.3</t>
  </si>
  <si>
    <t>Do you measure visibility status for your use cases for gap analysis purposes?</t>
  </si>
  <si>
    <t>Is there a formal release process in place for new detections?</t>
  </si>
  <si>
    <t>Are there formal hand-over to the analyst team?</t>
  </si>
  <si>
    <t>Do you perform adversary emulation?</t>
  </si>
  <si>
    <t>Is ADT/AE fully integrated in the detection engineering release process?</t>
  </si>
  <si>
    <t>Do you test response playbooks?</t>
  </si>
  <si>
    <t>Is there active cooperation between the SOC analysts and the detection engineers?</t>
  </si>
  <si>
    <t>Detection Engineering &amp; Validation</t>
  </si>
  <si>
    <t>Do you determine and document visibility requirements for each use case?</t>
  </si>
  <si>
    <t>https://github.com/rabobank-cdc/DeTTECT</t>
  </si>
  <si>
    <t>[2] For example, using the DeTT&amp;CT tooling:</t>
  </si>
  <si>
    <t>4.3 Visibility</t>
  </si>
  <si>
    <t>Is a reporting policy for security incidents in place?</t>
  </si>
  <si>
    <t>Do you actively seek to create a psychologically safe environment for SOC personnel?</t>
  </si>
  <si>
    <t>A psychologically safe environment is an environment where everyone is able to speak their mind and feel valued</t>
  </si>
  <si>
    <t>Do you have specific KSAOs established for SOC personnel?</t>
  </si>
  <si>
    <t>A recruitment process is required to obtain new employees in a market where talent is scarce [1]</t>
  </si>
  <si>
    <t>[1] See the CSIRT social maturity handbook, pages 134-135</t>
  </si>
  <si>
    <t>[2] See the CSIRT social maturity handbook, pages 41-42</t>
  </si>
  <si>
    <t>https://www.nist.gov/itl/applied-cybersecurity/nice/nice-framework-resource-center/nice-framework-supplemental-material</t>
  </si>
  <si>
    <t>[3] See the NIST NICE framework, specifically the Cyber Defense Analyst and Incident Responder roles:</t>
  </si>
  <si>
    <t>Have you established team goals?</t>
  </si>
  <si>
    <t>Do you document and track individual team member goals?</t>
  </si>
  <si>
    <t>Do you perform regular teambuilding exercises with other teams relevant to the SOC?</t>
  </si>
  <si>
    <t>Have you documented SOC team member abilities?</t>
  </si>
  <si>
    <t>Have you established an Operational Security (OPSEC) program?</t>
  </si>
  <si>
    <t>Do you have a war room for the SOC?</t>
  </si>
  <si>
    <t>Do you have a secure physical storage location?</t>
  </si>
  <si>
    <t>Have schedules been created to optimize vigilance during shifts?</t>
  </si>
  <si>
    <t>3.8.6</t>
  </si>
  <si>
    <t>Are proactive and reactive metrics used in reports?</t>
  </si>
  <si>
    <t>3.10.1</t>
  </si>
  <si>
    <t>Do you provide education and awareness to the organization?</t>
  </si>
  <si>
    <t>3.10.2</t>
  </si>
  <si>
    <t>Do you measure the effect of education and awareness efforts?</t>
  </si>
  <si>
    <t>Education and Awareness</t>
  </si>
  <si>
    <t>Is remote maintenance on the system managed?</t>
  </si>
  <si>
    <t>Have maintenance windows been established?</t>
  </si>
  <si>
    <t>Is maintenance performed using authorised and trusted tooling?</t>
  </si>
  <si>
    <t>e.g., SOC-CMM 4CERT, SIM3, CREST, etc.</t>
  </si>
  <si>
    <t>Collection</t>
  </si>
  <si>
    <t>Processing</t>
  </si>
  <si>
    <t>Dissemination</t>
  </si>
  <si>
    <t>Threat landscaping</t>
  </si>
  <si>
    <t>Infrastructure Management</t>
  </si>
  <si>
    <t>Management of the CTI infrastructure (Threat Intelligence Platform)</t>
  </si>
  <si>
    <t>Customization</t>
  </si>
  <si>
    <t>For each of the maturity questions, guidance is available. When a value is selected from the dropdown box, guidance for that value is show under the guidance column. This guidance can be used to help determine the correct level. Note that this is truly meant as guidance on interpretation and scoring, not as mandatory and prescriptive.</t>
  </si>
  <si>
    <t>The SOC-CMM is built using standard Excel features without macros. The sheets are not locked or password protected. Therefore, adding colums and rows and applying other changes such as changing guidance or adding elements is possible. To show columns and rows, go to 'View' --&gt; 'Show' and check 'Headings'. To show all the tabs underlying the SOC-CMM, go top 'File' --&gt; 'Options' --&gt; 'Advanced' --&gt; 'Display options' and check 'Show sheet tabs'. Customizing calculations will require understanding of the calculations done in the '_Output' sheet. However, guidance for this type of customization is not provided, as it requires an understanding of the way the SOC-CMM sheets are connected.</t>
  </si>
  <si>
    <t>Have you optimized secure remote working capabilities for SOC employees?</t>
  </si>
  <si>
    <t>5.1.4</t>
  </si>
  <si>
    <t>5.1.5</t>
  </si>
  <si>
    <t>5.1.6</t>
  </si>
  <si>
    <t>5.1.7</t>
  </si>
  <si>
    <t>5.1.8</t>
  </si>
  <si>
    <t>Is there active cooperation between the Threat Intelligence analysts and detection engineers?</t>
  </si>
  <si>
    <t>Is there a testing enviroment to test and validate detections before deploying them?</t>
  </si>
  <si>
    <t>Is the system regularly maintained?</t>
  </si>
  <si>
    <t>Renumbered, keep lines for backwards compatibility</t>
  </si>
  <si>
    <t>NIST MAPPING</t>
  </si>
  <si>
    <t>Questions remaining</t>
  </si>
  <si>
    <t>Additions in version 2.2</t>
  </si>
  <si>
    <t>Understanding customer satisfaction will help to better align with business needs</t>
  </si>
  <si>
    <t>Making stakeholders aware of the contents helps in getting organizational support for security operations</t>
  </si>
  <si>
    <t>Is there an information security policy in place that supports the SOC activities?</t>
  </si>
  <si>
    <t>Exchange of best practices, intelligence and actions on threats with other SOCs is vital for improving cyber defence</t>
  </si>
  <si>
    <t>B 4.10</t>
  </si>
  <si>
    <t>Is there an active cooperation with other SOCs (external)?</t>
  </si>
  <si>
    <t>5. Privacy &amp; Policy</t>
  </si>
  <si>
    <t>Privacy &amp; Policy</t>
  </si>
  <si>
    <t>B 5.7</t>
  </si>
  <si>
    <t>B 5.8</t>
  </si>
  <si>
    <t>B5 - Privacy &amp; Policy</t>
  </si>
  <si>
    <t>A clear security policy that supports SOC operations provides guidance and helps to enforce mandate for the SOC in the organisation</t>
  </si>
  <si>
    <t>A reporting policy for security incidents will aid the SOC in identifying incidents and threats in the organization</t>
  </si>
  <si>
    <t>No cooperation with other SOCs</t>
  </si>
  <si>
    <t>Some ad-hoc informal information exchange</t>
  </si>
  <si>
    <t>Some information exchange with external SOCs</t>
  </si>
  <si>
    <t>Information exchanged regularly, cooperation not formalized</t>
  </si>
  <si>
    <t>Continuous formalized active cooperation and information exchange</t>
  </si>
  <si>
    <t>Information security in place, no mention of SOC activities</t>
  </si>
  <si>
    <t>Policy in place, SOC activities mentioned without mandate</t>
  </si>
  <si>
    <t>Policy in place, SOC activities mentioned in detail with mandate</t>
  </si>
  <si>
    <t>B 5.9</t>
  </si>
  <si>
    <t>Consulting the SOC in the creation of security policy will ensure that SOC activities are properly mentioned and enforceable</t>
  </si>
  <si>
    <t>No formal information security policy in place</t>
  </si>
  <si>
    <t>SOC not consulted or informed of policy creation or policy updates</t>
  </si>
  <si>
    <t>Full involvement of the SOC in the creation of operational security policy</t>
  </si>
  <si>
    <t>Is the SOC consulted in the creation and updates of operational security policy?</t>
  </si>
  <si>
    <t>SOC informed of policy creation and updates only</t>
  </si>
  <si>
    <t>SOC consulted before policy creation and updates, not actively involved</t>
  </si>
  <si>
    <t>SOC consulted before policy creation and updates, performs reviews</t>
  </si>
  <si>
    <t>No reporting policy in place</t>
  </si>
  <si>
    <t>Policy in place, no mention of the SOC</t>
  </si>
  <si>
    <t>Policy &amp; central point for reporting in place, SOC part of the workflow</t>
  </si>
  <si>
    <t>Policy with SOC activities and mandate in place, actively communicated</t>
  </si>
  <si>
    <t>Policy in place, role of the SOC in security incidents mentioned</t>
  </si>
  <si>
    <t>Policy in place with all SOC activities, no central point for reporting</t>
  </si>
  <si>
    <t>Knowledge, Skills, Abilities and Other attributes (KSAOs) should be in place: technical, cognitive, social and character [2], [3]</t>
  </si>
  <si>
    <t>P 1.9</t>
  </si>
  <si>
    <t>P 1.10</t>
  </si>
  <si>
    <t>KSOAs are used ad-hoc in staffing attempts</t>
  </si>
  <si>
    <t>A basic standardized KSAO set is created</t>
  </si>
  <si>
    <t>A full KSAO is created, but not actively used in staffing</t>
  </si>
  <si>
    <t>A full KSAO is created, regularly updated and actively used in staffing</t>
  </si>
  <si>
    <t>A safe environment has been established, but not actively managed</t>
  </si>
  <si>
    <t>A safe environment has been established, and actively managed</t>
  </si>
  <si>
    <t>KSAOs have not been created</t>
  </si>
  <si>
    <t>P 3.11</t>
  </si>
  <si>
    <t>P 3.12</t>
  </si>
  <si>
    <t>P 3.13</t>
  </si>
  <si>
    <t>P 3.14</t>
  </si>
  <si>
    <t>Individual goals are not determined</t>
  </si>
  <si>
    <t>Individual goals are determined, but not formally documented</t>
  </si>
  <si>
    <t>Individual goals are determined, and formally documented</t>
  </si>
  <si>
    <t>Individual goals are determined and documented, but not tracked</t>
  </si>
  <si>
    <t>No MTS team building exercises are performed</t>
  </si>
  <si>
    <t>MTS exercises are performed in an ad-hoc fashion</t>
  </si>
  <si>
    <t>MTS exercises are usually performed, but not embedded in processes</t>
  </si>
  <si>
    <t>MTS exercises are regularly done, but not focused on improvement</t>
  </si>
  <si>
    <t>MTS exercises done regularly and focused on improving team dynamics</t>
  </si>
  <si>
    <t>Periodic evaluation is performed, results are used for team growth</t>
  </si>
  <si>
    <t>Team goals help to bring focus to the team and monitor progress</t>
  </si>
  <si>
    <t>Individual team member goals should be set to help grow the employee to full potential</t>
  </si>
  <si>
    <t>Besides individual performance, team performance and dynamics are also important to measure and improve on</t>
  </si>
  <si>
    <t>In multi-team systems (MTS), the SOC collaborates with other teams. Use cross-team teambuilding to maximize performance</t>
  </si>
  <si>
    <t>Individual goals are determined, approved and tracked regularly</t>
  </si>
  <si>
    <t>Team goals are not determined</t>
  </si>
  <si>
    <t>Team goals are determined, but not formally documented</t>
  </si>
  <si>
    <t>Team goals are determined, and formally documented</t>
  </si>
  <si>
    <t>Team goals are determined and documented, but not tracked</t>
  </si>
  <si>
    <t>Team goals are determined, approved and tracked regularly</t>
  </si>
  <si>
    <t>Besides knowledge and skills, team member abilities are also important to document</t>
  </si>
  <si>
    <t>Documentation is not in place</t>
  </si>
  <si>
    <t>Documentation covers the most relevant abilities for the team</t>
  </si>
  <si>
    <t>All employee abilities documented, but is not regularly updated</t>
  </si>
  <si>
    <t>All employee abilities documented, and regularly updated</t>
  </si>
  <si>
    <t>M 2.1.6</t>
  </si>
  <si>
    <t>M 2.3.9</t>
  </si>
  <si>
    <t>An OPSEC program is not in place</t>
  </si>
  <si>
    <t>Some ad-hoc information across documents regarding OPSEC</t>
  </si>
  <si>
    <t>Consistent OPSEC documentation, no program</t>
  </si>
  <si>
    <t>Comprehensive OPSEC program exists, not consistently enforced/maintained</t>
  </si>
  <si>
    <t>OPSEC program is formally approved, enforced and regularly maintained</t>
  </si>
  <si>
    <t>No war room available</t>
  </si>
  <si>
    <t>Dedicated and fully equipped room available to the SOC</t>
  </si>
  <si>
    <t>Dedicated room available, not equipped for major incidents</t>
  </si>
  <si>
    <t>Room available, somewhat equipped but not dedicated for the SOC</t>
  </si>
  <si>
    <t>Room available, not equipped and not dedicated for the SOC</t>
  </si>
  <si>
    <t>Secure storage facilities in place</t>
  </si>
  <si>
    <t>Dedicated secure storage in place, basic access control</t>
  </si>
  <si>
    <t>Dedicated secure storage in place, granular access control, no monitoring</t>
  </si>
  <si>
    <t>Access secured, granular access, regularly reviewed and monitored</t>
  </si>
  <si>
    <t>Remote working not enabled</t>
  </si>
  <si>
    <t>An OPSEC program dictates security rules to ensure the integrity and confidentiality of SOC processes, tools and information</t>
  </si>
  <si>
    <t>Remote working enabled, no additional security measures for SOC</t>
  </si>
  <si>
    <r>
      <t xml:space="preserve">Secure working </t>
    </r>
    <r>
      <rPr>
        <b/>
        <sz val="11"/>
        <color theme="1"/>
        <rFont val="Calibri"/>
        <family val="2"/>
        <scheme val="minor"/>
      </rPr>
      <t xml:space="preserve">enabled </t>
    </r>
    <r>
      <rPr>
        <sz val="11"/>
        <color theme="1"/>
        <rFont val="Calibri"/>
        <family val="2"/>
        <scheme val="minor"/>
      </rPr>
      <t xml:space="preserve">means secure access (MFA, encryption, etc.), secure working </t>
    </r>
    <r>
      <rPr>
        <b/>
        <sz val="11"/>
        <color theme="1"/>
        <rFont val="Calibri"/>
        <family val="2"/>
        <scheme val="minor"/>
      </rPr>
      <t xml:space="preserve">facilitated </t>
    </r>
    <r>
      <rPr>
        <sz val="11"/>
        <color theme="1"/>
        <rFont val="Calibri"/>
        <family val="2"/>
        <scheme val="minor"/>
      </rPr>
      <t>also means equipped and performing</t>
    </r>
  </si>
  <si>
    <t xml:space="preserve">Remote working fully facilitated: secure, monitored, equipped &amp; performing </t>
  </si>
  <si>
    <t>Remote working facilitated, additional security measures taken for SOC</t>
  </si>
  <si>
    <t>Remote working facilitated, fully secure and monitored, but not equipped</t>
  </si>
  <si>
    <t>M 2.4.6</t>
  </si>
  <si>
    <t>Shift schedules not created with vigilance in mind</t>
  </si>
  <si>
    <t>Vigilance requirements understood, but not implemented</t>
  </si>
  <si>
    <t>Vigilance requirements implemented, but not optimized</t>
  </si>
  <si>
    <t>Shift schedule optimized for vigilance, but not regularly improved</t>
  </si>
  <si>
    <t>Shift schedule optimized for vigilance, regularly evaluated and improved</t>
  </si>
  <si>
    <t>Schedules should be created to optimize vigilance. Thus, shift should include mandatory breaks and not be too long</t>
  </si>
  <si>
    <t>Secure storage facilities can be used to store evidence collected during investigations or other operational security purposes</t>
  </si>
  <si>
    <t>A dedicated facility for coordination of major security incidents</t>
  </si>
  <si>
    <t>M 3.8.6</t>
  </si>
  <si>
    <t>M 3.10.1</t>
  </si>
  <si>
    <t>M 3.10.2</t>
  </si>
  <si>
    <t>Proactive metrics can help to show how the team is actively preventing incidents from occurring</t>
  </si>
  <si>
    <t>E&amp;A not provided</t>
  </si>
  <si>
    <t>E&amp;A provided in an ad-hoc fashion</t>
  </si>
  <si>
    <t>E&amp;A provided in a structured manner</t>
  </si>
  <si>
    <t>E&amp;A provided through an established program</t>
  </si>
  <si>
    <t>E&amp;A provided and improved through an established program</t>
  </si>
  <si>
    <t>Efforts not measured</t>
  </si>
  <si>
    <t>Efforts measured in an ad-hoc fashion</t>
  </si>
  <si>
    <t>Efforts measured in a structured fashion, output not used in improvement</t>
  </si>
  <si>
    <t>Efforts measured in a structured fashion, output used in improvement</t>
  </si>
  <si>
    <t>Efforts continuously being measured and optimized</t>
  </si>
  <si>
    <t>Removed, keep lines for backwards compatibility</t>
  </si>
  <si>
    <t>Data source requirements should be part of use case design</t>
  </si>
  <si>
    <t>Measuring visibility status of use cases will help to identify use cases that require additional data sources for detection optimization</t>
  </si>
  <si>
    <t>M 4.2.1</t>
  </si>
  <si>
    <t>M 4.2.2</t>
  </si>
  <si>
    <t>M 4.2.3</t>
  </si>
  <si>
    <t>M 4.2.4</t>
  </si>
  <si>
    <t>M 4.3.1</t>
  </si>
  <si>
    <t>M 4.3.2</t>
  </si>
  <si>
    <t>M 4.3.3</t>
  </si>
  <si>
    <t>Use cases not measured against Mitre ATT&amp;CK</t>
  </si>
  <si>
    <t>Mitre ATT&amp;CK profile created, validated and regularly maintained</t>
  </si>
  <si>
    <t>Monitoring rules not tagged</t>
  </si>
  <si>
    <t>Is use case output (alerts) used in threat intelligence activities?</t>
  </si>
  <si>
    <t>M 4.2.5</t>
  </si>
  <si>
    <t>Use case output not used in TI activities</t>
  </si>
  <si>
    <t>Use case output used in TI activities in an ad-hoc fashion</t>
  </si>
  <si>
    <t>Is threat intelligence used for the creation and updates of use cases?</t>
  </si>
  <si>
    <t>Risks can be (cyber)threats, but also non-compliance or penalties (laws &amp; regulations)</t>
  </si>
  <si>
    <t>M 4.2.6</t>
  </si>
  <si>
    <t>TI not used in use case creation / updates</t>
  </si>
  <si>
    <t>TI used in use case creation / updates in an ad-hoc fashion</t>
  </si>
  <si>
    <t>TI used in use case creation / updates for high-risk threats</t>
  </si>
  <si>
    <t>TI used in use case creation / updates for most threats, no formal process</t>
  </si>
  <si>
    <t>Formal process in place, connecting TI activities to use cases</t>
  </si>
  <si>
    <t>Formal process in place, connecting use case output to TI activities</t>
  </si>
  <si>
    <t>Use case output used in TI activities for high-risk alerts</t>
  </si>
  <si>
    <t>Use case output used in TI activities for most alerts, no formal process</t>
  </si>
  <si>
    <t>All use cases continuously measured, output used in improvement</t>
  </si>
  <si>
    <t>Visibility requirements not determined</t>
  </si>
  <si>
    <t>Visibility requirements formally determined, documented and reviewed</t>
  </si>
  <si>
    <t>Visibility requirements formally determined and documented, not reviewed</t>
  </si>
  <si>
    <t>Visibility requirements determined for some use cases</t>
  </si>
  <si>
    <t>Visibility requirements determined for most use cases, not documented</t>
  </si>
  <si>
    <t>Visibility status not measured</t>
  </si>
  <si>
    <t>Visibility status continuously measured, output used in improvement</t>
  </si>
  <si>
    <t>Visibility status measured frequently, output used in improvement</t>
  </si>
  <si>
    <t>Visibility status measured in an ad-hoc fashion</t>
  </si>
  <si>
    <t>Visibility status measured, not actively used in improvement</t>
  </si>
  <si>
    <t>All use cases frequently measured, output used in improvement</t>
  </si>
  <si>
    <t>High- and medium risk monitoring rules tagged</t>
  </si>
  <si>
    <t>All monitoring rules tagged, not regularly revised</t>
  </si>
  <si>
    <t>All monitoring rules tagged and regularly revised</t>
  </si>
  <si>
    <t>5.1.9</t>
  </si>
  <si>
    <t>Do you apply a versioning system to detections?</t>
  </si>
  <si>
    <t>Do you have a roll-back procedure in place in case of problems with detections?</t>
  </si>
  <si>
    <t>5.1.10</t>
  </si>
  <si>
    <t>5.1.1</t>
  </si>
  <si>
    <t>M 5.1.1</t>
  </si>
  <si>
    <t>M 5.1.2</t>
  </si>
  <si>
    <t>M 5.1.3</t>
  </si>
  <si>
    <t>M 5.1.4</t>
  </si>
  <si>
    <t>M 5.1.5</t>
  </si>
  <si>
    <t>M 5.1.6</t>
  </si>
  <si>
    <t>M 5.1.7</t>
  </si>
  <si>
    <t>M 5.1.8</t>
  </si>
  <si>
    <t>M 5.1.9</t>
  </si>
  <si>
    <t>M 5.1.10</t>
  </si>
  <si>
    <t>M5 - Detection Engineering</t>
  </si>
  <si>
    <t>A detection engineering process supports the creation and deployment of detection rules for security monitoring purposes</t>
  </si>
  <si>
    <t>Formal documentation supports process standardisation, and allows for faster training of new engineers</t>
  </si>
  <si>
    <t>Detection engineers have a skillset that is different from security analysts and security engineers</t>
  </si>
  <si>
    <t>SOC analyst deal with alerts resulting from detections created by engineers, so a tight interaction is required to optimize the ruleset</t>
  </si>
  <si>
    <t>Threat intelligence is a major input into the creation or updating of detection rules</t>
  </si>
  <si>
    <t>Once the detections are created, they must be operationalized. This should be done with a formal hand-over to production</t>
  </si>
  <si>
    <t>A testing environment allows for thorough testing of new detections, which ensures a higher level of quality</t>
  </si>
  <si>
    <t>A formal release process includes automated deployment of rules and adheres to organizational change management procedures</t>
  </si>
  <si>
    <t>A versioning system will allow to revert back to previous versions of detections</t>
  </si>
  <si>
    <t>A roll-back procedure enabled reverting abck to a good state if a deployment has an adverse effect on security monitoring</t>
  </si>
  <si>
    <t>M 5.2.1</t>
  </si>
  <si>
    <t>M 5.2.2</t>
  </si>
  <si>
    <t>M 5.2.3</t>
  </si>
  <si>
    <t>M 5.2.4</t>
  </si>
  <si>
    <t>M 5.2.5</t>
  </si>
  <si>
    <t>M 5.2.6</t>
  </si>
  <si>
    <t>Testing both detection and response provides a more complete view of SOC capabilities</t>
  </si>
  <si>
    <t>When deploying new or updated detection, automated detection testing should be updated as well</t>
  </si>
  <si>
    <t>A detection engineering process is not in place</t>
  </si>
  <si>
    <t>Detection engineering is done in an ad-hoc fashion</t>
  </si>
  <si>
    <t>Basic process in place, not applied to all use cases</t>
  </si>
  <si>
    <t>Informal process in place covering all use cases</t>
  </si>
  <si>
    <t>Formal process in place, covering all use cases</t>
  </si>
  <si>
    <t>No specific roles and requirements</t>
  </si>
  <si>
    <t>Requirements identified, not formalised in roles</t>
  </si>
  <si>
    <t>Roles formally documented, approved and regularly revised</t>
  </si>
  <si>
    <t>Requirements identified, role defined but not documented</t>
  </si>
  <si>
    <t>Requirements identified, role defined and documented</t>
  </si>
  <si>
    <t>No cooperation between teams</t>
  </si>
  <si>
    <t>Cooperation between teams on an ad-hoc basis</t>
  </si>
  <si>
    <t>SOC analysts are informed, no further cooperation</t>
  </si>
  <si>
    <t>SOC analysts are informed and review outcomes</t>
  </si>
  <si>
    <t>Threat analysts are informed, no further cooperation</t>
  </si>
  <si>
    <t>Threat analysts are informed and review outcomes</t>
  </si>
  <si>
    <t>Formal handover not in place</t>
  </si>
  <si>
    <t>Testing environment not in place</t>
  </si>
  <si>
    <t>Response playbooks not tested</t>
  </si>
  <si>
    <t>Is the outcome from the ADT/AE tests used as input into monitoring and detection engineering?</t>
  </si>
  <si>
    <t>Use case testing not in place</t>
  </si>
  <si>
    <t>Handover performed in an ad-hoc manner</t>
  </si>
  <si>
    <t>Handover performed, process not documented of formalised</t>
  </si>
  <si>
    <t>Handover performed, process documentation in place</t>
  </si>
  <si>
    <t>Testing environment in place, not actively used for detection engineering</t>
  </si>
  <si>
    <t>Testing environment used, testing process not documented or formalised</t>
  </si>
  <si>
    <t>Testing environment used, testing process documented</t>
  </si>
  <si>
    <t>Testing environment used, process documented and regularly evaluated</t>
  </si>
  <si>
    <t>Formal handover procedure in place, documented and regularly evaluated</t>
  </si>
  <si>
    <t>Release process not in place</t>
  </si>
  <si>
    <t>Releases performed in an ad-hoc manner</t>
  </si>
  <si>
    <t>Releases done structurally, process not documented of formalised</t>
  </si>
  <si>
    <t>Releases sone structurally, process documentation in place</t>
  </si>
  <si>
    <t>Formal release procedure in place, documented and regularly evaluated</t>
  </si>
  <si>
    <t>Versioning system not in place</t>
  </si>
  <si>
    <t>Versioning system in place, not actively used</t>
  </si>
  <si>
    <t>Versioning system used for some detections</t>
  </si>
  <si>
    <t>Roll-back procedure not in place</t>
  </si>
  <si>
    <t>Versioning system used for all detections, no formal commit procedure</t>
  </si>
  <si>
    <t>Versioning system used for all detections, commit procedure formalised</t>
  </si>
  <si>
    <t>Roll-back capability in place, but not documented</t>
  </si>
  <si>
    <t>Roll-back capability in place and documented</t>
  </si>
  <si>
    <t>Roll-back procedure requirements understood, but not operationalized</t>
  </si>
  <si>
    <t>Use case testing performed in ad-hoc fashion, no detection targets set</t>
  </si>
  <si>
    <t>All use cases tested, visibility and detection targets used in improvements</t>
  </si>
  <si>
    <t>Some use case testing performed, detection targets set, no formal process</t>
  </si>
  <si>
    <t>All use cases tested, process formalized, detection targets set</t>
  </si>
  <si>
    <t>Response playbooks tested in an ad-hoc fashion</t>
  </si>
  <si>
    <t>Some response playbooks tested, no formal process</t>
  </si>
  <si>
    <t>All response playbooks formally tested, output used for improvements</t>
  </si>
  <si>
    <t>Formal roll-back capability in place, documented and regularly tested</t>
  </si>
  <si>
    <t>SOC governance process is not in place</t>
  </si>
  <si>
    <t>A safe environment is not actively created</t>
  </si>
  <si>
    <t>Basic awareness of a safe environment exists, but is not implemented</t>
  </si>
  <si>
    <t>A safe and actively managed environment exists and is evaluated</t>
  </si>
  <si>
    <t>A plan covering some roles is in place and operational</t>
  </si>
  <si>
    <t>Periodic evaluation is performed in an ad-hoc fashion</t>
  </si>
  <si>
    <t>Periodic evaluation is performed in a structured fashion</t>
  </si>
  <si>
    <t>Documentation only covers some employees' abilities</t>
  </si>
  <si>
    <t>High risk monitoring rules tagged</t>
  </si>
  <si>
    <t>SOC analyst are actively involved in the detection engineering process</t>
  </si>
  <si>
    <t>Threat analyst are actively involved in the detection engineering process</t>
  </si>
  <si>
    <t>Response playbooks tested structurally following a documented process</t>
  </si>
  <si>
    <t>New releases do not trigger ADT/AE</t>
  </si>
  <si>
    <t>New releases trigger ADT/AE in an ad-hoc fashion</t>
  </si>
  <si>
    <t>Release process triggers ADT/AE for some use cases, not documented</t>
  </si>
  <si>
    <t>Releases process triggers ADT/AE for all use cases, documented process</t>
  </si>
  <si>
    <t>Full integration into release process, formalized and (partly) automated</t>
  </si>
  <si>
    <t>ADT/AE outcome not used</t>
  </si>
  <si>
    <t>ADT/AE outcome used in an ad-hoc fashion</t>
  </si>
  <si>
    <t>ADT/AE outcome used, documented process</t>
  </si>
  <si>
    <t>ADT/AE outcome used, no documented process</t>
  </si>
  <si>
    <t>ADT/EA outcome used, process documented and regularly evaluated</t>
  </si>
  <si>
    <t>5. Detection Engineering &amp; Validation</t>
  </si>
  <si>
    <t>T 1.5.3</t>
  </si>
  <si>
    <t>T 1.5.4</t>
  </si>
  <si>
    <t>T 1.5.5</t>
  </si>
  <si>
    <t>T 1.5.6</t>
  </si>
  <si>
    <t>T 1.7</t>
  </si>
  <si>
    <t>T 1.7.1</t>
  </si>
  <si>
    <t>T 1.7.2</t>
  </si>
  <si>
    <t>T 1.7.3</t>
  </si>
  <si>
    <t>T 1.7.4</t>
  </si>
  <si>
    <t>T 1.7.5</t>
  </si>
  <si>
    <t>T 1.7.6</t>
  </si>
  <si>
    <t>T 1.7.7</t>
  </si>
  <si>
    <t>T 1.7.8</t>
  </si>
  <si>
    <t>T 1.7.9</t>
  </si>
  <si>
    <t>T 1.7.10</t>
  </si>
  <si>
    <t>T 1.7.11</t>
  </si>
  <si>
    <t>T 1.7.12</t>
  </si>
  <si>
    <t>T 1.7.13</t>
  </si>
  <si>
    <t>T 1.7.14</t>
  </si>
  <si>
    <t>T 1.7.15</t>
  </si>
  <si>
    <t>T 1.7.16</t>
  </si>
  <si>
    <t>T 1.7.17</t>
  </si>
  <si>
    <t>T 1.7.18</t>
  </si>
  <si>
    <t>T 1.7.19</t>
  </si>
  <si>
    <t>T 1.7.20</t>
  </si>
  <si>
    <t>T 1.7.21</t>
  </si>
  <si>
    <t>T 1.7.22</t>
  </si>
  <si>
    <t>T 1.7.23</t>
  </si>
  <si>
    <t>T 1.7.24</t>
  </si>
  <si>
    <t>T 1.7.25</t>
  </si>
  <si>
    <t>1.5.3</t>
  </si>
  <si>
    <t>1.5.4</t>
  </si>
  <si>
    <t>1.5.5</t>
  </si>
  <si>
    <t>1.5.6</t>
  </si>
  <si>
    <t>1.7.1</t>
  </si>
  <si>
    <t>1.7.2</t>
  </si>
  <si>
    <t>1.7.3</t>
  </si>
  <si>
    <t>1.7.4</t>
  </si>
  <si>
    <t>1.7.5</t>
  </si>
  <si>
    <t>1.7.6</t>
  </si>
  <si>
    <t>1.7.7</t>
  </si>
  <si>
    <t>1.7.8</t>
  </si>
  <si>
    <t>1.7.9</t>
  </si>
  <si>
    <t>1.7.10</t>
  </si>
  <si>
    <t>1.7.11</t>
  </si>
  <si>
    <t>1.7.12</t>
  </si>
  <si>
    <t>1.7.13</t>
  </si>
  <si>
    <t>1.7.14</t>
  </si>
  <si>
    <t>1.7.15</t>
  </si>
  <si>
    <t>1.7.16</t>
  </si>
  <si>
    <t>1.7.17</t>
  </si>
  <si>
    <t>1.7.18</t>
  </si>
  <si>
    <t>1.7.19</t>
  </si>
  <si>
    <t>1.7.20</t>
  </si>
  <si>
    <t>1.7.21</t>
  </si>
  <si>
    <t>1.7.22</t>
  </si>
  <si>
    <t>1.7.23</t>
  </si>
  <si>
    <t>1.7.24</t>
  </si>
  <si>
    <t>1.7.25</t>
  </si>
  <si>
    <t>Generic capability guidance</t>
  </si>
  <si>
    <t>Not in place</t>
  </si>
  <si>
    <t>Not required for SOC operations</t>
  </si>
  <si>
    <t>Systems should be regularly maintained to keep up with the latest features and bug fixes</t>
  </si>
  <si>
    <t>Remote maintenance by a third party may be part of system maintenance procedures</t>
  </si>
  <si>
    <t>Is maintenance executed through the change management process?</t>
  </si>
  <si>
    <t>Setting maintenance windows helps to structure the maintenance process and make it more predictable</t>
  </si>
  <si>
    <t>Performing maintenance with authorised and trusted tooling helps to ensure security and integrity of the system</t>
  </si>
  <si>
    <t>System maintenance not performed</t>
  </si>
  <si>
    <t>System maintenance done in an ad-hoc fashion</t>
  </si>
  <si>
    <t>Remote maintenance not managed</t>
  </si>
  <si>
    <t>Maintenance performed without changes</t>
  </si>
  <si>
    <t>Some maintenance executed through change management</t>
  </si>
  <si>
    <t>All maintenance executed through changes, no formal approval</t>
  </si>
  <si>
    <t>All maintenance executed through changes, with formal approval</t>
  </si>
  <si>
    <t>Remote maintenance done in an ad-hoc fashion</t>
  </si>
  <si>
    <t>Remote maintenance controlled, not documented</t>
  </si>
  <si>
    <t>Remote maintenance controlled, in a documented process</t>
  </si>
  <si>
    <t>Remote maintenance controlled &amp; monitored, formally documented</t>
  </si>
  <si>
    <t>System maintenance done structurally, not following procedures</t>
  </si>
  <si>
    <t>System maintenance done structurally, following procedures</t>
  </si>
  <si>
    <t>Maintenance executed following approved procedures, regularly reviewed</t>
  </si>
  <si>
    <t>Maintenance windows not established</t>
  </si>
  <si>
    <t>Have you established maintenance windows?</t>
  </si>
  <si>
    <t>Maintenance windows established and formally approved</t>
  </si>
  <si>
    <t>Maintenance windows used sometimes</t>
  </si>
  <si>
    <t>Maintenance windows established, not formally approved</t>
  </si>
  <si>
    <t>Established, formally approved &amp; aligned with change management</t>
  </si>
  <si>
    <t>Standardized tooling set used for most maintenance</t>
  </si>
  <si>
    <t>Fully automated HA in place, not aligned with business continuity plans</t>
  </si>
  <si>
    <t>All major maintenance executed through change management</t>
  </si>
  <si>
    <t>T 2.5.3</t>
  </si>
  <si>
    <t>T 2.5.4</t>
  </si>
  <si>
    <t>T 2.5.5</t>
  </si>
  <si>
    <t>T 2.5.6</t>
  </si>
  <si>
    <t>T 2.7.1</t>
  </si>
  <si>
    <t>T 2.7.2</t>
  </si>
  <si>
    <t>T 2.7.3</t>
  </si>
  <si>
    <t>T 2.7.4</t>
  </si>
  <si>
    <t>T 2.7.5</t>
  </si>
  <si>
    <t>T 2.7.6</t>
  </si>
  <si>
    <t>T 2.7.7</t>
  </si>
  <si>
    <t>T 2.7.8</t>
  </si>
  <si>
    <t>T 2.7.9</t>
  </si>
  <si>
    <t>T 2.7.10</t>
  </si>
  <si>
    <t>T 2.7.11</t>
  </si>
  <si>
    <t>T 2.7.12</t>
  </si>
  <si>
    <t>T 2.7.13</t>
  </si>
  <si>
    <t>T 3.5.3</t>
  </si>
  <si>
    <t>T 3.5.4</t>
  </si>
  <si>
    <t>T 3.5.5</t>
  </si>
  <si>
    <t>T 3.5.6</t>
  </si>
  <si>
    <t>T 3.7.1</t>
  </si>
  <si>
    <t>T 3.7.2</t>
  </si>
  <si>
    <t>T 3.7.3</t>
  </si>
  <si>
    <t>T 3.7.4</t>
  </si>
  <si>
    <t>T 3.7.5</t>
  </si>
  <si>
    <t>T 3.7.6</t>
  </si>
  <si>
    <t>T 3.7.7</t>
  </si>
  <si>
    <t>T 3.7.8</t>
  </si>
  <si>
    <t>T 3.7.9</t>
  </si>
  <si>
    <t>T 3.7.10</t>
  </si>
  <si>
    <t>T 3.7.11</t>
  </si>
  <si>
    <t>T 3.7.12</t>
  </si>
  <si>
    <t>T 3.7.13</t>
  </si>
  <si>
    <t>T 3.7.14</t>
  </si>
  <si>
    <t>T 3.7.15</t>
  </si>
  <si>
    <t>T 3.7.16</t>
  </si>
  <si>
    <t>T 3.7.17</t>
  </si>
  <si>
    <t>T 3.7.18</t>
  </si>
  <si>
    <t>T 3.7.19</t>
  </si>
  <si>
    <t>T 3.7.20</t>
  </si>
  <si>
    <t>T 3.7.21</t>
  </si>
  <si>
    <t>T 3.7.22</t>
  </si>
  <si>
    <t>Authorized tooling used, updated before maintenance</t>
  </si>
  <si>
    <t>Authorized &amp; updated tooling used, regularly evaluated</t>
  </si>
  <si>
    <t>Standardized tooling set used for all maintenance, not formally authorized</t>
  </si>
  <si>
    <t>Maintenance not performed using authorized &amp; trusted tooling</t>
  </si>
  <si>
    <t>authorized tooling used, updated before maintenance</t>
  </si>
  <si>
    <t>authorized &amp; updated tooling used, regularly evaluated</t>
  </si>
  <si>
    <t>3.5.3</t>
  </si>
  <si>
    <t>3.5.4</t>
  </si>
  <si>
    <t>3.5.5</t>
  </si>
  <si>
    <t>3.5.6</t>
  </si>
  <si>
    <t>3.7.10</t>
  </si>
  <si>
    <t>3.7.11</t>
  </si>
  <si>
    <t>3.7.12</t>
  </si>
  <si>
    <t>3.7.13</t>
  </si>
  <si>
    <t>3.7.14</t>
  </si>
  <si>
    <t>3.7.15</t>
  </si>
  <si>
    <t>3.7.16</t>
  </si>
  <si>
    <t>3.7.17</t>
  </si>
  <si>
    <t>3.7.18</t>
  </si>
  <si>
    <t>3.7.19</t>
  </si>
  <si>
    <t>3.7.20</t>
  </si>
  <si>
    <t>3.7.21</t>
  </si>
  <si>
    <t>3.7.22</t>
  </si>
  <si>
    <t>3.7.23</t>
  </si>
  <si>
    <t>2.5.3</t>
  </si>
  <si>
    <t>2.5.4</t>
  </si>
  <si>
    <t>2.5.5</t>
  </si>
  <si>
    <t>2.5.6</t>
  </si>
  <si>
    <t>2.7.9</t>
  </si>
  <si>
    <t>2.7.10</t>
  </si>
  <si>
    <t>2.7.11</t>
  </si>
  <si>
    <t>2.7.12</t>
  </si>
  <si>
    <t>2.7.13</t>
  </si>
  <si>
    <t>2.7.14</t>
  </si>
  <si>
    <t>2.7.15</t>
  </si>
  <si>
    <t>2.7.16</t>
  </si>
  <si>
    <t>T 2.7.14</t>
  </si>
  <si>
    <t>T 2.7.15</t>
  </si>
  <si>
    <t>T 2.7.16</t>
  </si>
  <si>
    <t>T 3.7</t>
  </si>
  <si>
    <t>T 4.5.3</t>
  </si>
  <si>
    <t>T 4.5.4</t>
  </si>
  <si>
    <t>T 4.5.6</t>
  </si>
  <si>
    <t>T 4.7</t>
  </si>
  <si>
    <t>T 4.7.1</t>
  </si>
  <si>
    <t>T 4.7.2</t>
  </si>
  <si>
    <t>T 4.7.3</t>
  </si>
  <si>
    <t>T 4.7.4</t>
  </si>
  <si>
    <t>T 4.7.5</t>
  </si>
  <si>
    <t>T 4.7.6</t>
  </si>
  <si>
    <t>T 4.7.7</t>
  </si>
  <si>
    <t>T 4.7.8</t>
  </si>
  <si>
    <t>T 4.7.9</t>
  </si>
  <si>
    <t>T 4.7.10</t>
  </si>
  <si>
    <t>T 4.7.11</t>
  </si>
  <si>
    <t>T 4.7.12</t>
  </si>
  <si>
    <t>T 4.7.13</t>
  </si>
  <si>
    <t>T 4.7.14</t>
  </si>
  <si>
    <t>T 4.7.15</t>
  </si>
  <si>
    <t>T 4.7.16</t>
  </si>
  <si>
    <t>T 4.7.17</t>
  </si>
  <si>
    <t>T 4.7.18</t>
  </si>
  <si>
    <t>T 5.4.1</t>
  </si>
  <si>
    <t>T 5.4.2</t>
  </si>
  <si>
    <t>T 5.4.3</t>
  </si>
  <si>
    <t>T 5.4.4</t>
  </si>
  <si>
    <t>T 5.4.5</t>
  </si>
  <si>
    <t>4.7.1</t>
  </si>
  <si>
    <t>4.7.2</t>
  </si>
  <si>
    <t>4.7.3</t>
  </si>
  <si>
    <t>4.7.4</t>
  </si>
  <si>
    <t>4.7.5</t>
  </si>
  <si>
    <t>4.7.6</t>
  </si>
  <si>
    <t>4.7.7</t>
  </si>
  <si>
    <t>4.7.8</t>
  </si>
  <si>
    <t>4.7.9</t>
  </si>
  <si>
    <t>4.7.10</t>
  </si>
  <si>
    <t>4.7.11</t>
  </si>
  <si>
    <t>4.7.12</t>
  </si>
  <si>
    <t>4.7.13</t>
  </si>
  <si>
    <t>4.7.14</t>
  </si>
  <si>
    <t>4.7.15</t>
  </si>
  <si>
    <t>4.7.16</t>
  </si>
  <si>
    <t>4.7.17</t>
  </si>
  <si>
    <t>4.7.18</t>
  </si>
  <si>
    <t>Retainer for incident response as a service in case of major breaches</t>
  </si>
  <si>
    <t>Analysis of end-point memory, for example fileless malware</t>
  </si>
  <si>
    <t>S 4.14.31</t>
  </si>
  <si>
    <t>Creation of a landscape of current and emerging threats for strategic purposes</t>
  </si>
  <si>
    <t>Managing the TIP to optimally support TI efforts</t>
  </si>
  <si>
    <t>Integration of threat intelligence information into the hunting process, threat hunts should be driven by threat intelligence</t>
  </si>
  <si>
    <t>ALL ENTRIES BEYOND THIS POINT FOR BACKWARDS COMPATIBILITY WITH VERSION 2.0</t>
  </si>
  <si>
    <t>Business size</t>
  </si>
  <si>
    <t>Sector</t>
  </si>
  <si>
    <t>10000+</t>
  </si>
  <si>
    <t>Aerospace industry</t>
  </si>
  <si>
    <t>Agriculture</t>
  </si>
  <si>
    <t>Chemical / pharmaceutical</t>
  </si>
  <si>
    <t>Computer / software</t>
  </si>
  <si>
    <t>Consulting</t>
  </si>
  <si>
    <t>Defense</t>
  </si>
  <si>
    <t>Education</t>
  </si>
  <si>
    <t>Energy / Utilities</t>
  </si>
  <si>
    <t>Entertainment</t>
  </si>
  <si>
    <t>Health Care</t>
  </si>
  <si>
    <t>Finance</t>
  </si>
  <si>
    <t>Insurance</t>
  </si>
  <si>
    <t>Service Provider</t>
  </si>
  <si>
    <t>Telecommunications</t>
  </si>
  <si>
    <t>Other</t>
  </si>
  <si>
    <t>Organisation &amp; SOC Profile</t>
  </si>
  <si>
    <t>With the SOC-CMM assessment completed, the next steps are to determine the areas to improve. This requires some analysis of the results. The results should be analysed top-down. First, determine which domains are scoring less than the target maturity level. Then, drill down into those domains using the graphs. If a target maturity level was not used, then the domains should be chosen that underperform in comparison to the other domains. The next step is to determine which aspects of those domains yield the lowest scores.
When the domains and the respective aspects that require improvement have been identified, detailed information is required to determine the exact improvements that need to be made. The sheets for those domains provide the detailed information that is required for improvement. Use the scoring mechanism as described in the 'Usage' sheet to determine which of the individual elements is negatively contributing to the overall score. Those elements are candidate for improvement. Improvement can as simple as creating and maintaining the appropriate documentation or as complex as introducing new management elements to the SOC. The SOC-CMM does not provide guidance on how to execute the improvement. This should be determined by internal experts or external consultants. Alternatively, it is possible to purchase a licensed and supported version of the SOC-CMM. This licensed and supported version contains a number of consultancy hours.</t>
  </si>
  <si>
    <t>1-49</t>
  </si>
  <si>
    <t>50-249</t>
  </si>
  <si>
    <t>250-999</t>
  </si>
  <si>
    <t>1000-4999</t>
  </si>
  <si>
    <t>5000-9999</t>
  </si>
  <si>
    <r>
      <t xml:space="preserve">Copyright (C) 2021 - SOC-CMM
The SOC-CMM advanced version is part of the SOC-CMM.
The SOC-CMM is free software, released under the CC SA-BY license: https://creativecommons.org/licenses/by-sa/4.0/
</t>
    </r>
    <r>
      <rPr>
        <i/>
        <sz val="11"/>
        <color theme="1"/>
        <rFont val="Calibri"/>
        <family val="2"/>
        <scheme val="minor"/>
      </rPr>
      <t xml:space="preserve">You are free to:
</t>
    </r>
    <r>
      <rPr>
        <b/>
        <sz val="11"/>
        <color theme="1"/>
        <rFont val="Calibri"/>
        <family val="2"/>
        <scheme val="minor"/>
      </rPr>
      <t xml:space="preserve">Share </t>
    </r>
    <r>
      <rPr>
        <sz val="11"/>
        <color theme="1"/>
        <rFont val="Calibri"/>
        <family val="2"/>
        <scheme val="minor"/>
      </rPr>
      <t xml:space="preserve">— copy and redistribute the material in any medium or format
</t>
    </r>
    <r>
      <rPr>
        <b/>
        <sz val="11"/>
        <color theme="1"/>
        <rFont val="Calibri"/>
        <family val="2"/>
        <scheme val="minor"/>
      </rPr>
      <t>Adapt</t>
    </r>
    <r>
      <rPr>
        <sz val="11"/>
        <color theme="1"/>
        <rFont val="Calibri"/>
        <family val="2"/>
        <scheme val="minor"/>
      </rPr>
      <t xml:space="preserve"> — remix, transform, and build upon the material for any purpose, even commercially.
</t>
    </r>
    <r>
      <rPr>
        <i/>
        <sz val="11"/>
        <color theme="1"/>
        <rFont val="Calibri"/>
        <family val="2"/>
        <scheme val="minor"/>
      </rPr>
      <t xml:space="preserve">Under the following terms:
</t>
    </r>
    <r>
      <rPr>
        <b/>
        <sz val="11"/>
        <color theme="1"/>
        <rFont val="Calibri"/>
        <family val="2"/>
        <scheme val="minor"/>
      </rPr>
      <t xml:space="preserve">Attribution </t>
    </r>
    <r>
      <rPr>
        <sz val="11"/>
        <color theme="1"/>
        <rFont val="Calibri"/>
        <family val="2"/>
        <scheme val="minor"/>
      </rPr>
      <t xml:space="preserve">— You must give appropriate credit, provide a link to the license, and indicate if changes were made. You may do so in any reasonable manner, but not in any way that suggests the licensor endorses you or your use.
</t>
    </r>
    <r>
      <rPr>
        <b/>
        <sz val="11"/>
        <color theme="1"/>
        <rFont val="Calibri"/>
        <family val="2"/>
        <scheme val="minor"/>
      </rPr>
      <t xml:space="preserve">ShareAlike </t>
    </r>
    <r>
      <rPr>
        <sz val="11"/>
        <color theme="1"/>
        <rFont val="Calibri"/>
        <family val="2"/>
        <scheme val="minor"/>
      </rPr>
      <t xml:space="preserve">— If you remix, transform, or build upon the material, you must distribute your contributions under the same license as the original.
</t>
    </r>
    <r>
      <rPr>
        <b/>
        <sz val="11"/>
        <color theme="1"/>
        <rFont val="Calibri"/>
        <family val="2"/>
        <scheme val="minor"/>
      </rPr>
      <t xml:space="preserve">No additional restrictions </t>
    </r>
    <r>
      <rPr>
        <sz val="11"/>
        <color theme="1"/>
        <rFont val="Calibri"/>
        <family val="2"/>
        <scheme val="minor"/>
      </rPr>
      <t>— You may not apply legal terms or technological measures that legally restrict others from doing anything the license permits.
This license is acceptable for Free Cultural Works. The licensor cannot revoke these freedoms as long as you follow the license terms.
This program is distributed in the hope that it will be useful, but WITHOUT ANY WARRANTY; without even the implied warranty of MERCHANTABILITY or FITNESS FOR A PARTICULAR PURPOSE.</t>
    </r>
  </si>
  <si>
    <t>info@SOC-CMM.com</t>
  </si>
  <si>
    <t>Is there an onboarding and offloading procedure for this service?</t>
  </si>
  <si>
    <t>Customer onboarding and offloading procedures support efficient service delivery and ensure customers are (dis)connected properly</t>
  </si>
  <si>
    <t>S 1.16.1</t>
  </si>
  <si>
    <t>S 1.16.2</t>
  </si>
  <si>
    <t>S 1.16.3</t>
  </si>
  <si>
    <t>S 1.16.4</t>
  </si>
  <si>
    <t>S 1.16.5</t>
  </si>
  <si>
    <t>S 1.16.6</t>
  </si>
  <si>
    <t>S 1.16.7</t>
  </si>
  <si>
    <t>S 1.16.8</t>
  </si>
  <si>
    <t>S 1.16.9</t>
  </si>
  <si>
    <t>S 1.16.10</t>
  </si>
  <si>
    <t>S 1.16.11</t>
  </si>
  <si>
    <t>S 1.16.12</t>
  </si>
  <si>
    <t>S 1.16.13</t>
  </si>
  <si>
    <t>S 1.16.14</t>
  </si>
  <si>
    <t>S 1.16.15</t>
  </si>
  <si>
    <t>S 1.16.16</t>
  </si>
  <si>
    <t>S 1.16.17</t>
  </si>
  <si>
    <t>S 1.16.18</t>
  </si>
  <si>
    <t>S 1.16.19</t>
  </si>
  <si>
    <t>S 1.16.20</t>
  </si>
  <si>
    <t>S 1.17</t>
  </si>
  <si>
    <t>Full procedures in place, operational but not used structurally</t>
  </si>
  <si>
    <t>Procedures in place, formally published and regularly reviewed</t>
  </si>
  <si>
    <t>S 1.16.21</t>
  </si>
  <si>
    <t>S 1.16.22</t>
  </si>
  <si>
    <t>S 1.16.23</t>
  </si>
  <si>
    <t>S 1.16.24</t>
  </si>
  <si>
    <t>1.16.1</t>
  </si>
  <si>
    <t>1.16.2</t>
  </si>
  <si>
    <t>1.16.3</t>
  </si>
  <si>
    <t>1.16.4</t>
  </si>
  <si>
    <t>1.16.5</t>
  </si>
  <si>
    <t>1.16.6</t>
  </si>
  <si>
    <t>1.16.7</t>
  </si>
  <si>
    <t>1.16.8</t>
  </si>
  <si>
    <t>1.16.9</t>
  </si>
  <si>
    <t>1.16.10</t>
  </si>
  <si>
    <t>1.16.11</t>
  </si>
  <si>
    <t>1.16.12</t>
  </si>
  <si>
    <t>1.16.13</t>
  </si>
  <si>
    <t>1.16.14</t>
  </si>
  <si>
    <t>1.16.15</t>
  </si>
  <si>
    <t>1.16.16</t>
  </si>
  <si>
    <t>1.16.17</t>
  </si>
  <si>
    <t>1.16.18</t>
  </si>
  <si>
    <t>1.16.19</t>
  </si>
  <si>
    <t>1.16.20</t>
  </si>
  <si>
    <t>1.16.21</t>
  </si>
  <si>
    <t>1.16.22</t>
  </si>
  <si>
    <t>1.16.23</t>
  </si>
  <si>
    <t>1.16.24</t>
  </si>
  <si>
    <t>1.16.25</t>
  </si>
  <si>
    <t>1.16.26</t>
  </si>
  <si>
    <t>1.17</t>
  </si>
  <si>
    <t>2.17.1</t>
  </si>
  <si>
    <t>2.17.2</t>
  </si>
  <si>
    <t>2.17.3</t>
  </si>
  <si>
    <t>2.17.4</t>
  </si>
  <si>
    <t>2.17.5</t>
  </si>
  <si>
    <t>2.17.6</t>
  </si>
  <si>
    <t>2.17.7</t>
  </si>
  <si>
    <t>2.17.8</t>
  </si>
  <si>
    <t>2.17.9</t>
  </si>
  <si>
    <t>2.17.10</t>
  </si>
  <si>
    <t>2.17.11</t>
  </si>
  <si>
    <t>2.17.12</t>
  </si>
  <si>
    <t>2.17.13</t>
  </si>
  <si>
    <t>2.17.14</t>
  </si>
  <si>
    <t>2.17.15</t>
  </si>
  <si>
    <t>2.17.16</t>
  </si>
  <si>
    <t>2.17.17</t>
  </si>
  <si>
    <t>2.17.18</t>
  </si>
  <si>
    <t>2.17.19</t>
  </si>
  <si>
    <t>2.17.20</t>
  </si>
  <si>
    <t>2.17.21</t>
  </si>
  <si>
    <t>2.17.22</t>
  </si>
  <si>
    <t>2.17.23</t>
  </si>
  <si>
    <t>2.17.24</t>
  </si>
  <si>
    <t>2.17.25</t>
  </si>
  <si>
    <t>2.17.26</t>
  </si>
  <si>
    <t>2.17.27</t>
  </si>
  <si>
    <t>2.17.28</t>
  </si>
  <si>
    <t>2.17.29</t>
  </si>
  <si>
    <t>2.17.30</t>
  </si>
  <si>
    <t>2.17.31</t>
  </si>
  <si>
    <t>2.17.32</t>
  </si>
  <si>
    <t>2.17.33</t>
  </si>
  <si>
    <t>2.17.34</t>
  </si>
  <si>
    <t>2.17.35</t>
  </si>
  <si>
    <t>2.18</t>
  </si>
  <si>
    <t>S 2.17.1</t>
  </si>
  <si>
    <t>S 2.17.2</t>
  </si>
  <si>
    <t>S 2.17.3</t>
  </si>
  <si>
    <t>S 2.17.4</t>
  </si>
  <si>
    <t>S 2.17.5</t>
  </si>
  <si>
    <t>S 2.17.6</t>
  </si>
  <si>
    <t>S 2.17.7</t>
  </si>
  <si>
    <t>S 2.17.8</t>
  </si>
  <si>
    <t>S 2.17.9</t>
  </si>
  <si>
    <t>S 2.17.10</t>
  </si>
  <si>
    <t>S 2.17.11</t>
  </si>
  <si>
    <t>S 2.17.12</t>
  </si>
  <si>
    <t>S 2.17.13</t>
  </si>
  <si>
    <t>S 2.17.14</t>
  </si>
  <si>
    <t>S 2.17.15</t>
  </si>
  <si>
    <t>S 2.17.16</t>
  </si>
  <si>
    <t>S 2.17.17</t>
  </si>
  <si>
    <t>S 2.17.18</t>
  </si>
  <si>
    <t>S 2.17.19</t>
  </si>
  <si>
    <t>S 2.17.20</t>
  </si>
  <si>
    <t>S 2.17.21</t>
  </si>
  <si>
    <t>S 2.17.22</t>
  </si>
  <si>
    <t>S 2.17.23</t>
  </si>
  <si>
    <t>S 2.17.24</t>
  </si>
  <si>
    <t>S 2.17.25</t>
  </si>
  <si>
    <t>S 2.17.26</t>
  </si>
  <si>
    <t>S 2.17.27</t>
  </si>
  <si>
    <t>S 2.17.28</t>
  </si>
  <si>
    <t>S 2.17.29</t>
  </si>
  <si>
    <t>S 2.17.30</t>
  </si>
  <si>
    <t>S 2.18</t>
  </si>
  <si>
    <t>3.16.1</t>
  </si>
  <si>
    <t>3.16.2</t>
  </si>
  <si>
    <t>3.16.3</t>
  </si>
  <si>
    <t>3.16.4</t>
  </si>
  <si>
    <t>3.16.5</t>
  </si>
  <si>
    <t>3.16.6</t>
  </si>
  <si>
    <t>3.16.7</t>
  </si>
  <si>
    <t>3.16.8</t>
  </si>
  <si>
    <t>3.16.9</t>
  </si>
  <si>
    <t>3.16.10</t>
  </si>
  <si>
    <t>3.16.11</t>
  </si>
  <si>
    <t>3.16.12</t>
  </si>
  <si>
    <t>3.16.13</t>
  </si>
  <si>
    <t>3.16.14</t>
  </si>
  <si>
    <t>3.16.15</t>
  </si>
  <si>
    <t>3.16.16</t>
  </si>
  <si>
    <t>3.16.17</t>
  </si>
  <si>
    <t>3.16.18</t>
  </si>
  <si>
    <t>3.16.19</t>
  </si>
  <si>
    <t>3.16.20</t>
  </si>
  <si>
    <t>3.16.21</t>
  </si>
  <si>
    <t>3.16.22</t>
  </si>
  <si>
    <t>3.16.23</t>
  </si>
  <si>
    <t>3.16.24</t>
  </si>
  <si>
    <t>3.17</t>
  </si>
  <si>
    <t>S 3.16.1</t>
  </si>
  <si>
    <t>S 3.16.2</t>
  </si>
  <si>
    <t>S 3.16.3</t>
  </si>
  <si>
    <t>S 3.16.4</t>
  </si>
  <si>
    <t>S 3.16.5</t>
  </si>
  <si>
    <t>S 3.16.6</t>
  </si>
  <si>
    <t>S 3.16.7</t>
  </si>
  <si>
    <t>S 3.16.8</t>
  </si>
  <si>
    <t>S 3.16.9</t>
  </si>
  <si>
    <t>S 3.16.10</t>
  </si>
  <si>
    <t>S 3.16.11</t>
  </si>
  <si>
    <t>S 3.16.12</t>
  </si>
  <si>
    <t>S 3.16.13</t>
  </si>
  <si>
    <t>S 3.16.14</t>
  </si>
  <si>
    <t>S 3.16.15</t>
  </si>
  <si>
    <t>S 3.16.16</t>
  </si>
  <si>
    <t>S 3.16.17</t>
  </si>
  <si>
    <t>S 3.16.18</t>
  </si>
  <si>
    <t>S 3.16.19</t>
  </si>
  <si>
    <t>S 3.16.20</t>
  </si>
  <si>
    <t>S 3.16.21</t>
  </si>
  <si>
    <t>S 3.16.22</t>
  </si>
  <si>
    <t>S 3.16.23</t>
  </si>
  <si>
    <t>S 3.16.24</t>
  </si>
  <si>
    <t>S 3.17</t>
  </si>
  <si>
    <t>S 2.17.31</t>
  </si>
  <si>
    <t>S 2.17.32</t>
  </si>
  <si>
    <t>4.15.1</t>
  </si>
  <si>
    <t>4.15.2</t>
  </si>
  <si>
    <t>4.15.3</t>
  </si>
  <si>
    <t>4.15.4</t>
  </si>
  <si>
    <t>4.15.5</t>
  </si>
  <si>
    <t>4.15.6</t>
  </si>
  <si>
    <t>4.15.7</t>
  </si>
  <si>
    <t>4.15.8</t>
  </si>
  <si>
    <t>4.15.9</t>
  </si>
  <si>
    <t>4.15.10</t>
  </si>
  <si>
    <t>4.15.11</t>
  </si>
  <si>
    <t>4.15.12</t>
  </si>
  <si>
    <t>4.15.13</t>
  </si>
  <si>
    <t>4.15.14</t>
  </si>
  <si>
    <t>4.15.15</t>
  </si>
  <si>
    <t>4.15.16</t>
  </si>
  <si>
    <t>4.15.17</t>
  </si>
  <si>
    <t>4.15.18</t>
  </si>
  <si>
    <t>4.15.19</t>
  </si>
  <si>
    <t>4.15.20</t>
  </si>
  <si>
    <t>4.15.21</t>
  </si>
  <si>
    <t>4.15.22</t>
  </si>
  <si>
    <t>4.15.23</t>
  </si>
  <si>
    <t>4.15.24</t>
  </si>
  <si>
    <t>4.15.25</t>
  </si>
  <si>
    <t>4.15.26</t>
  </si>
  <si>
    <t>4.15.27</t>
  </si>
  <si>
    <t>4.15.28</t>
  </si>
  <si>
    <t>4.15.29</t>
  </si>
  <si>
    <t>4.15.30</t>
  </si>
  <si>
    <t>4.15.31</t>
  </si>
  <si>
    <t>4.16</t>
  </si>
  <si>
    <t>S 4.15.1</t>
  </si>
  <si>
    <t>S 4.15.2</t>
  </si>
  <si>
    <t>S 4.15.3</t>
  </si>
  <si>
    <t>S 4.15.4</t>
  </si>
  <si>
    <t>S 4.15.5</t>
  </si>
  <si>
    <t>S 4.15.6</t>
  </si>
  <si>
    <t>S 4.15.7</t>
  </si>
  <si>
    <t>S 4.15.8</t>
  </si>
  <si>
    <t>S 4.15.9</t>
  </si>
  <si>
    <t>S 4.15.10</t>
  </si>
  <si>
    <t>S 4.15.11</t>
  </si>
  <si>
    <t>S 4.15.12</t>
  </si>
  <si>
    <t>S 4.15.13</t>
  </si>
  <si>
    <t>S 4.15.14</t>
  </si>
  <si>
    <t>S 4.15.15</t>
  </si>
  <si>
    <t>S 4.15.16</t>
  </si>
  <si>
    <t>S 4.15.17</t>
  </si>
  <si>
    <t>S 4.15.18</t>
  </si>
  <si>
    <t>S 4.15.19</t>
  </si>
  <si>
    <t>S 4.15.20</t>
  </si>
  <si>
    <t>S 4.15.21</t>
  </si>
  <si>
    <t>S 4.15.22</t>
  </si>
  <si>
    <t>S 4.15.23</t>
  </si>
  <si>
    <t>S 4.15.24</t>
  </si>
  <si>
    <t>S 4.15.25</t>
  </si>
  <si>
    <t>S 4.15.26</t>
  </si>
  <si>
    <t>S 4.16</t>
  </si>
  <si>
    <t>S 4.15.27</t>
  </si>
  <si>
    <t>S 4.15.28</t>
  </si>
  <si>
    <t>S 4.15.29</t>
  </si>
  <si>
    <t>5.16.1</t>
  </si>
  <si>
    <t>5.16.2</t>
  </si>
  <si>
    <t>5.16.3</t>
  </si>
  <si>
    <t>5.16.4</t>
  </si>
  <si>
    <t>5.16.5</t>
  </si>
  <si>
    <t>5.16.6</t>
  </si>
  <si>
    <t>5.16.7</t>
  </si>
  <si>
    <t>5.16.8</t>
  </si>
  <si>
    <t>5.16.9</t>
  </si>
  <si>
    <t>5.16.10</t>
  </si>
  <si>
    <t>5.16.11</t>
  </si>
  <si>
    <t>5.16.12</t>
  </si>
  <si>
    <t>5.16.13</t>
  </si>
  <si>
    <t>5.16.14</t>
  </si>
  <si>
    <t>5.16.15</t>
  </si>
  <si>
    <t>5.16.16</t>
  </si>
  <si>
    <t>5.16.17</t>
  </si>
  <si>
    <t>5.16.18</t>
  </si>
  <si>
    <t>5.16.19</t>
  </si>
  <si>
    <t>5.16.20</t>
  </si>
  <si>
    <t>5.16.21</t>
  </si>
  <si>
    <t>5.17</t>
  </si>
  <si>
    <t>S 5.16.1</t>
  </si>
  <si>
    <t>S 5.16.2</t>
  </si>
  <si>
    <t>S 5.16.3</t>
  </si>
  <si>
    <t>S 5.16.4</t>
  </si>
  <si>
    <t>S 5.16.5</t>
  </si>
  <si>
    <t>S 5.16.6</t>
  </si>
  <si>
    <t>S 5.16.7</t>
  </si>
  <si>
    <t>S 5.16.8</t>
  </si>
  <si>
    <t>S 5.16.9</t>
  </si>
  <si>
    <t>S 5.16.10</t>
  </si>
  <si>
    <t>S 5.16.11</t>
  </si>
  <si>
    <t>S 5.16.12</t>
  </si>
  <si>
    <t>S 5.16.13</t>
  </si>
  <si>
    <t>S 5.16.14</t>
  </si>
  <si>
    <t>S 5.16.15</t>
  </si>
  <si>
    <t>S 5.16.16</t>
  </si>
  <si>
    <t>S 5.16.17</t>
  </si>
  <si>
    <t>S 5.16.18</t>
  </si>
  <si>
    <t>S 5.16.19</t>
  </si>
  <si>
    <t>S 5.16.20</t>
  </si>
  <si>
    <t>6.15.1</t>
  </si>
  <si>
    <t>6.15.2</t>
  </si>
  <si>
    <t>6.15.3</t>
  </si>
  <si>
    <t>6.15.4</t>
  </si>
  <si>
    <t>6.15.5</t>
  </si>
  <si>
    <t>6.15.6</t>
  </si>
  <si>
    <t>6.15.7</t>
  </si>
  <si>
    <t>6.15.8</t>
  </si>
  <si>
    <t>6.15.9</t>
  </si>
  <si>
    <t>6.15.10</t>
  </si>
  <si>
    <t>6.15.11</t>
  </si>
  <si>
    <t>6.15.12</t>
  </si>
  <si>
    <t>6.15.13</t>
  </si>
  <si>
    <t>6.15.14</t>
  </si>
  <si>
    <t>6.15.15</t>
  </si>
  <si>
    <t>6.15.16</t>
  </si>
  <si>
    <t>6.15.17</t>
  </si>
  <si>
    <t>6.15.18</t>
  </si>
  <si>
    <t>6.15.19</t>
  </si>
  <si>
    <t>6.15.20</t>
  </si>
  <si>
    <t>6.16</t>
  </si>
  <si>
    <t>S 6.15.1</t>
  </si>
  <si>
    <t>S 6.15.2</t>
  </si>
  <si>
    <t>S 6.15.3</t>
  </si>
  <si>
    <t>S 6.15.4</t>
  </si>
  <si>
    <t>S 6.15.5</t>
  </si>
  <si>
    <t>S 6.15.6</t>
  </si>
  <si>
    <t>S 6.15.7</t>
  </si>
  <si>
    <t>S 6.15.8</t>
  </si>
  <si>
    <t>S 6.15.9</t>
  </si>
  <si>
    <t>S 6.15.10</t>
  </si>
  <si>
    <t>S 6.15.11</t>
  </si>
  <si>
    <t>S 6.15.12</t>
  </si>
  <si>
    <t>S 6.15.13</t>
  </si>
  <si>
    <t>S 6.15.14</t>
  </si>
  <si>
    <t>S 6.15.15</t>
  </si>
  <si>
    <t>S 6.15.16</t>
  </si>
  <si>
    <t>S 6.15.17</t>
  </si>
  <si>
    <t>S 6.15.18</t>
  </si>
  <si>
    <t>S 6.15.19</t>
  </si>
  <si>
    <t>S 6.16</t>
  </si>
  <si>
    <t>S 5.17</t>
  </si>
  <si>
    <t>S 5.16.21</t>
  </si>
  <si>
    <t>7.15.1</t>
  </si>
  <si>
    <t>7.15.2</t>
  </si>
  <si>
    <t>7.15.3</t>
  </si>
  <si>
    <t>7.15.4</t>
  </si>
  <si>
    <t>7.15.5</t>
  </si>
  <si>
    <t>7.15.6</t>
  </si>
  <si>
    <t>7.15.7</t>
  </si>
  <si>
    <t>7.15.8</t>
  </si>
  <si>
    <t>7.15.9</t>
  </si>
  <si>
    <t>7.15.10</t>
  </si>
  <si>
    <t>7.15.11</t>
  </si>
  <si>
    <t>7.15.12</t>
  </si>
  <si>
    <t>7.15.13</t>
  </si>
  <si>
    <t>7.15.14</t>
  </si>
  <si>
    <t>7.15.15</t>
  </si>
  <si>
    <t>7.15.16</t>
  </si>
  <si>
    <t>7.15.17</t>
  </si>
  <si>
    <t>7.15.18</t>
  </si>
  <si>
    <t>7.15.19</t>
  </si>
  <si>
    <t>7.15.20</t>
  </si>
  <si>
    <t>7.16</t>
  </si>
  <si>
    <t>S 7.15.1</t>
  </si>
  <si>
    <t>S 7.15.2</t>
  </si>
  <si>
    <t>S 7.15.3</t>
  </si>
  <si>
    <t>S 7.15.4</t>
  </si>
  <si>
    <t>S 7.15.5</t>
  </si>
  <si>
    <t>S 7.15.6</t>
  </si>
  <si>
    <t>S 7.15.7</t>
  </si>
  <si>
    <t>S 7.15.8</t>
  </si>
  <si>
    <t>S 7.15.9</t>
  </si>
  <si>
    <t>S 7.15.10</t>
  </si>
  <si>
    <t>S 7.15.11</t>
  </si>
  <si>
    <t>S 7.15.12</t>
  </si>
  <si>
    <t>S 7.15.13</t>
  </si>
  <si>
    <t>S 7.15.14</t>
  </si>
  <si>
    <t>S 7.15.15</t>
  </si>
  <si>
    <t>S 7.15.16</t>
  </si>
  <si>
    <t>S 7.15.17</t>
  </si>
  <si>
    <t>S 7.15.18</t>
  </si>
  <si>
    <t>S 7.15.19</t>
  </si>
  <si>
    <t>S 7.15.20</t>
  </si>
  <si>
    <t>S 7.16</t>
  </si>
  <si>
    <t>3. Reporting &amp; Communication</t>
  </si>
  <si>
    <t>Reporting &amp; communication</t>
  </si>
  <si>
    <t>Communication</t>
  </si>
  <si>
    <t>3.11.3</t>
  </si>
  <si>
    <t>3.11.2</t>
  </si>
  <si>
    <t>3.11.1</t>
  </si>
  <si>
    <t>Communication templates help to standardize and professionalize SOC communication to stakeholders</t>
  </si>
  <si>
    <t>Communication skills are important for analysts to explain their findings and recommendations</t>
  </si>
  <si>
    <t>Communication training helps SOC personnel to communicate effectively</t>
  </si>
  <si>
    <t>A communication matrix can be used to decide when, how and with whom to communicate</t>
  </si>
  <si>
    <t>Do you have a communication matrix in place?</t>
  </si>
  <si>
    <t>Is communication training (verbal/written) available for SOC personnel?</t>
  </si>
  <si>
    <t>M 3.11.1</t>
  </si>
  <si>
    <t>M 3.11.2</t>
  </si>
  <si>
    <t>M 3.11.3</t>
  </si>
  <si>
    <t>Communication templates formally approved and regularly reviewed</t>
  </si>
  <si>
    <t>Communication matrix not in place</t>
  </si>
  <si>
    <t>Communication training not available</t>
  </si>
  <si>
    <t>The need for training is identified, but no training has been selected</t>
  </si>
  <si>
    <t>Communication skills documented in role description</t>
  </si>
  <si>
    <t>Some communication standardized, no templates</t>
  </si>
  <si>
    <t>No communication templates or standardization in place</t>
  </si>
  <si>
    <t>Templates created, but not used consistently</t>
  </si>
  <si>
    <t>Do you use communication templates?</t>
  </si>
  <si>
    <t>Are communication skills element of SOC role descriptions?</t>
  </si>
  <si>
    <t>Are communication skills part of SOC role descriptions?</t>
  </si>
  <si>
    <t>Communication matrix in place, formally published and regularly reviewed</t>
  </si>
  <si>
    <t>Communication skills formally documented and evaluated for employees</t>
  </si>
  <si>
    <t>Communication templates used consistently, embedded in technology</t>
  </si>
  <si>
    <t>Only vital procedures are in place</t>
  </si>
  <si>
    <t>Training selected and made available to SOC personnel</t>
  </si>
  <si>
    <t>Communication training formal part of employee onboarding and evaluation</t>
  </si>
  <si>
    <t>Communication skills not identified</t>
  </si>
  <si>
    <t>Communication skills identified, but not documented</t>
  </si>
  <si>
    <t>Communication information available across documents</t>
  </si>
  <si>
    <t>Communication information available in a single matrix</t>
  </si>
  <si>
    <t>Communication matrix formally published and known to stakeholders</t>
  </si>
  <si>
    <t>Communication skills documented and approved, not evaluated</t>
  </si>
  <si>
    <t>Training selected and made available, actively promoted to SOC personnel</t>
  </si>
  <si>
    <t>M3 - Reporting &amp; Communication</t>
  </si>
  <si>
    <t>5. Privacy &amp; policy</t>
  </si>
  <si>
    <t>3. Change notes</t>
  </si>
  <si>
    <t>Version 2.2</t>
  </si>
  <si>
    <t>question 4.10 added (external SOC cooperation)</t>
  </si>
  <si>
    <t>Privacy &amp; Policy:</t>
  </si>
  <si>
    <t>questions 5.1, 5.2 and 5.3 added (security policy)</t>
  </si>
  <si>
    <t>question 5.4: additional NIST mapping applied</t>
  </si>
  <si>
    <t>questions 1.9 and 1.10 added (KSAOs)</t>
  </si>
  <si>
    <t>questions 3.5 and 3.6 added, renumbering applied (team goals and tracking of goals)</t>
  </si>
  <si>
    <t>questions 3.13 and 3.14 added (multi-team systems and team performance)</t>
  </si>
  <si>
    <t>question 4.4.1 added, renumbering applied (employee abilities)</t>
  </si>
  <si>
    <t>Detection Engineering &amp; Validation:</t>
  </si>
  <si>
    <t>Use case management:</t>
  </si>
  <si>
    <t>Reporting: (changed to reporting &amp; communication)</t>
  </si>
  <si>
    <t>Operations and facilities:</t>
  </si>
  <si>
    <t>question 2.1.6 added (OPSEC program)</t>
  </si>
  <si>
    <t>questions 2.3.2, 2.3.5, 2.3.9 added, renumbering applied (war room, physical storage, remote working)</t>
  </si>
  <si>
    <t>question 2.4.2 added, renumbering applied (viligance)</t>
  </si>
  <si>
    <t>question 3.8.6 added (proactive &amp; reactive metrics)</t>
  </si>
  <si>
    <t>questions 3.10.1 and 3.10.2 added (education &amp; awareness)</t>
  </si>
  <si>
    <t>question 3.11 added (communication)</t>
  </si>
  <si>
    <t>question 4.1.9 (testing use cases) moved to detection engineering, renumbering applied</t>
  </si>
  <si>
    <t>section 4.3 added (visbility)</t>
  </si>
  <si>
    <t>completely new section</t>
  </si>
  <si>
    <t>All technologies: maintenance and support removed from capabilities, and moved to maturity (section x.4), renumbering applied</t>
  </si>
  <si>
    <t>Services domain:</t>
  </si>
  <si>
    <t>question 4.14.25 added, renumbering applied (threat landscaping)</t>
  </si>
  <si>
    <t>question 4.14.31 added (CTI infrastructure management)</t>
  </si>
  <si>
    <t>All services: question about onboarding procedure included</t>
  </si>
  <si>
    <t>Backend improvements:</t>
  </si>
  <si>
    <t>calculations improved and simplified</t>
  </si>
  <si>
    <t>Index updated from percentage completed to remaining questions</t>
  </si>
  <si>
    <t>generic guidance applied for all capabilities (technology &amp; services domain)</t>
  </si>
  <si>
    <t>guidance added for new questions</t>
  </si>
  <si>
    <t>Bug fixes &amp; typos:</t>
  </si>
  <si>
    <t>License updated:</t>
  </si>
  <si>
    <t>CC BY-SA 4.0 license replaces previous GPLv3 license</t>
  </si>
  <si>
    <t>Typos fixed where found</t>
  </si>
  <si>
    <t>conditional formatting error fixed</t>
  </si>
  <si>
    <t>Technology domain:</t>
  </si>
  <si>
    <t>Business domain:</t>
  </si>
  <si>
    <t>People domain:</t>
  </si>
  <si>
    <t>Process domain:</t>
  </si>
  <si>
    <t>No plan exists</t>
  </si>
  <si>
    <t>Roles &amp; hierarchy</t>
  </si>
  <si>
    <t>2.2.3: changed security specialist to forensic analyst</t>
  </si>
  <si>
    <t>Target capability level technology domain</t>
  </si>
  <si>
    <t>Target capability level services domain</t>
  </si>
  <si>
    <t>Basic documentation of use cases</t>
  </si>
  <si>
    <t>Single repository, full description of use cases</t>
  </si>
  <si>
    <t>Repository completed, approved and actively maintained</t>
  </si>
  <si>
    <t>Basic documentation of SOC management process</t>
  </si>
  <si>
    <t>Single document, full description of SOC management process</t>
  </si>
  <si>
    <t>SOC management:</t>
  </si>
  <si>
    <t>1.2: guidance updated for this question</t>
  </si>
  <si>
    <t>Employees:</t>
  </si>
  <si>
    <t>Knowledge management:</t>
  </si>
  <si>
    <t>People management:</t>
  </si>
  <si>
    <t>Is the configuration management process integrated in the SOC?</t>
  </si>
  <si>
    <t>Is the change management process integrated in the SOC?</t>
  </si>
  <si>
    <t>Is the problem management process integrated in the SOC?</t>
  </si>
  <si>
    <t>Is the incident management process integrated in the SOC?</t>
  </si>
  <si>
    <t>Is the asset management process integrated in the SOC?</t>
  </si>
  <si>
    <t>SOC services and procedures should be aligned and integrated with the organization's configuration management process</t>
  </si>
  <si>
    <t>SOC services and procedures should be aligned and integrated with the organization's change management process</t>
  </si>
  <si>
    <t>SOC services and procedures should be aligned and integrated with the organization's problem management process</t>
  </si>
  <si>
    <t>SOC services and procedures should be aligned and integrated with the organization's asset management process</t>
  </si>
  <si>
    <t>SOC services and procedures should be aligned and integrated with the organization's incident management process</t>
  </si>
  <si>
    <t>Platform in place, not dedicated, restricted to SOC</t>
  </si>
  <si>
    <t>2. Operations &amp; Facilities</t>
  </si>
  <si>
    <t>Navigation improvements</t>
  </si>
  <si>
    <t>2. NDR</t>
  </si>
  <si>
    <t>3. EDR</t>
  </si>
  <si>
    <t>4. SOAR</t>
  </si>
  <si>
    <t>Has a SOC policy been created?</t>
  </si>
  <si>
    <t>Please specify elements of the SOC policy</t>
  </si>
  <si>
    <t>Code of conduct</t>
  </si>
  <si>
    <t>Review frequency of documentation</t>
  </si>
  <si>
    <t>SOC assessment frequency and type</t>
  </si>
  <si>
    <t>Exercise frequency</t>
  </si>
  <si>
    <t>What activities can and can not be performed as part of the job</t>
  </si>
  <si>
    <t>What documentation is subjected to review and how often that documentation needs to be reviewed</t>
  </si>
  <si>
    <t>How often the SOC is assessed and in what manner (self-assessment, audit, external assessment, etc.)</t>
  </si>
  <si>
    <t>Frequency and type (table top, cyber range, red team, etc.) of exercises in the SOC</t>
  </si>
  <si>
    <t>Information exchange protocols. Especially important for collaborations outside the organisation</t>
  </si>
  <si>
    <t>B 5.10</t>
  </si>
  <si>
    <t>B 5.11</t>
  </si>
  <si>
    <t>Use this outcome as a guideline to determine the score for 5.2</t>
  </si>
  <si>
    <t>B 5.3.1</t>
  </si>
  <si>
    <t>B 5.3.2</t>
  </si>
  <si>
    <t>B 5.3.3</t>
  </si>
  <si>
    <t>B 5.3.4</t>
  </si>
  <si>
    <t>B 5.3.5</t>
  </si>
  <si>
    <t>B 5.3.6</t>
  </si>
  <si>
    <t>B 5.3.7</t>
  </si>
  <si>
    <t>SOC policy completeness</t>
  </si>
  <si>
    <t>A SOC policy is to outline the rules to which SOC personnel and SOC management needs to adhere</t>
  </si>
  <si>
    <t>Knowledge exchange and maintenance</t>
  </si>
  <si>
    <t>No SOC policy in place</t>
  </si>
  <si>
    <t>Basic SOC policy document created</t>
  </si>
  <si>
    <t xml:space="preserve">Single document, full description of SOC policy elements </t>
  </si>
  <si>
    <t>SOC policy document completed, approved and formally published</t>
  </si>
  <si>
    <t>5.4 - 5.11: renumbered from 5.2 - 5.9</t>
  </si>
  <si>
    <t>Capture the flag</t>
  </si>
  <si>
    <t>Public exercises [1]</t>
  </si>
  <si>
    <t>Playbook drills</t>
  </si>
  <si>
    <t>Cyber range</t>
  </si>
  <si>
    <t>Do you have a documented exercise plan?</t>
  </si>
  <si>
    <t>Are the results from exercises documented?</t>
  </si>
  <si>
    <t>Is the output from exercises actively used to improve security operations?</t>
  </si>
  <si>
    <t>Please specify types of exercises included in the plan</t>
  </si>
  <si>
    <t>Security operations exercises</t>
  </si>
  <si>
    <t>SOC exercises completeness</t>
  </si>
  <si>
    <t>2.1.2.1</t>
  </si>
  <si>
    <t>2.1.2.2</t>
  </si>
  <si>
    <t>2.1.2.3</t>
  </si>
  <si>
    <t>2.1.2.4</t>
  </si>
  <si>
    <t>2.1.2.5</t>
  </si>
  <si>
    <t>2.1.2.6</t>
  </si>
  <si>
    <t>M 2.1.2.1</t>
  </si>
  <si>
    <t>M 2.1.2.2</t>
  </si>
  <si>
    <t>M 2.1.2.3</t>
  </si>
  <si>
    <t>M 2.1.2.4</t>
  </si>
  <si>
    <t>M 2.1.2.5</t>
  </si>
  <si>
    <t>M 2.1.2.6</t>
  </si>
  <si>
    <t>M 2.4.7</t>
  </si>
  <si>
    <t>M 2.4.8</t>
  </si>
  <si>
    <t>M 2.4.9</t>
  </si>
  <si>
    <t>M 2.5.3</t>
  </si>
  <si>
    <t>M 2.5.4</t>
  </si>
  <si>
    <t>M 2.5.5</t>
  </si>
  <si>
    <t>M 2.5.6</t>
  </si>
  <si>
    <t>M 2.6.1</t>
  </si>
  <si>
    <t>M 2.6.2</t>
  </si>
  <si>
    <t>The means (meetings and platforms) for knowledge exchange and rules for maintenance of knowledge bases</t>
  </si>
  <si>
    <t>Working agreements</t>
  </si>
  <si>
    <t>How to behave in the SOC, mandatory and optional meetings, SOC culture, repercussions for non-compliance, etc.</t>
  </si>
  <si>
    <t>Agreements on length of meetings, length of agile sprints, transparency of completed work, etc.</t>
  </si>
  <si>
    <t>B 5.3.8</t>
  </si>
  <si>
    <t>No exercise plan in place</t>
  </si>
  <si>
    <t>Basic description of SOC exercises</t>
  </si>
  <si>
    <t>Single document, full description of SOC exercises</t>
  </si>
  <si>
    <t>Exercises plan completed, approved and formally published</t>
  </si>
  <si>
    <t>Results not documented</t>
  </si>
  <si>
    <t>Results documented in a ad-hoc fashion</t>
  </si>
  <si>
    <t>Results documented using a defined template</t>
  </si>
  <si>
    <t>Output not used for improvement purposes</t>
  </si>
  <si>
    <t>Improvements done in an ad-hoc fashion</t>
  </si>
  <si>
    <t>Improvements determined and documented</t>
  </si>
  <si>
    <t>Improvements determined, formally assigned, implementation tracked</t>
  </si>
  <si>
    <t>Results documented, reviewed and formally approved</t>
  </si>
  <si>
    <t>Results documented in a single document</t>
  </si>
  <si>
    <t>Improvements determined and formally approved</t>
  </si>
  <si>
    <t>Purple/Red/Black team exercises</t>
  </si>
  <si>
    <t>An exercise plan lists the type of exercises to be conducted, the frequency and the exercise goals</t>
  </si>
  <si>
    <t>Formal structured exercises are performed regularly</t>
  </si>
  <si>
    <t>2.1.2 - 2.5.2: renumbered to 2.2.1 - 2.6.2</t>
  </si>
  <si>
    <t>2.1: security operations exercises turned into a separate section, additional questions inserted</t>
  </si>
  <si>
    <t>2.1.1: renumbered to 2.1.3</t>
  </si>
  <si>
    <t>1.6.3</t>
  </si>
  <si>
    <t>Access management</t>
  </si>
  <si>
    <t>Is a break glass procedure in place?</t>
  </si>
  <si>
    <t>Access Management</t>
  </si>
  <si>
    <t>2.6.3</t>
  </si>
  <si>
    <t>3.6.3</t>
  </si>
  <si>
    <t>4.6.3</t>
  </si>
  <si>
    <t>Specify which technological capabilities and artefacts are present and implemented:</t>
  </si>
  <si>
    <t>T 1.6.3</t>
  </si>
  <si>
    <t>T 2.6.3</t>
  </si>
  <si>
    <t>T 3.6.3</t>
  </si>
  <si>
    <t>T 4.6.3</t>
  </si>
  <si>
    <t>Testing the DR plan is required to ensure that it is complete, functional  and tasks and responsibilities for involved personnel are understood</t>
  </si>
  <si>
    <t>All technologies: break glass procedure added to access control</t>
  </si>
  <si>
    <t>All technologies: confidentiality section changed to access control</t>
  </si>
  <si>
    <t>A break glass procedure and account is required to gain access to the tooling even in case of major IT outages</t>
  </si>
  <si>
    <t>Break glass procedure and account not in place</t>
  </si>
  <si>
    <t>Break glass account in place, no defined procedure</t>
  </si>
  <si>
    <t>Break glass account and defined procedure in place</t>
  </si>
  <si>
    <t>Break glass account and defined procedure in place, formally approved</t>
  </si>
  <si>
    <t>Break glass account and procedure in place, approved &amp; regularly tested</t>
  </si>
  <si>
    <t>Granular access rights implemented, monitored and subjected to audit</t>
  </si>
  <si>
    <t>All services: removed CMMI level references, as they were somewhat confusing and did not add any value</t>
  </si>
  <si>
    <t>Maintenance &amp; configuration</t>
  </si>
  <si>
    <t>Are maintenance &amp; configuration updates executed through the change management process?</t>
  </si>
  <si>
    <t>Maintenance and configuration updates should follow the formal change management process</t>
  </si>
  <si>
    <t>All technologies: maintenance (x.4) updated to 'maintenance &amp; configuration', question x.4.3 updated to reflect this change</t>
  </si>
  <si>
    <t>Secure storage facilities in place, not dedicated for SOC</t>
  </si>
  <si>
    <t>Forensic Analyst</t>
  </si>
  <si>
    <t>Detection engineer</t>
  </si>
  <si>
    <t>Security / Systems Engineer</t>
  </si>
  <si>
    <t>Automation engineer</t>
  </si>
  <si>
    <t>2.2.13</t>
  </si>
  <si>
    <t>2.2.14</t>
  </si>
  <si>
    <t>Primarily responsible for creating and updating detection analytics</t>
  </si>
  <si>
    <t>Primarily responsible for automation of repetitive SOC tasks</t>
  </si>
  <si>
    <t>P 2.2.13</t>
  </si>
  <si>
    <t>Primarily responsible for technical architecture for security systems used within the SOC</t>
  </si>
  <si>
    <t>2.2.13: added automation engineer</t>
  </si>
  <si>
    <t>2.2.12: added detection engineer</t>
  </si>
  <si>
    <t>Please specify SOC report types:</t>
  </si>
  <si>
    <t>Technical security reports</t>
  </si>
  <si>
    <t>Executive security reports</t>
  </si>
  <si>
    <t>Real-time reporting dashboards</t>
  </si>
  <si>
    <t>Trend reports</t>
  </si>
  <si>
    <t>KPI reports</t>
  </si>
  <si>
    <t>Newsletter or digest</t>
  </si>
  <si>
    <t>Incident reports</t>
  </si>
  <si>
    <t>Operational reports</t>
  </si>
  <si>
    <t>Do you provide different types of reports to your recipients?</t>
  </si>
  <si>
    <t>Different types of reports provide more insight into security operations</t>
  </si>
  <si>
    <t>3.8.7</t>
  </si>
  <si>
    <t>3.8.8</t>
  </si>
  <si>
    <t>M 3.8.7</t>
  </si>
  <si>
    <t>M 3.8.8</t>
  </si>
  <si>
    <t>3.10.3</t>
  </si>
  <si>
    <t>3.10.4</t>
  </si>
  <si>
    <t>3.10.5</t>
  </si>
  <si>
    <t>3.10.6</t>
  </si>
  <si>
    <t>3.12.1</t>
  </si>
  <si>
    <t>3.12.2</t>
  </si>
  <si>
    <t>3.13.1</t>
  </si>
  <si>
    <t>3.13.2</t>
  </si>
  <si>
    <t>3.13.3</t>
  </si>
  <si>
    <t>3.13.4</t>
  </si>
  <si>
    <r>
      <t>Please specify SOC metric types</t>
    </r>
    <r>
      <rPr>
        <i/>
        <vertAlign val="superscript"/>
        <sz val="11"/>
        <color theme="1"/>
        <rFont val="Calibri"/>
        <family val="2"/>
        <scheme val="minor"/>
      </rPr>
      <t>[1]</t>
    </r>
  </si>
  <si>
    <t>M 3.10.3</t>
  </si>
  <si>
    <t>M 3.10.4</t>
  </si>
  <si>
    <t>M 3.10.5</t>
  </si>
  <si>
    <t>M 3.10.6</t>
  </si>
  <si>
    <t>Do you use different types of metrics in your reports?</t>
  </si>
  <si>
    <t>Different types of metrics provide more insight into security operations</t>
  </si>
  <si>
    <t>Real-time reporting dashboards provide immediate insight into the current performance level</t>
  </si>
  <si>
    <t>Report type completeness</t>
  </si>
  <si>
    <t>Use this outcome as a guideline to determine the score for 3.7</t>
  </si>
  <si>
    <t>Use this outcome as a guideline to determine the score for 3.9</t>
  </si>
  <si>
    <t>Report metrics completeness</t>
  </si>
  <si>
    <t>Reporting &amp; Communication</t>
  </si>
  <si>
    <t>Report types aggregated into a single question</t>
  </si>
  <si>
    <t>Metrics types aggregated into a single question</t>
  </si>
  <si>
    <t>3.9 - 3.12: renumbered to 3.11 - 3.14</t>
  </si>
  <si>
    <t>5.2: SOC policy added as a new question, 5.3 outlines the elements in the policy</t>
  </si>
  <si>
    <t>1. SIEM / UEBA</t>
  </si>
  <si>
    <t>Normalisation</t>
  </si>
  <si>
    <t>Capability to detect attacks across multiple attack stages</t>
  </si>
  <si>
    <t>Visualisation and output</t>
  </si>
  <si>
    <t>Both export of information / commands and import of data from API sources (such as cloud)</t>
  </si>
  <si>
    <t>Standard detection rules</t>
  </si>
  <si>
    <t>Custom detection rules</t>
  </si>
  <si>
    <t>The system will contain confidential information and information that possibly impacts employee privacy</t>
  </si>
  <si>
    <t>Rule-based detection</t>
  </si>
  <si>
    <t>Technical capabilities</t>
  </si>
  <si>
    <t>User anomalies</t>
  </si>
  <si>
    <t>Application anomalies</t>
  </si>
  <si>
    <t>Device anomalies</t>
  </si>
  <si>
    <t>Network anomalies</t>
  </si>
  <si>
    <t>Anomalous pattern detection for users</t>
  </si>
  <si>
    <t>Anomalous pattern detection for applications</t>
  </si>
  <si>
    <t>Anomalous pattern detection for devices</t>
  </si>
  <si>
    <t>Anomalous pattern detection for network</t>
  </si>
  <si>
    <t>Security incident management integration</t>
  </si>
  <si>
    <t>Data ingestion and processing</t>
  </si>
  <si>
    <t>Capability to aggregate data and optimize the event flow</t>
  </si>
  <si>
    <t>Threat hunting integration</t>
  </si>
  <si>
    <t>Integrations (technical &amp; process)</t>
  </si>
  <si>
    <t>Integration of the security incident management process to support incident investigation</t>
  </si>
  <si>
    <t>Integration of the tooling into the threat hunting process to support threat hunting investigations</t>
  </si>
  <si>
    <t>Flexible and scalable architecture</t>
  </si>
  <si>
    <t>A flexible and scalable architecture supports the SOC as it grows in size (FTE) and data (coverage)</t>
  </si>
  <si>
    <t>1.7.26</t>
  </si>
  <si>
    <t>1.7.27</t>
  </si>
  <si>
    <t>1.7.28</t>
  </si>
  <si>
    <t>1.7.29</t>
  </si>
  <si>
    <t>1.7.30</t>
  </si>
  <si>
    <t>1.7.31</t>
  </si>
  <si>
    <t>1.7.32</t>
  </si>
  <si>
    <t>1.7.33</t>
  </si>
  <si>
    <t>1.7.34</t>
  </si>
  <si>
    <t>1.7.35</t>
  </si>
  <si>
    <t>1.7.36</t>
  </si>
  <si>
    <t>1.7.37</t>
  </si>
  <si>
    <t>T2 - NDR Tooling</t>
  </si>
  <si>
    <t>Additions in version 2.3</t>
  </si>
  <si>
    <t>Use of standard content packs in the security monitoring solution</t>
  </si>
  <si>
    <t>Use of custom content (correlation rules, etc.) in the security monitoring solution</t>
  </si>
  <si>
    <t>Custom dashboards used by analysts and managers</t>
  </si>
  <si>
    <t>Custom reports for SOC customers and SOC analysts</t>
  </si>
  <si>
    <t>Partially implemented, incomplete</t>
  </si>
  <si>
    <t>Fully implemented, documented, approved, actively improved</t>
  </si>
  <si>
    <t>Mostly implemented, documented and approved</t>
  </si>
  <si>
    <t>Generic guidance modified to better reflect capability levels</t>
  </si>
  <si>
    <t>SIEM / UEBA (formerly: SIEM)</t>
  </si>
  <si>
    <t>NDR (formerly: IDPS)</t>
  </si>
  <si>
    <t>A matrix may consist of: SOC skills, SOC employees and skill levels (novice, intermediate, expert)</t>
  </si>
  <si>
    <t>Monitoring north - south network traffic</t>
  </si>
  <si>
    <t>Monitoring east - west network traffic</t>
  </si>
  <si>
    <t>Monitoring classified network segements</t>
  </si>
  <si>
    <t>Monitoring cloud environments</t>
  </si>
  <si>
    <t>Full packet capture</t>
  </si>
  <si>
    <t>Encrypted traffic analysis</t>
  </si>
  <si>
    <t>Supervised machine learning</t>
  </si>
  <si>
    <t>Unsupervised machine learning</t>
  </si>
  <si>
    <t>Full packet capture supports network forensic capabilities</t>
  </si>
  <si>
    <t>SOAR integration</t>
  </si>
  <si>
    <t>Integration of threat intelligence information (observables / IoCs) into the NDR tooling for reputation-based monitoring</t>
  </si>
  <si>
    <t>Integration with the SIEM tooling for centralised correlation</t>
  </si>
  <si>
    <t>Integration with the SOAR tooling for automation purposes</t>
  </si>
  <si>
    <t>Flow data ingestion</t>
  </si>
  <si>
    <t>Flow data (such as NetFlow, IPFIX, etc.) ingestion</t>
  </si>
  <si>
    <t>Monitoring ICS/SCADA networks</t>
  </si>
  <si>
    <t>Monitoring capabilities for traffic crossing the perimeter</t>
  </si>
  <si>
    <t>Monitoring capabilities for traffic traversing the internal network</t>
  </si>
  <si>
    <t>Monitoring capabilities for classified network segments</t>
  </si>
  <si>
    <t>Monitoring capabilities for cloud connections / environments</t>
  </si>
  <si>
    <t>Monitoring capabilities for ISC/SCADA networks</t>
  </si>
  <si>
    <t>Deep packet inspection</t>
  </si>
  <si>
    <t>Detonate potential malware samples in a sandbox environment</t>
  </si>
  <si>
    <t>Machine learning trained without a predefined data set</t>
  </si>
  <si>
    <t>Machine learning trained on a predefined data set with known good and bad traffic</t>
  </si>
  <si>
    <t>IDS signature matching</t>
  </si>
  <si>
    <t>Traffic blocking</t>
  </si>
  <si>
    <t>Pattern analysis</t>
  </si>
  <si>
    <t>Correlation of anomalies with previously detected anomalies or detection rules</t>
  </si>
  <si>
    <t>Traffic baselining</t>
  </si>
  <si>
    <t>Creation of network baselines for anomaly detection purposes</t>
  </si>
  <si>
    <t>Graphing capabilities to support analysis</t>
  </si>
  <si>
    <t>A central console used by SOC analysts</t>
  </si>
  <si>
    <t>Searching capabilities that support finding specific information based on characteristics</t>
  </si>
  <si>
    <t>Helps to identify potentially malicious traffic in encrypted communications, using fingerprinting or certificate analysis</t>
  </si>
  <si>
    <t>The ability to use IDS signatures (e.g. YARA) in network monitoring</t>
  </si>
  <si>
    <t>Detailed inspection of data sent across the network</t>
  </si>
  <si>
    <t>2.7.17</t>
  </si>
  <si>
    <t>2.7.18</t>
  </si>
  <si>
    <t>2.7.19</t>
  </si>
  <si>
    <t>2.7.20</t>
  </si>
  <si>
    <t>2.7.21</t>
  </si>
  <si>
    <t>2.7.22</t>
  </si>
  <si>
    <t>2.7.23</t>
  </si>
  <si>
    <t>2.7.24</t>
  </si>
  <si>
    <t>2.7.25</t>
  </si>
  <si>
    <t>2.7.26</t>
  </si>
  <si>
    <t>2.7.27</t>
  </si>
  <si>
    <t>2.7.28</t>
  </si>
  <si>
    <t>2.7.29</t>
  </si>
  <si>
    <t>2.7.30</t>
  </si>
  <si>
    <t>2.7.31</t>
  </si>
  <si>
    <t>2.7.32</t>
  </si>
  <si>
    <t>2.7.33</t>
  </si>
  <si>
    <t>2.7.34</t>
  </si>
  <si>
    <t>Monitoring capabilities</t>
  </si>
  <si>
    <t>NDR integration</t>
  </si>
  <si>
    <t>Monitoring of user actions</t>
  </si>
  <si>
    <t>User / identity monitoring</t>
  </si>
  <si>
    <t>Completely reworked all capabilities</t>
  </si>
  <si>
    <t>EDR (new)</t>
  </si>
  <si>
    <t>New section for the SOC-CMM</t>
  </si>
  <si>
    <t>Aggregated Security Analytics (v2.2) and SIEM (v2.2) capabilities into a single SIEM/UEBA technology</t>
  </si>
  <si>
    <t>SOAR</t>
  </si>
  <si>
    <t>1.7.38</t>
  </si>
  <si>
    <t>Do you periodically evaluate team performance?</t>
  </si>
  <si>
    <t>Do you periodically evaluate SOC employees?</t>
  </si>
  <si>
    <t>Do you have a skill matrix in place?</t>
  </si>
  <si>
    <t>Hard skills</t>
  </si>
  <si>
    <t>All SOC employees</t>
  </si>
  <si>
    <t>Soft skills</t>
  </si>
  <si>
    <t>The skill matrix should cover all SOC employees, both internal and external</t>
  </si>
  <si>
    <t>Is the skill matrix actively used for team and personal improvement?</t>
  </si>
  <si>
    <t>Do you have a knowledge matrix in place?</t>
  </si>
  <si>
    <t>The knowledge matrix should cover all SOC employees, both internal and external</t>
  </si>
  <si>
    <t>All relevant knowledge areas</t>
  </si>
  <si>
    <t>Knowledge levels (novice, intermediate, expert)</t>
  </si>
  <si>
    <t>Knowledge for service delivery: technical (i.e. support), functional (i.e. configuration) and foundational (e.g. networking, encryption)</t>
  </si>
  <si>
    <t>Use this outcome as a guideline to determine the score for 4.5</t>
  </si>
  <si>
    <t>Is the knowledge matrix acively used to determine training and education needs?</t>
  </si>
  <si>
    <t>P 4.9</t>
  </si>
  <si>
    <t>P 4.10</t>
  </si>
  <si>
    <t>Skill levels (novice, intermediate, expert)</t>
  </si>
  <si>
    <t>Determining and documenting knowledge levels helps to identify areas where limited expertise is available</t>
  </si>
  <si>
    <t>Determining and documenting skill levels helps to identify areas where limited expertise is available</t>
  </si>
  <si>
    <t>P 4.4</t>
  </si>
  <si>
    <t>P 4.6.1</t>
  </si>
  <si>
    <t>P 4.6.2</t>
  </si>
  <si>
    <t>P 4.6.3</t>
  </si>
  <si>
    <t>P 4.7</t>
  </si>
  <si>
    <t>P 4.8</t>
  </si>
  <si>
    <t>Skill matrix completeness</t>
  </si>
  <si>
    <t>Knowledge matrix completeness</t>
  </si>
  <si>
    <t>Please specify elements of the skilll matrix:</t>
  </si>
  <si>
    <t>Please specify elements of the knowledge matrix:</t>
  </si>
  <si>
    <t>Skill matrix questions aggregated into two questions</t>
  </si>
  <si>
    <t>Knowledge matrix questions aggregated into two questions</t>
  </si>
  <si>
    <t>Renumbering applied to section</t>
  </si>
  <si>
    <t>5.2 Detection validation</t>
  </si>
  <si>
    <t>Is detection validation fully integrated in the detection engineering process?</t>
  </si>
  <si>
    <t>Is the outcome from detection validation used as input into monitoring and detection engineering?</t>
  </si>
  <si>
    <t>Output should lead to updates in detections and new detections, as well as instructions for SOC analysts</t>
  </si>
  <si>
    <t>Do you perform adversary emulation or automated detection testing? [1]</t>
  </si>
  <si>
    <t>Validation activities not performed</t>
  </si>
  <si>
    <t>Validation activities performed in an ad-hoc fashion</t>
  </si>
  <si>
    <t>Validation activities fully aligned with TI and continuously improved</t>
  </si>
  <si>
    <t>Validation activities performed structurally following a documented process</t>
  </si>
  <si>
    <t>Validation activities performed structurally, no documented process</t>
  </si>
  <si>
    <t>These validation activities provides insights into how well security monitoring is able to detect certain adversaries or attack techniques</t>
  </si>
  <si>
    <t>5.2.1: changed wording, guidance and remark for this question. Added some example resources</t>
  </si>
  <si>
    <t>Are SOC governance meetings regularly held?</t>
  </si>
  <si>
    <t>B 4.11</t>
  </si>
  <si>
    <t>4.7: Added question on governance meetings</t>
  </si>
  <si>
    <t>4.7 - 4.10: renumbered to 4.8 - 4.11</t>
  </si>
  <si>
    <t>Can be fully implemented HA, partially implemented, hot spare, etc. May not be applicable</t>
  </si>
  <si>
    <t>May not be applicable to all EDR solutions</t>
  </si>
  <si>
    <t>A technical description of the NDR system components and configuration</t>
  </si>
  <si>
    <t>A description of the EDR functional configuration (rules, alerts, thresholds, etc.)</t>
  </si>
  <si>
    <t>A description of the NDR functional configuration (rules, alerts, thresholds, etc.)</t>
  </si>
  <si>
    <t>Integrations</t>
  </si>
  <si>
    <t>Visualisation &amp; output</t>
  </si>
  <si>
    <t>OS support</t>
  </si>
  <si>
    <t>Mobile device support</t>
  </si>
  <si>
    <t>Configuration monitoring</t>
  </si>
  <si>
    <t>Web content filtering</t>
  </si>
  <si>
    <t>Air-gaped end-point monitoring</t>
  </si>
  <si>
    <t>Monitoring DNS traffic</t>
  </si>
  <si>
    <t>Physical, virtual &amp; cloud deployment</t>
  </si>
  <si>
    <t>Online signature-based detection</t>
  </si>
  <si>
    <t>Offline signature-based detection</t>
  </si>
  <si>
    <t>Behavioural detection</t>
  </si>
  <si>
    <t>URL filtering / blocking</t>
  </si>
  <si>
    <t>Machine isolation</t>
  </si>
  <si>
    <t>Process termination / suspension</t>
  </si>
  <si>
    <t>File / registry key deletion</t>
  </si>
  <si>
    <t>Forced user logoff</t>
  </si>
  <si>
    <t>Forensic information preservation</t>
  </si>
  <si>
    <t>Exploit prevention</t>
  </si>
  <si>
    <t>Prevention capabilities</t>
  </si>
  <si>
    <t>Vulnerability detection</t>
  </si>
  <si>
    <t>Fileless malware protection</t>
  </si>
  <si>
    <t>Attack surface reduction</t>
  </si>
  <si>
    <t>Application whitelisting</t>
  </si>
  <si>
    <t>Historic data retention</t>
  </si>
  <si>
    <t>Vulnerability patching</t>
  </si>
  <si>
    <t>Ransomware protection</t>
  </si>
  <si>
    <t>Custom rules</t>
  </si>
  <si>
    <t>Integration of identity information into the NDR for enhanced monitoring of users and groups</t>
  </si>
  <si>
    <t>Threat hunting integration - TTPs</t>
  </si>
  <si>
    <t>Threat hunting integration - Tools &amp; artifacts</t>
  </si>
  <si>
    <t>Threat hunting integration - Technical indicators</t>
  </si>
  <si>
    <t>Integration of the tooling into the threat hunting process to support threat hunting investigations on the TTP level</t>
  </si>
  <si>
    <t>Integration of the tooling into the threat hunting process to support threat hunting investigations on the Tools &amp; artifacts level</t>
  </si>
  <si>
    <t>Integration of the tooling into the threat hunting process to support threat hunting investigations on the indicator level (IP, domain, hash)</t>
  </si>
  <si>
    <t>MITRE ATT&amp;CK® identifier tagging</t>
  </si>
  <si>
    <t>Malware sandbox integration</t>
  </si>
  <si>
    <t>Vulnerability intelligence integration</t>
  </si>
  <si>
    <t>File reputation service</t>
  </si>
  <si>
    <t>Deception techniques</t>
  </si>
  <si>
    <t>Remediation capabilities</t>
  </si>
  <si>
    <t>Support for common OSs (e.g. Windows, Linux, OSX, etc.)</t>
  </si>
  <si>
    <t>Support for mobile devices (e.g. Android, IOS)</t>
  </si>
  <si>
    <t>Deployment across physical and virtual devices and cloud-based workloads increases coverage and visibility</t>
  </si>
  <si>
    <t>Remote patching of uncovered vulnerabilities. May be fully automated</t>
  </si>
  <si>
    <t>Forensic information preservation is a capability that supports security incident management and forensic investigation</t>
  </si>
  <si>
    <t>Attack surface reduction can be used as a preventative capability</t>
  </si>
  <si>
    <t>Attack surface reduction can be used to decrease the likelihood of compromise</t>
  </si>
  <si>
    <t>Historic data retention is especially important in threat hunting investigations. Multiple months of data should be retained</t>
  </si>
  <si>
    <t>Add MITRE ATT&amp;CK® tags to rules / analytics for mapping and hunting purposes</t>
  </si>
  <si>
    <t>Prevention of exploits being executed on the system</t>
  </si>
  <si>
    <t>Protection against malware running only in memory</t>
  </si>
  <si>
    <t>Prevention of running unauthorised applications by means of allow listing</t>
  </si>
  <si>
    <t>Protection against ransomware, for example with the used of controlled access to sensitive files and folders</t>
  </si>
  <si>
    <t>Detection of vulnerabilities on the local end-point</t>
  </si>
  <si>
    <t>Detection of potentially malicious network traffic</t>
  </si>
  <si>
    <t>Monitoring capabilities for end-points not connected to the corporate network</t>
  </si>
  <si>
    <t>Analysis of end-point memory</t>
  </si>
  <si>
    <t>Detection of potentially malicious files using an (online) file reputation service</t>
  </si>
  <si>
    <t>Block traffic to specific URL</t>
  </si>
  <si>
    <t>Block specific web content</t>
  </si>
  <si>
    <t>Isolate a machine from the network</t>
  </si>
  <si>
    <t>Terminate or suspend a running process</t>
  </si>
  <si>
    <t>Delete local files or registry key (in case of Windows)</t>
  </si>
  <si>
    <t>Force a user to log off to terminate any user-associated processes</t>
  </si>
  <si>
    <t>Integration of threat intelligence information (observables / IoCs) into the EDR tooling for reputation-based monitoring</t>
  </si>
  <si>
    <t>Integration of vulnerability intelligence information into the EDR for vulnerability monitoring purposes</t>
  </si>
  <si>
    <t>Signature-based malware detection requiring an active internet connection</t>
  </si>
  <si>
    <t>Signature-based malware detection not requiring an active internet connection</t>
  </si>
  <si>
    <t>Creation of custom rules for the detection of specific Indicators of Attack</t>
  </si>
  <si>
    <t>Detection of potentially malicious behaviour using machine learning technologies</t>
  </si>
  <si>
    <t>Detection of anomalous patterns, for example in (encrypted) sessions, using machines learning</t>
  </si>
  <si>
    <t>Searching capabilities that support finding specific information based on characteristics, especially useful for end-point threat hunting</t>
  </si>
  <si>
    <t>Searching capabilities that support finding specific information based on characteristics, especially useful for network threat hunting</t>
  </si>
  <si>
    <t>3.7.8</t>
  </si>
  <si>
    <t>3.7.9</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</si>
  <si>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</si>
  <si>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</si>
  <si>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</si>
  <si>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</si>
  <si>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</si>
  <si>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</si>
  <si>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</si>
  <si>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</si>
  <si>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</si>
  <si>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</si>
  <si>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</si>
  <si>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</si>
  <si>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</si>
  <si>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</si>
  <si>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</si>
  <si>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</si>
  <si>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</si>
  <si>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</si>
  <si>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</si>
  <si>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</si>
  <si>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</si>
  <si>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</si>
  <si>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</si>
  <si>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T 1.7.26</t>
  </si>
  <si>
    <t>T 1.7.27</t>
  </si>
  <si>
    <t>T 1.7.28</t>
  </si>
  <si>
    <t>T 1.7.29</t>
  </si>
  <si>
    <t>T 1.7.30</t>
  </si>
  <si>
    <t>T 1.7.31</t>
  </si>
  <si>
    <t>T 1.7.32</t>
  </si>
  <si>
    <t>T 1.7.33</t>
  </si>
  <si>
    <t>T 1.7.34</t>
  </si>
  <si>
    <t>T 1.7.35</t>
  </si>
  <si>
    <t>T 1.7.36</t>
  </si>
  <si>
    <t>T 1.7.37</t>
  </si>
  <si>
    <t>T 1.7.38</t>
  </si>
  <si>
    <t>T 2.7.17</t>
  </si>
  <si>
    <t>T 2.7.18</t>
  </si>
  <si>
    <t>T 2.7.19</t>
  </si>
  <si>
    <t>T 2.7.20</t>
  </si>
  <si>
    <t>T 2.7.21</t>
  </si>
  <si>
    <t>T 2.7.22</t>
  </si>
  <si>
    <t>T 2.7.23</t>
  </si>
  <si>
    <t>T 2.7.24</t>
  </si>
  <si>
    <t>T 2.7.25</t>
  </si>
  <si>
    <t>T 2.7.26</t>
  </si>
  <si>
    <t>T 2.7.27</t>
  </si>
  <si>
    <t>T 2.7.28</t>
  </si>
  <si>
    <t>T 2.7.29</t>
  </si>
  <si>
    <t>T 2.7.30</t>
  </si>
  <si>
    <t>T 2.7.31</t>
  </si>
  <si>
    <t>T 2.7.32</t>
  </si>
  <si>
    <t>T 2.7.33</t>
  </si>
  <si>
    <t>T 2.7.34</t>
  </si>
  <si>
    <t>T 3.7.23</t>
  </si>
  <si>
    <t>T 3.7.24</t>
  </si>
  <si>
    <t>T 3.7.25</t>
  </si>
  <si>
    <t>T 3.7.26</t>
  </si>
  <si>
    <t>T 3.7.27</t>
  </si>
  <si>
    <t>T 3.7.28</t>
  </si>
  <si>
    <t>T 3.7.29</t>
  </si>
  <si>
    <t>T 3.7.30</t>
  </si>
  <si>
    <t>T 3.7.31</t>
  </si>
  <si>
    <t>T 3.7.32</t>
  </si>
  <si>
    <t>T 3.7.33</t>
  </si>
  <si>
    <t>T 3.7.34</t>
  </si>
  <si>
    <t>T 3.7.35</t>
  </si>
  <si>
    <t>T 3.7.36</t>
  </si>
  <si>
    <t>T 3.7.37</t>
  </si>
  <si>
    <t>T 3.7.38</t>
  </si>
  <si>
    <t>T 3.7.39</t>
  </si>
  <si>
    <t>T 3.7.40</t>
  </si>
  <si>
    <t>T 3.7.41</t>
  </si>
  <si>
    <t>T 3.7.42</t>
  </si>
  <si>
    <t>T 3.7.43</t>
  </si>
  <si>
    <t>T 3.7.44</t>
  </si>
  <si>
    <t>T 3.7.45</t>
  </si>
  <si>
    <t>T 3.7.46</t>
  </si>
  <si>
    <t>Correlation of events with previously detected events</t>
  </si>
  <si>
    <t>In-line appliances can block malicious traffic as part of their response capability</t>
  </si>
  <si>
    <t>Monitoring capabilities for DNS queries</t>
  </si>
  <si>
    <t>Reporting</t>
  </si>
  <si>
    <t>Dashboards</t>
  </si>
  <si>
    <t>5.2.7</t>
  </si>
  <si>
    <t>Do you monitor the data ingestion status for log sources?</t>
  </si>
  <si>
    <t>5.2.8</t>
  </si>
  <si>
    <t>Do you actively monitoring and improve data source coverage?</t>
  </si>
  <si>
    <t>Data source coverage should be optimized to avoid blind spots in monitoring</t>
  </si>
  <si>
    <t>M 5.2.8</t>
  </si>
  <si>
    <t>Have you implemented a process for continuous improvement?</t>
  </si>
  <si>
    <t>Have you implemented a process to manage SOC quality assurance?</t>
  </si>
  <si>
    <t>5.2.7 - 5.2.8: added questions on validation of integrity of data ingestion and log source coverage</t>
  </si>
  <si>
    <t>1.7: added a question on quality assurance</t>
  </si>
  <si>
    <t>1.6: added a question on continuous improvement</t>
  </si>
  <si>
    <t>Continuous improvement is a vital process for SOCs to evolve their capabilities</t>
  </si>
  <si>
    <t>Quality assurance is aimed at ensuring SOC processes, technology and services meet their quality requirements</t>
  </si>
  <si>
    <t>M 1.6</t>
  </si>
  <si>
    <t>M 1.7</t>
  </si>
  <si>
    <t>Response integrations</t>
  </si>
  <si>
    <t>Visualisation and ouput</t>
  </si>
  <si>
    <t>SIEM data integration</t>
  </si>
  <si>
    <t>EDR integration</t>
  </si>
  <si>
    <t>Automated remediation by blocking attackers on the end-point</t>
  </si>
  <si>
    <t>Data integrations</t>
  </si>
  <si>
    <t>Playbooks</t>
  </si>
  <si>
    <t>Standard playbooks</t>
  </si>
  <si>
    <t>Customised playbooks</t>
  </si>
  <si>
    <t>Application of standard (out of the box) response playbooks in the SOAR</t>
  </si>
  <si>
    <t>Application of customized and fully response customized playbooks in the SOAR</t>
  </si>
  <si>
    <t>Playbook automation</t>
  </si>
  <si>
    <t>Application of automation in playbooks</t>
  </si>
  <si>
    <t>4.7.19</t>
  </si>
  <si>
    <t>4.7.20</t>
  </si>
  <si>
    <t>4.7.21</t>
  </si>
  <si>
    <t>Playbook development process</t>
  </si>
  <si>
    <t>4.7.22</t>
  </si>
  <si>
    <t>4.7.23</t>
  </si>
  <si>
    <t>T 4.7.23</t>
  </si>
  <si>
    <t>T 4.7.19</t>
  </si>
  <si>
    <t>T 4.7.20</t>
  </si>
  <si>
    <t>T 4.7.21</t>
  </si>
  <si>
    <t>T 4.7.22</t>
  </si>
  <si>
    <t>A development, refinement and life cycle management process for SOC playbooks for usage in SOAR</t>
  </si>
  <si>
    <t>Enrichment playbooks only</t>
  </si>
  <si>
    <t>No automation in playbooks</t>
  </si>
  <si>
    <t>Automation of triage activity</t>
  </si>
  <si>
    <t>Automation used as decision support for remediation activities</t>
  </si>
  <si>
    <t>fully automated playbooks where possible</t>
  </si>
  <si>
    <t>Not required for security operations</t>
  </si>
  <si>
    <t>Capabilities restructured</t>
  </si>
  <si>
    <t>Capabilities from previous version renumbered and re-ordered</t>
  </si>
  <si>
    <t>Querying SIEM to obtain information for ticket context or automated triage</t>
  </si>
  <si>
    <t>4.7.24</t>
  </si>
  <si>
    <t>T 4.7.24</t>
  </si>
  <si>
    <t>B 4.6</t>
  </si>
  <si>
    <t>Costs visible, basic budget allocation in place</t>
  </si>
  <si>
    <t>No governance meetings held</t>
  </si>
  <si>
    <t>Governance meetings held in an ad-hoc fashion</t>
  </si>
  <si>
    <t>Goveranancer meetings regularly scheduled</t>
  </si>
  <si>
    <t>Governance meetings at different levels scheduled and structured</t>
  </si>
  <si>
    <t>Governance meetings at different levels scheduled, ToR formalised</t>
  </si>
  <si>
    <t>SOC governance meetings at different levels (operational, tactical, strategic) should be formalised in Terms of Reference (ToR)</t>
  </si>
  <si>
    <t>A skill matrix is not in place</t>
  </si>
  <si>
    <t>Matrix not used for improvement</t>
  </si>
  <si>
    <t>A complete skill matrix is in place, not approved</t>
  </si>
  <si>
    <t>A complete skill matrix is in place, approved and regularly updated</t>
  </si>
  <si>
    <t>A complete skill matrix is in place and approved, not regularly updated</t>
  </si>
  <si>
    <t>Matrix used to improve personal and team results, improvements tracked</t>
  </si>
  <si>
    <t>Personal improvement is essential, team improvement requires insight in team dynamics and skill distribution</t>
  </si>
  <si>
    <t>Matrix not used for identification of training needs</t>
  </si>
  <si>
    <t>Matrix used for improvement in an ad-hoc fashion</t>
  </si>
  <si>
    <t>Matrix used to improve some personal and team results</t>
  </si>
  <si>
    <t>Matrix used to improve all personal and team results</t>
  </si>
  <si>
    <t>Matrix used for training identification in an ad-hoc fashion</t>
  </si>
  <si>
    <t>A basic knowledge matrix is in place, but incomplete</t>
  </si>
  <si>
    <t>A basic skill matrix is in place, but incomplete</t>
  </si>
  <si>
    <t>A complete knowledge matrix is in place, not approved</t>
  </si>
  <si>
    <t>A complete knowledge matrix is in place and approved, not regularly updated</t>
  </si>
  <si>
    <t>A complete knowledge matrix is in place, approved and regularly updated</t>
  </si>
  <si>
    <t>Matrix structurally used to identify training needs, training tracked</t>
  </si>
  <si>
    <t>Matrix used to identify training needs, but not for all employees</t>
  </si>
  <si>
    <t>Matrix used to identify all training needs, but not tracked for execution</t>
  </si>
  <si>
    <t>CI process not implemented</t>
  </si>
  <si>
    <t>CI conducted in an ad-hoc fashion</t>
  </si>
  <si>
    <t>CI conducted structurally, not documented</t>
  </si>
  <si>
    <t>CI conducted structurally, following a defined process</t>
  </si>
  <si>
    <t>QA process not implemented</t>
  </si>
  <si>
    <t>QA conducted in an ad-hoc fashion</t>
  </si>
  <si>
    <t>QA conducted structurally, not documented</t>
  </si>
  <si>
    <t>QA conducted structurally, following a defined process</t>
  </si>
  <si>
    <t>Have you implemented a process for continuous improvement (CI)?</t>
  </si>
  <si>
    <t>Have you implemented a process to manage SOC quality assurance (QA)?</t>
  </si>
  <si>
    <t>QA conducted structurally, following an approved and measured process</t>
  </si>
  <si>
    <t>CI conducted structurally, following an approved and measured process</t>
  </si>
  <si>
    <t>Exercise output should be used to structurally improve security operations</t>
  </si>
  <si>
    <t>Results from exercisess should be structurally documented for future reference and identification of improvements</t>
  </si>
  <si>
    <t>M 3.12.1</t>
  </si>
  <si>
    <t>M 3.12.2</t>
  </si>
  <si>
    <t>M 3.13.1</t>
  </si>
  <si>
    <t>M 3.13.2</t>
  </si>
  <si>
    <t>M 3.13.3</t>
  </si>
  <si>
    <t>M 3.13.4</t>
  </si>
  <si>
    <t>Some reporting types provided</t>
  </si>
  <si>
    <t>Different reporting types not provided</t>
  </si>
  <si>
    <t>Required reporting types provided and regularly evaluated</t>
  </si>
  <si>
    <t>Required reporting types provided, not regularly evaluated</t>
  </si>
  <si>
    <t>Most required reporting types provided</t>
  </si>
  <si>
    <t>Most required metric types used</t>
  </si>
  <si>
    <t>Some metric types used</t>
  </si>
  <si>
    <t>Different metrics types not used</t>
  </si>
  <si>
    <t>Required metric types used, not regularly evaluated</t>
  </si>
  <si>
    <t>Required metric types used and regularly evaluated</t>
  </si>
  <si>
    <t>M 5.2.7</t>
  </si>
  <si>
    <t>Data ingestion status not monitored</t>
  </si>
  <si>
    <t>Data ingestion status monitored in an ad-hoc fashion</t>
  </si>
  <si>
    <t>Data ingestion status monitored, following a defined resolution proces</t>
  </si>
  <si>
    <t>Data ingestion status monitored for all log sources, failures result in alerts</t>
  </si>
  <si>
    <t>Do you actively measure and improve data source coverage?</t>
  </si>
  <si>
    <t>Data source coverage not measured</t>
  </si>
  <si>
    <t>Data source coverage measured in an ad-hoc fashion</t>
  </si>
  <si>
    <t>Data source coverage structurally measured and improved on</t>
  </si>
  <si>
    <t>Data source coverage measured , not complete for all data source types</t>
  </si>
  <si>
    <t>Data ingestion status monitored, not complete for all data source types</t>
  </si>
  <si>
    <t>Do you monitor the data ingestion status for data sources?</t>
  </si>
  <si>
    <t>Monitoring data ingestion is used to identify data ingestion problems or inactive data sources</t>
  </si>
  <si>
    <t>Data source coverage structurally improved on following a defined process</t>
  </si>
  <si>
    <t>Version 2.3</t>
  </si>
  <si>
    <t>Version 2.3 (scroll down or click top links for previous versions)</t>
  </si>
  <si>
    <t>Part of preparation procedures. Includes triage procedure and investigation / analysis procedures</t>
  </si>
  <si>
    <t>Detection of unauthorised changes to the local end-point configuration, including modifications to registry, files, services, tasks, drivers, etc.</t>
  </si>
  <si>
    <t>Network connection monitoring</t>
  </si>
  <si>
    <t>Process execution monitoring</t>
  </si>
  <si>
    <t>Detection capabilities [1]</t>
  </si>
  <si>
    <t>https://github.com/tsale/EDR-Telemetry</t>
  </si>
  <si>
    <t>File system monitoring</t>
  </si>
  <si>
    <t>Task &amp; service monitoring</t>
  </si>
  <si>
    <t>Registry monitoring</t>
  </si>
  <si>
    <t>User activity monitoring</t>
  </si>
  <si>
    <t>[1] see:</t>
  </si>
  <si>
    <t>Detection of file creation, deletion and or modification (including encryption)</t>
  </si>
  <si>
    <t>Detection of creation or modification of services and scheduled tasks</t>
  </si>
  <si>
    <t>Detection of modifications to the system registry</t>
  </si>
  <si>
    <t>Detection of user activity, including logon and logoff</t>
  </si>
  <si>
    <t>Detection of execution of potentially malicious processes and scripts</t>
  </si>
  <si>
    <t>3.7.47</t>
  </si>
  <si>
    <t>3.7.48</t>
  </si>
  <si>
    <t>3.7.49</t>
  </si>
  <si>
    <t>3.7.50</t>
  </si>
  <si>
    <t>T 3.7.47</t>
  </si>
  <si>
    <t>T 3.7.48</t>
  </si>
  <si>
    <t>T 3.7.49</t>
  </si>
  <si>
    <t>T 3.7.50</t>
  </si>
  <si>
    <t>4.3.14</t>
  </si>
  <si>
    <t>B 4.3.14</t>
  </si>
  <si>
    <t>SOC risk management</t>
  </si>
  <si>
    <t>Identification of- and dealing with risk (business, people, process and technology risk) within the SOC</t>
  </si>
  <si>
    <t>4.3.13: included SOC risk management into governance elements</t>
  </si>
  <si>
    <t>M 4.1.1</t>
  </si>
  <si>
    <t>M 4.1.2</t>
  </si>
  <si>
    <t>M 4.1.3</t>
  </si>
  <si>
    <t>M 4.1.4</t>
  </si>
  <si>
    <t>M 4.1.5</t>
  </si>
  <si>
    <t>M 4.1.6</t>
  </si>
  <si>
    <t>M 4.1.7</t>
  </si>
  <si>
    <t>M 4.1.8</t>
  </si>
  <si>
    <t>M 4.1.9</t>
  </si>
  <si>
    <t>M 4.1.10</t>
  </si>
  <si>
    <t>M 4.1.11</t>
  </si>
  <si>
    <t>Fixed 'questions remaining' showing for questions set to importance 'none'</t>
  </si>
  <si>
    <r>
      <t>Have you created a MITRE ATT&amp;CK</t>
    </r>
    <r>
      <rPr>
        <sz val="11"/>
        <color theme="1"/>
        <rFont val="Calibri"/>
        <family val="2"/>
      </rPr>
      <t>®</t>
    </r>
    <r>
      <rPr>
        <sz val="11"/>
        <color theme="1"/>
        <rFont val="Calibri"/>
        <family val="2"/>
        <scheme val="minor"/>
      </rPr>
      <t xml:space="preserve"> risk profile for your organization?</t>
    </r>
  </si>
  <si>
    <t>Have you prioritized MITRE ATT&amp;CK® techniques for relevance?</t>
  </si>
  <si>
    <t>Are monitoring rules tagged with MITRE ATT&amp;CK® framework identifiers?</t>
  </si>
  <si>
    <t>Do you measure use cases against the MITRE ATT&amp;CK® framework for gap analysis purposes?</t>
  </si>
  <si>
    <t>By measuring use cases against MITRE ATT&amp;CK®, it is possible to determine strengths and weaknesses in your layered detection approach</t>
  </si>
  <si>
    <t>Tagging monitoring rules with MITRE ATT&amp;CK® identifiers allows for reporting on sightings of attack techniques</t>
  </si>
  <si>
    <t>The creation of a risk profile in MITRE ATT&amp;CK® can help to identify relevant attack techniques</t>
  </si>
  <si>
    <t>Using organizational context (protection and detection mechanisms), ATT&amp;CK® techniques can be prioritized</t>
  </si>
  <si>
    <t xml:space="preserve">Using MITRE ATT&amp;CK®, it is possible to connect alerts to specific threat actors, or potentially even active campaigns </t>
  </si>
  <si>
    <t>Threat intelligence can provide input into security monitoring, especially when using MITRE ATT&amp;CK® to connect both</t>
  </si>
  <si>
    <t>Mapping available data sources to MITRE ATT&amp;CK® data source requirements will help identify gaps in visibility of attack techniques</t>
  </si>
  <si>
    <t>Do you map data source visibility to the MITRE ATT&amp;CK® framework? [2]</t>
  </si>
  <si>
    <t>Do you test for detection of MITRE ATT&amp;CK® techniques?</t>
  </si>
  <si>
    <t>Do you test detection analytics not directly associated with MITRE ATT&amp;CK®?</t>
  </si>
  <si>
    <t>Testing for MITRE ATT&amp;CK® techniques can augment mapping of use cases and visibility in Mitre ATT&amp;CK</t>
  </si>
  <si>
    <t>Not all use cases and risks have a relationship to MITRE ATT&amp;CK®. These use cases should be tested as well</t>
  </si>
  <si>
    <t>Add MITRE ATT&amp;CK® tags to rules / analytics for mapping purposes</t>
  </si>
  <si>
    <t>High risk use cases measured against MITRE ATT&amp;CK®</t>
  </si>
  <si>
    <t>High- and medium risk use cases measured against MITRE ATT&amp;CK®</t>
  </si>
  <si>
    <t>Have you created a MITRE ATT&amp;CK® risk profile for your organization?</t>
  </si>
  <si>
    <t>MITRE ATT&amp;CK® profile not created</t>
  </si>
  <si>
    <t>MITRE ATT&amp;CK® analysis performed, no formal profile in place</t>
  </si>
  <si>
    <t>MITRE ATT&amp;CK® profile created, not validated or maintained</t>
  </si>
  <si>
    <t>MITRE ATT&amp;CK® profile created and validated, not regularly maintained</t>
  </si>
  <si>
    <t>ATT&amp;CK® techniques not prioritized</t>
  </si>
  <si>
    <t>ATT&amp;CK® techniques prioritized and validated, not regularly maintained</t>
  </si>
  <si>
    <t>ATT&amp;CK® techniques prioritized, validated and regularly updated</t>
  </si>
  <si>
    <t>ATT&amp;CK® techniques prioritized, not validated or maintained</t>
  </si>
  <si>
    <t>ATT&amp;CK® analysis performed, no formal prioritization created</t>
  </si>
  <si>
    <t>Do you map data source visibility to the MITRE ATT&amp;CK® framework?</t>
  </si>
  <si>
    <t>Data sources not mapped to MITRE ATT&amp;CK®</t>
  </si>
  <si>
    <t>Data source mapping to ATT&amp;CK® performed in an ad-hoc fashion</t>
  </si>
  <si>
    <t>Data sources mapped to ATT&amp;CK®, not actively used in improvement</t>
  </si>
  <si>
    <t>Data sources frequently mapped to ATT&amp;CK®, output used in improvement</t>
  </si>
  <si>
    <t>Data sources continuously mapped to ATT&amp;CK®, output used in improvement</t>
  </si>
  <si>
    <t>Do you test for detection of MITRE ATT&amp;CK®techniques?</t>
  </si>
  <si>
    <t>Do you test uses cases not directly associated with MITRE ATT&amp;CK®?</t>
  </si>
  <si>
    <t>section 4.2 added (MITRE ATT&amp;CK®)</t>
  </si>
  <si>
    <t>4.2 Mitre ATT&amp;CK® / Threat Intelligence</t>
  </si>
  <si>
    <t>1.8.1</t>
  </si>
  <si>
    <t>1.8.2</t>
  </si>
  <si>
    <t>SOC architecture</t>
  </si>
  <si>
    <t>Is a SOC process architecture in place?</t>
  </si>
  <si>
    <t>Is a SOC technology architecture in place?</t>
  </si>
  <si>
    <t>Is a SOC service architecture in place?</t>
  </si>
  <si>
    <t>A service architecture outlines the different services used within the SOC and how they interact / integrate</t>
  </si>
  <si>
    <t>A technology architecture outlines the different technologies used within the SOC and how they interact / integrate</t>
  </si>
  <si>
    <t>A process architecture outlines the different processes within the SOC and how they interact / integrate</t>
  </si>
  <si>
    <t>M 1.8.2</t>
  </si>
  <si>
    <t>M 1.8.1</t>
  </si>
  <si>
    <t>M 1.8.3</t>
  </si>
  <si>
    <t>1.8: added 3 questions on SOC architecture</t>
  </si>
  <si>
    <t>5. Training &amp; Education</t>
  </si>
  <si>
    <t>Fixed calculation error for section Reporting/Communication</t>
  </si>
  <si>
    <t>Specify rationale for chosen values or any additional comments</t>
  </si>
  <si>
    <t>1.8.3</t>
  </si>
  <si>
    <t xml:space="preserve">[1] public exercises may include exercises like:
</t>
  </si>
  <si>
    <t>- FS-ISAC CAPS (payment systems)</t>
  </si>
  <si>
    <t>- ENISA Cyber Europe</t>
  </si>
  <si>
    <t>- CISA Cyber Storm</t>
  </si>
  <si>
    <t xml:space="preserve">[1] example tools / resources include:
</t>
  </si>
  <si>
    <t xml:space="preserve">- Atomic red team
</t>
  </si>
  <si>
    <t>- MITRE Caldera</t>
  </si>
  <si>
    <t xml:space="preserve">- MAAD-AF
</t>
  </si>
  <si>
    <t>- Breach &amp; Attack Simulation (BAS) tools</t>
  </si>
  <si>
    <t>- CTID Adversary Emulation Library</t>
  </si>
  <si>
    <t>Unauthorised device detection</t>
  </si>
  <si>
    <t>Detection of unauthorised devices accessing the network</t>
  </si>
  <si>
    <t>Added lines in each comments section to document the rationale for choosing a certain value</t>
  </si>
  <si>
    <t>https://www.fsisac.com/resilience/exercises</t>
  </si>
  <si>
    <t>https://www.enisa.europa.eu/topics/training-and-exercises/cyber-exercises/</t>
  </si>
  <si>
    <t>https://www.cisa.gov/cyber-storm-securing-cyber-space</t>
  </si>
  <si>
    <t>If yes, skip directly to 2.17 (capabilities)</t>
  </si>
  <si>
    <t>4.14</t>
  </si>
  <si>
    <t>Averagely implemented, partially documented</t>
  </si>
  <si>
    <t>Part of preparation procedures. Can be based on RE&amp;CT framework[1]</t>
  </si>
  <si>
    <t>RE&amp;CT framework:</t>
  </si>
  <si>
    <t>https://atc-project.github.io/atc-react/</t>
  </si>
  <si>
    <t>Security incident response</t>
  </si>
  <si>
    <t>Incident containment procedures</t>
  </si>
  <si>
    <t>2.17.6: change questions from 'password reset procedure' to more generic 'incident containment procedures', including a reference to RE&amp;CT framework</t>
  </si>
  <si>
    <t>Usage of TLP</t>
  </si>
  <si>
    <t>Rules of engagement &amp; responsibilities</t>
  </si>
  <si>
    <t>M 2.6</t>
  </si>
  <si>
    <t>Detection of adversaries by employing deception techniques (such as honey tokens) on end-points</t>
  </si>
  <si>
    <t>Scrolling error fixed for sheets that did not allow scrolling with the scroll wheel</t>
  </si>
  <si>
    <t>Clicking on SOC-CMM elements in the results section navigates directly to that section</t>
  </si>
  <si>
    <t>Index calculations improved to exclude questions with importance set to 'none' and provide a better overview of remaining questions</t>
  </si>
  <si>
    <t>Guidance added for new questions</t>
  </si>
  <si>
    <t>Fixed answer selection for several questions</t>
  </si>
  <si>
    <t>Fixed guidance for several questions</t>
  </si>
  <si>
    <t>Conditional formatting errors fixed</t>
  </si>
  <si>
    <t>NDR</t>
  </si>
  <si>
    <t>EDR</t>
  </si>
  <si>
    <t>Security Information and Event management tooling. Used to gather logging information from company assets and correlate events. Also includes User and Entity Behavior Analytics (UEBA)</t>
  </si>
  <si>
    <t>SIEM / UEBA</t>
  </si>
  <si>
    <t>Business drivers are used in most decisions</t>
  </si>
  <si>
    <t>2.3.2, advanced version</t>
  </si>
  <si>
    <t>September 20, 2023</t>
  </si>
  <si>
    <t>End-point security solution, used to prevent, detect en respond to threats on end-points</t>
  </si>
  <si>
    <t>Network security solution, used detect network exploits and anomalous network activity and perform network forensics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</si>
</sst>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sz val="36"/>
      <color theme="1"/>
      <name val="Calibri"/>
      <family val="2"/>
      <scheme val="minor"/>
    </font>
    <font>
      <i/>
      <sz val="11"/>
      <color theme="1"/>
      <name val="Calibri"/>
      <family val="2"/>
      <scheme val="minor"/>
    </font>
    <font>
      <b/>
      <i/>
      <sz val="11"/>
      <color theme="1"/>
      <name val="Calibri"/>
      <family val="2"/>
      <scheme val="minor"/>
    </font>
    <font>
      <sz val="11"/>
      <name val="Calibri"/>
      <family val="2"/>
      <scheme val="minor"/>
    </font>
    <font>
      <sz val="11"/>
      <color theme="1"/>
      <name val="Calibri"/>
      <family val="2"/>
    </font>
    <font>
      <b/>
      <sz val="36"/>
      <color rgb="FF000000"/>
      <name val="Calibri"/>
      <family val="2"/>
    </font>
    <font>
      <sz val="12"/>
      <color rgb="FF000000"/>
      <name val="Calibri"/>
      <family val="2"/>
    </font>
    <font>
      <b/>
      <sz val="11"/>
      <color rgb="FF000000"/>
      <name val="Calibri"/>
      <family val="2"/>
    </font>
    <font>
      <sz val="10"/>
      <color theme="1"/>
      <name val="Calibri"/>
      <family val="2"/>
      <scheme val="minor"/>
    </font>
    <font>
      <b/>
      <sz val="11"/>
      <color theme="0"/>
      <name val="Calibri"/>
      <family val="2"/>
      <scheme val="minor"/>
    </font>
    <font>
      <sz val="11"/>
      <color rgb="FF000000"/>
      <name val="Calibri"/>
      <family val="2"/>
    </font>
    <font>
      <b/>
      <sz val="36"/>
      <color theme="0"/>
      <name val="Calibri"/>
      <family val="2"/>
    </font>
    <font>
      <b/>
      <sz val="14"/>
      <color theme="0"/>
      <name val="Calibri"/>
      <family val="2"/>
    </font>
    <font>
      <u/>
      <sz val="11"/>
      <color theme="10"/>
      <name val="Calibri"/>
      <family val="2"/>
      <scheme val="minor"/>
    </font>
    <font>
      <b/>
      <sz val="14"/>
      <color theme="0"/>
      <name val="Calibri"/>
      <family val="2"/>
      <scheme val="minor"/>
    </font>
    <font>
      <b/>
      <i/>
      <sz val="11"/>
      <color rgb="FF0070C0"/>
      <name val="Calibri"/>
      <family val="2"/>
      <scheme val="minor"/>
    </font>
    <font>
      <b/>
      <sz val="11"/>
      <color theme="1"/>
      <name val="Calibri"/>
      <family val="2"/>
    </font>
    <font>
      <b/>
      <i/>
      <sz val="11"/>
      <color theme="1"/>
      <name val="Calibri"/>
      <family val="2"/>
    </font>
    <font>
      <b/>
      <sz val="10"/>
      <color theme="1"/>
      <name val="Calibri"/>
      <family val="2"/>
      <scheme val="minor"/>
    </font>
    <font>
      <vertAlign val="superscript"/>
      <sz val="11"/>
      <color theme="1"/>
      <name val="Calibri"/>
      <family val="2"/>
      <scheme val="minor"/>
    </font>
    <font>
      <b/>
      <sz val="20"/>
      <color theme="1"/>
      <name val="Calibri"/>
      <family val="2"/>
      <scheme val="minor"/>
    </font>
    <font>
      <i/>
      <vertAlign val="superscript"/>
      <sz val="11"/>
      <color theme="1"/>
      <name val="Calibri"/>
      <family val="2"/>
      <scheme val="minor"/>
    </font>
    <font>
      <sz val="8"/>
      <name val="Calibri"/>
      <family val="2"/>
      <scheme val="minor"/>
    </font>
    <font>
      <u/>
      <sz val="11"/>
      <color theme="1"/>
      <name val="Calibri"/>
      <family val="2"/>
      <scheme val="minor"/>
    </font>
    <font>
      <sz val="11"/>
      <color theme="0"/>
      <name val="Calibri"/>
      <family val="2"/>
      <scheme val="minor"/>
    </font>
  </fonts>
  <fills count="21">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6" tint="0.39997558519241921"/>
        <bgColor indexed="64"/>
      </patternFill>
    </fill>
    <fill>
      <patternFill patternType="solid">
        <fgColor rgb="FF538DD5"/>
        <bgColor rgb="FF000000"/>
      </patternFill>
    </fill>
    <fill>
      <patternFill patternType="solid">
        <fgColor rgb="FFC5D9F1"/>
        <bgColor rgb="FF000000"/>
      </patternFill>
    </fill>
    <fill>
      <patternFill patternType="solid">
        <fgColor theme="3" tint="0.79998168889431442"/>
        <bgColor rgb="FF000000"/>
      </patternFill>
    </fill>
    <fill>
      <patternFill patternType="solid">
        <fgColor theme="4" tint="0.79998168889431442"/>
        <bgColor rgb="FF000000"/>
      </patternFill>
    </fill>
    <fill>
      <patternFill patternType="solid">
        <fgColor theme="6" tint="0.39997558519241921"/>
        <bgColor rgb="FF000000"/>
      </patternFill>
    </fill>
    <fill>
      <patternFill patternType="solid">
        <fgColor theme="0"/>
        <bgColor rgb="FF000000"/>
      </patternFill>
    </fill>
    <fill>
      <patternFill patternType="solid">
        <fgColor theme="0"/>
        <bgColor indexed="64"/>
      </patternFill>
    </fill>
    <fill>
      <patternFill patternType="solid">
        <fgColor rgb="FF0070C0"/>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rgb="FF002060"/>
        <bgColor rgb="FF000000"/>
      </patternFill>
    </fill>
    <fill>
      <patternFill patternType="solid">
        <fgColor theme="3" tint="-0.499984740745262"/>
        <bgColor indexed="64"/>
      </patternFill>
    </fill>
    <fill>
      <patternFill patternType="solid">
        <fgColor rgb="FF002060"/>
        <bgColor indexed="64"/>
      </patternFill>
    </fill>
  </fills>
  <borders count="13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dotted">
        <color indexed="64"/>
      </left>
      <right style="dotted">
        <color indexed="64"/>
      </right>
      <top style="dotted">
        <color indexed="64"/>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diagonal/>
    </border>
    <border>
      <left/>
      <right style="dotted">
        <color indexed="64"/>
      </right>
      <top style="dotted">
        <color indexed="64"/>
      </top>
      <bottom/>
      <diagonal/>
    </border>
    <border>
      <left style="dotted">
        <color indexed="64"/>
      </left>
      <right style="dotted">
        <color indexed="64"/>
      </right>
      <top/>
      <bottom/>
      <diagonal/>
    </border>
    <border>
      <left style="medium">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medium">
        <color indexed="64"/>
      </right>
      <top style="dotted">
        <color indexed="64"/>
      </top>
      <bottom/>
      <diagonal/>
    </border>
    <border>
      <left style="medium">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style="dotted">
        <color indexed="64"/>
      </right>
      <top/>
      <bottom/>
      <diagonal/>
    </border>
    <border>
      <left style="dotted">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dotted">
        <color indexed="64"/>
      </right>
      <top/>
      <bottom style="dotted">
        <color indexed="64"/>
      </bottom>
      <diagonal/>
    </border>
    <border>
      <left/>
      <right/>
      <top/>
      <bottom style="dotted">
        <color indexed="64"/>
      </bottom>
      <diagonal/>
    </border>
    <border>
      <left/>
      <right style="medium">
        <color indexed="64"/>
      </right>
      <top style="dotted">
        <color indexed="64"/>
      </top>
      <bottom style="dotted">
        <color indexed="64"/>
      </bottom>
      <diagonal/>
    </border>
    <border>
      <left style="dotted">
        <color indexed="64"/>
      </left>
      <right/>
      <top/>
      <bottom/>
      <diagonal/>
    </border>
    <border>
      <left style="dotted">
        <color indexed="64"/>
      </left>
      <right style="dotted">
        <color indexed="64"/>
      </right>
      <top/>
      <bottom style="dotted">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style="medium">
        <color indexed="64"/>
      </right>
      <top/>
      <bottom style="dotted">
        <color indexed="64"/>
      </bottom>
      <diagonal/>
    </border>
    <border>
      <left style="medium">
        <color indexed="64"/>
      </left>
      <right/>
      <top/>
      <bottom style="dotted">
        <color indexed="64"/>
      </bottom>
      <diagonal/>
    </border>
    <border>
      <left style="dotted">
        <color indexed="64"/>
      </left>
      <right style="medium">
        <color indexed="64"/>
      </right>
      <top/>
      <bottom style="dotted">
        <color indexed="64"/>
      </bottom>
      <diagonal/>
    </border>
    <border>
      <left style="thin">
        <color indexed="64"/>
      </left>
      <right style="thin">
        <color indexed="64"/>
      </right>
      <top style="thin">
        <color indexed="64"/>
      </top>
      <bottom/>
      <diagonal/>
    </border>
    <border>
      <left style="dotted">
        <color indexed="64"/>
      </left>
      <right/>
      <top/>
      <bottom style="thin">
        <color indexed="64"/>
      </bottom>
      <diagonal/>
    </border>
    <border>
      <left style="dotted">
        <color indexed="64"/>
      </left>
      <right/>
      <top/>
      <bottom style="dotted">
        <color indexed="64"/>
      </bottom>
      <diagonal/>
    </border>
    <border>
      <left style="dotted">
        <color indexed="64"/>
      </left>
      <right/>
      <top style="thin">
        <color indexed="64"/>
      </top>
      <bottom/>
      <diagonal/>
    </border>
    <border>
      <left/>
      <right/>
      <top style="dotted">
        <color indexed="64"/>
      </top>
      <bottom style="thin">
        <color indexed="64"/>
      </bottom>
      <diagonal/>
    </border>
    <border>
      <left style="dotted">
        <color indexed="64"/>
      </left>
      <right/>
      <top style="dotted">
        <color indexed="64"/>
      </top>
      <bottom style="thin">
        <color indexed="64"/>
      </bottom>
      <diagonal/>
    </border>
    <border>
      <left/>
      <right style="dotted">
        <color indexed="64"/>
      </right>
      <top/>
      <bottom style="dotted">
        <color indexed="64"/>
      </bottom>
      <diagonal/>
    </border>
    <border>
      <left/>
      <right style="dotted">
        <color indexed="64"/>
      </right>
      <top/>
      <bottom style="thin">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top style="dotted">
        <color indexed="64"/>
      </top>
      <bottom style="dotted">
        <color indexed="64"/>
      </bottom>
      <diagonal/>
    </border>
    <border>
      <left style="dotted">
        <color indexed="64"/>
      </left>
      <right/>
      <top style="dotted">
        <color indexed="64"/>
      </top>
      <bottom style="medium">
        <color indexed="64"/>
      </bottom>
      <diagonal/>
    </border>
    <border>
      <left style="dotted">
        <color indexed="64"/>
      </left>
      <right/>
      <top/>
      <bottom style="medium">
        <color indexed="64"/>
      </bottom>
      <diagonal/>
    </border>
    <border>
      <left/>
      <right/>
      <top style="dotted">
        <color indexed="64"/>
      </top>
      <bottom style="dotted">
        <color indexed="64"/>
      </bottom>
      <diagonal/>
    </border>
    <border>
      <left/>
      <right/>
      <top style="dotted">
        <color indexed="64"/>
      </top>
      <bottom style="medium">
        <color indexed="64"/>
      </bottom>
      <diagonal/>
    </border>
    <border>
      <left/>
      <right style="dotted">
        <color indexed="64"/>
      </right>
      <top style="dotted">
        <color indexed="64"/>
      </top>
      <bottom style="medium">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medium">
        <color indexed="64"/>
      </bottom>
      <diagonal/>
    </border>
    <border>
      <left/>
      <right style="dotted">
        <color indexed="64"/>
      </right>
      <top/>
      <bottom style="medium">
        <color indexed="64"/>
      </bottom>
      <diagonal/>
    </border>
    <border>
      <left style="thin">
        <color indexed="64"/>
      </left>
      <right style="thin">
        <color indexed="64"/>
      </right>
      <top style="medium">
        <color indexed="64"/>
      </top>
      <bottom style="thin">
        <color indexed="64"/>
      </bottom>
      <diagonal/>
    </border>
    <border>
      <left/>
      <right/>
      <top style="dotted">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dotted">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thin">
        <color indexed="64"/>
      </left>
      <right/>
      <top style="medium">
        <color indexed="64"/>
      </top>
      <bottom style="dotted">
        <color indexed="64"/>
      </bottom>
      <diagonal/>
    </border>
    <border>
      <left style="thin">
        <color indexed="64"/>
      </left>
      <right/>
      <top style="dotted">
        <color indexed="64"/>
      </top>
      <bottom style="dotted">
        <color indexed="64"/>
      </bottom>
      <diagonal/>
    </border>
    <border>
      <left style="thin">
        <color indexed="64"/>
      </left>
      <right/>
      <top/>
      <bottom style="dotted">
        <color indexed="64"/>
      </bottom>
      <diagonal/>
    </border>
    <border>
      <left/>
      <right style="medium">
        <color indexed="64"/>
      </right>
      <top style="medium">
        <color indexed="64"/>
      </top>
      <bottom style="dotted">
        <color indexed="64"/>
      </bottom>
      <diagonal/>
    </border>
    <border>
      <left style="medium">
        <color indexed="64"/>
      </left>
      <right style="thin">
        <color indexed="64"/>
      </right>
      <top style="dotted">
        <color indexed="64"/>
      </top>
      <bottom style="dotted">
        <color indexed="64"/>
      </bottom>
      <diagonal/>
    </border>
    <border>
      <left style="medium">
        <color indexed="64"/>
      </left>
      <right style="thin">
        <color indexed="64"/>
      </right>
      <top/>
      <bottom style="dotted">
        <color indexed="64"/>
      </bottom>
      <diagonal/>
    </border>
    <border>
      <left style="medium">
        <color indexed="64"/>
      </left>
      <right/>
      <top style="dotted">
        <color indexed="64"/>
      </top>
      <bottom/>
      <diagonal/>
    </border>
    <border>
      <left style="thin">
        <color indexed="64"/>
      </left>
      <right/>
      <top style="dotted">
        <color indexed="64"/>
      </top>
      <bottom/>
      <diagonal/>
    </border>
    <border>
      <left/>
      <right style="medium">
        <color indexed="64"/>
      </right>
      <top style="dotted">
        <color indexed="64"/>
      </top>
      <bottom/>
      <diagonal/>
    </border>
    <border>
      <left style="medium">
        <color indexed="64"/>
      </left>
      <right style="thin">
        <color indexed="64"/>
      </right>
      <top style="dotted">
        <color indexed="64"/>
      </top>
      <bottom/>
      <diagonal/>
    </border>
    <border>
      <left/>
      <right style="thin">
        <color indexed="64"/>
      </right>
      <top style="dotted">
        <color indexed="64"/>
      </top>
      <bottom style="dotted">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dotted">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right style="thin">
        <color indexed="64"/>
      </right>
      <top style="dotted">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dotted">
        <color indexed="64"/>
      </left>
      <right/>
      <top style="medium">
        <color indexed="64"/>
      </top>
      <bottom/>
      <diagonal/>
    </border>
    <border>
      <left style="thin">
        <color indexed="64"/>
      </left>
      <right style="medium">
        <color indexed="64"/>
      </right>
      <top/>
      <bottom style="dotted">
        <color indexed="64"/>
      </bottom>
      <diagonal/>
    </border>
    <border>
      <left style="thin">
        <color indexed="64"/>
      </left>
      <right style="dotted">
        <color indexed="64"/>
      </right>
      <top style="thin">
        <color indexed="64"/>
      </top>
      <bottom/>
      <diagonal/>
    </border>
    <border>
      <left/>
      <right style="medium">
        <color indexed="64"/>
      </right>
      <top/>
      <bottom style="thin">
        <color indexed="64"/>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right/>
      <top style="medium">
        <color indexed="64"/>
      </top>
      <bottom style="dotted">
        <color indexed="64"/>
      </bottom>
      <diagonal/>
    </border>
    <border>
      <left/>
      <right style="dotted">
        <color indexed="64"/>
      </right>
      <top style="thin">
        <color indexed="64"/>
      </top>
      <bottom/>
      <diagonal/>
    </border>
    <border>
      <left style="dotted">
        <color indexed="64"/>
      </left>
      <right style="thin">
        <color indexed="64"/>
      </right>
      <top/>
      <bottom style="thin">
        <color indexed="64"/>
      </bottom>
      <diagonal/>
    </border>
    <border>
      <left style="dotted">
        <color indexed="64"/>
      </left>
      <right style="thin">
        <color indexed="64"/>
      </right>
      <top/>
      <bottom/>
      <diagonal/>
    </border>
    <border>
      <left style="thin">
        <color indexed="64"/>
      </left>
      <right style="thin">
        <color indexed="64"/>
      </right>
      <top style="thin">
        <color indexed="64"/>
      </top>
      <bottom style="dotted">
        <color indexed="64"/>
      </bottom>
      <diagonal/>
    </border>
    <border>
      <left/>
      <right style="medium">
        <color indexed="64"/>
      </right>
      <top style="thin">
        <color indexed="64"/>
      </top>
      <bottom style="dotted">
        <color indexed="64"/>
      </bottom>
      <diagonal/>
    </border>
    <border>
      <left style="medium">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medium">
        <color indexed="64"/>
      </left>
      <right style="thin">
        <color indexed="64"/>
      </right>
      <top style="thin">
        <color indexed="64"/>
      </top>
      <bottom style="medium">
        <color indexed="64"/>
      </bottom>
      <diagonal/>
    </border>
    <border>
      <left style="dotted">
        <color indexed="64"/>
      </left>
      <right style="dotted">
        <color indexed="64"/>
      </right>
      <top/>
      <bottom style="thin">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style="thin">
        <color indexed="64"/>
      </right>
      <top style="dotted">
        <color indexed="64"/>
      </top>
      <bottom style="thin">
        <color indexed="64"/>
      </bottom>
      <diagonal/>
    </border>
  </borders>
  <cellStyleXfs count="2">
    <xf numFmtId="0" fontId="0" fillId="0" borderId="0"/>
    <xf numFmtId="0" fontId="15" fillId="0" borderId="0" applyNumberFormat="0" applyFill="0" applyBorder="0" applyAlignment="0" applyProtection="0"/>
  </cellStyleXfs>
  <cellXfs count="909">
    <xf numFmtId="0" fontId="0" fillId="0" borderId="0" xfId="0"/>
    <xf numFmtId="0" fontId="0" fillId="0" borderId="0" xfId="0" applyAlignment="1">
      <alignment horizontal="center"/>
    </xf>
    <xf numFmtId="0" fontId="0" fillId="0" borderId="0" xfId="0" applyAlignment="1">
      <alignment vertical="center"/>
    </xf>
    <xf numFmtId="0" fontId="0" fillId="3" borderId="0" xfId="0" applyFill="1" applyAlignment="1">
      <alignment vertical="center"/>
    </xf>
    <xf numFmtId="0" fontId="1" fillId="3" borderId="5" xfId="0" applyFont="1" applyFill="1" applyBorder="1" applyAlignment="1">
      <alignment vertical="center"/>
    </xf>
    <xf numFmtId="0" fontId="0" fillId="3" borderId="0" xfId="0" applyFill="1"/>
    <xf numFmtId="0" fontId="0" fillId="3" borderId="5" xfId="0" applyFill="1" applyBorder="1" applyAlignment="1">
      <alignment vertical="center"/>
    </xf>
    <xf numFmtId="0" fontId="3" fillId="3" borderId="0" xfId="0" applyFont="1" applyFill="1" applyAlignment="1">
      <alignment vertical="center"/>
    </xf>
    <xf numFmtId="0" fontId="0" fillId="3" borderId="0" xfId="0" applyFill="1" applyAlignment="1">
      <alignment horizontal="center" vertical="center"/>
    </xf>
    <xf numFmtId="0" fontId="0" fillId="3" borderId="5" xfId="0" applyFill="1" applyBorder="1"/>
    <xf numFmtId="0" fontId="0" fillId="3" borderId="7" xfId="0" applyFill="1" applyBorder="1"/>
    <xf numFmtId="0" fontId="0" fillId="3" borderId="8" xfId="0" applyFill="1" applyBorder="1"/>
    <xf numFmtId="0" fontId="0" fillId="3" borderId="0" xfId="0" applyFill="1" applyAlignment="1">
      <alignment horizontal="left" vertical="center"/>
    </xf>
    <xf numFmtId="0" fontId="0" fillId="3" borderId="6" xfId="0" applyFill="1" applyBorder="1" applyAlignment="1">
      <alignment vertical="center"/>
    </xf>
    <xf numFmtId="0" fontId="0" fillId="3" borderId="6" xfId="0" applyFill="1" applyBorder="1"/>
    <xf numFmtId="0" fontId="0" fillId="3" borderId="9" xfId="0" applyFill="1" applyBorder="1"/>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4" fillId="0" borderId="0" xfId="0" applyFont="1"/>
    <xf numFmtId="0" fontId="4" fillId="0" borderId="37" xfId="0" applyFont="1" applyBorder="1"/>
    <xf numFmtId="0" fontId="0" fillId="3" borderId="0" xfId="0" applyFill="1" applyAlignment="1">
      <alignment vertical="top"/>
    </xf>
    <xf numFmtId="0" fontId="0" fillId="0" borderId="18" xfId="0" applyBorder="1"/>
    <xf numFmtId="0" fontId="4" fillId="0" borderId="23" xfId="0" applyFont="1" applyBorder="1"/>
    <xf numFmtId="0" fontId="0" fillId="0" borderId="25" xfId="0" applyBorder="1"/>
    <xf numFmtId="0" fontId="0" fillId="0" borderId="33" xfId="0" applyBorder="1"/>
    <xf numFmtId="0" fontId="0" fillId="0" borderId="34" xfId="0" applyBorder="1"/>
    <xf numFmtId="0" fontId="4" fillId="0" borderId="32" xfId="0" applyFont="1" applyBorder="1"/>
    <xf numFmtId="0" fontId="0" fillId="3" borderId="2" xfId="0" applyFill="1" applyBorder="1"/>
    <xf numFmtId="0" fontId="0" fillId="3" borderId="3" xfId="0" applyFill="1" applyBorder="1"/>
    <xf numFmtId="0" fontId="0" fillId="3" borderId="4" xfId="0" applyFill="1" applyBorder="1"/>
    <xf numFmtId="0" fontId="0" fillId="3" borderId="8" xfId="0" applyFill="1" applyBorder="1" applyAlignment="1">
      <alignment horizontal="left" vertical="center"/>
    </xf>
    <xf numFmtId="0" fontId="0" fillId="0" borderId="0" xfId="0" applyAlignment="1">
      <alignment horizontal="left" vertical="center"/>
    </xf>
    <xf numFmtId="0" fontId="4" fillId="3" borderId="37" xfId="0" applyFont="1" applyFill="1" applyBorder="1"/>
    <xf numFmtId="0" fontId="4" fillId="3" borderId="28" xfId="0" applyFont="1" applyFill="1" applyBorder="1"/>
    <xf numFmtId="0" fontId="1" fillId="3" borderId="18" xfId="0" applyFont="1" applyFill="1" applyBorder="1"/>
    <xf numFmtId="0" fontId="1" fillId="3" borderId="23" xfId="0" applyFont="1" applyFill="1" applyBorder="1"/>
    <xf numFmtId="0" fontId="0" fillId="3" borderId="18" xfId="0" applyFill="1" applyBorder="1"/>
    <xf numFmtId="0" fontId="0" fillId="3" borderId="34" xfId="0" applyFill="1" applyBorder="1"/>
    <xf numFmtId="0" fontId="0" fillId="3" borderId="32" xfId="0" applyFill="1" applyBorder="1"/>
    <xf numFmtId="0" fontId="4" fillId="3" borderId="32" xfId="0" applyFont="1" applyFill="1" applyBorder="1"/>
    <xf numFmtId="0" fontId="4" fillId="3" borderId="0" xfId="0" applyFont="1" applyFill="1"/>
    <xf numFmtId="0" fontId="0" fillId="3" borderId="23" xfId="0" applyFill="1" applyBorder="1"/>
    <xf numFmtId="0" fontId="4" fillId="3" borderId="23" xfId="0" applyFont="1" applyFill="1" applyBorder="1"/>
    <xf numFmtId="0" fontId="0" fillId="3" borderId="28" xfId="0" applyFill="1" applyBorder="1"/>
    <xf numFmtId="0" fontId="1" fillId="3" borderId="18" xfId="0" applyFont="1" applyFill="1" applyBorder="1" applyAlignment="1">
      <alignment horizontal="center" wrapText="1"/>
    </xf>
    <xf numFmtId="0" fontId="1" fillId="3" borderId="23" xfId="0" applyFont="1" applyFill="1" applyBorder="1" applyAlignment="1">
      <alignment horizontal="center" wrapText="1"/>
    </xf>
    <xf numFmtId="0" fontId="4" fillId="3" borderId="47" xfId="0" applyFont="1" applyFill="1" applyBorder="1"/>
    <xf numFmtId="0" fontId="0" fillId="3" borderId="48" xfId="0" applyFill="1" applyBorder="1"/>
    <xf numFmtId="0" fontId="1" fillId="0" borderId="18" xfId="0" applyFont="1" applyBorder="1"/>
    <xf numFmtId="0" fontId="4" fillId="3" borderId="52" xfId="0" applyFont="1" applyFill="1" applyBorder="1"/>
    <xf numFmtId="0" fontId="1" fillId="0" borderId="22" xfId="0" applyFont="1" applyBorder="1" applyAlignment="1">
      <alignment horizontal="left"/>
    </xf>
    <xf numFmtId="0" fontId="3" fillId="3" borderId="0" xfId="0" applyFont="1" applyFill="1" applyAlignment="1">
      <alignment horizontal="left" vertical="center"/>
    </xf>
    <xf numFmtId="0" fontId="1" fillId="0" borderId="22" xfId="0" applyFont="1" applyBorder="1"/>
    <xf numFmtId="0" fontId="1" fillId="0" borderId="24" xfId="0" applyFont="1" applyBorder="1"/>
    <xf numFmtId="0" fontId="0" fillId="0" borderId="26" xfId="0" applyBorder="1"/>
    <xf numFmtId="0" fontId="0" fillId="0" borderId="35" xfId="0" applyBorder="1"/>
    <xf numFmtId="0" fontId="4" fillId="0" borderId="38" xfId="0" applyFont="1" applyBorder="1"/>
    <xf numFmtId="0" fontId="0" fillId="0" borderId="32" xfId="0" applyBorder="1"/>
    <xf numFmtId="0" fontId="0" fillId="0" borderId="24" xfId="0" applyBorder="1"/>
    <xf numFmtId="0" fontId="0" fillId="0" borderId="38" xfId="0" applyBorder="1"/>
    <xf numFmtId="0" fontId="0" fillId="0" borderId="40" xfId="0" applyBorder="1"/>
    <xf numFmtId="0" fontId="0" fillId="0" borderId="29" xfId="0" applyBorder="1"/>
    <xf numFmtId="0" fontId="0" fillId="0" borderId="46" xfId="0" applyBorder="1"/>
    <xf numFmtId="0" fontId="0" fillId="0" borderId="53" xfId="0" applyBorder="1"/>
    <xf numFmtId="0" fontId="1" fillId="0" borderId="23" xfId="0" applyFont="1" applyBorder="1"/>
    <xf numFmtId="0" fontId="0" fillId="0" borderId="23" xfId="0" applyBorder="1"/>
    <xf numFmtId="0" fontId="0" fillId="0" borderId="28" xfId="0" applyBorder="1"/>
    <xf numFmtId="0" fontId="4" fillId="0" borderId="28" xfId="0" applyFont="1" applyBorder="1"/>
    <xf numFmtId="0" fontId="4" fillId="0" borderId="36" xfId="0" applyFont="1" applyBorder="1"/>
    <xf numFmtId="0" fontId="4" fillId="0" borderId="39" xfId="0" applyFont="1" applyBorder="1"/>
    <xf numFmtId="0" fontId="4" fillId="0" borderId="22" xfId="0" applyFont="1" applyBorder="1"/>
    <xf numFmtId="0" fontId="0" fillId="0" borderId="25" xfId="0" applyBorder="1" applyAlignment="1">
      <alignment horizontal="left"/>
    </xf>
    <xf numFmtId="0" fontId="0" fillId="0" borderId="25" xfId="0" applyBorder="1" applyAlignment="1">
      <alignment horizontal="left" vertical="center"/>
    </xf>
    <xf numFmtId="0" fontId="4" fillId="0" borderId="27" xfId="0" applyFont="1" applyBorder="1"/>
    <xf numFmtId="0" fontId="1" fillId="0" borderId="22" xfId="0" applyFont="1" applyBorder="1" applyAlignment="1">
      <alignment vertical="center"/>
    </xf>
    <xf numFmtId="0" fontId="0" fillId="0" borderId="39" xfId="0" applyBorder="1" applyAlignment="1">
      <alignment horizontal="left"/>
    </xf>
    <xf numFmtId="0" fontId="0" fillId="0" borderId="44" xfId="0" applyBorder="1" applyAlignment="1">
      <alignment horizontal="left"/>
    </xf>
    <xf numFmtId="0" fontId="0" fillId="0" borderId="0" xfId="0" applyAlignment="1">
      <alignment horizontal="left"/>
    </xf>
    <xf numFmtId="0" fontId="0" fillId="0" borderId="33" xfId="0" applyBorder="1" applyAlignment="1">
      <alignment horizontal="left"/>
    </xf>
    <xf numFmtId="0" fontId="4" fillId="0" borderId="51" xfId="0" applyFont="1" applyBorder="1"/>
    <xf numFmtId="0" fontId="0" fillId="0" borderId="39" xfId="0" applyBorder="1" applyAlignment="1">
      <alignment horizontal="left" vertical="center"/>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0" fontId="0" fillId="2" borderId="6" xfId="0" applyFill="1" applyBorder="1" applyAlignment="1">
      <alignment horizontal="left" vertical="center"/>
    </xf>
    <xf numFmtId="0" fontId="4" fillId="2" borderId="0" xfId="0" applyFont="1" applyFill="1" applyAlignment="1">
      <alignment vertical="center"/>
    </xf>
    <xf numFmtId="0" fontId="3" fillId="2" borderId="0" xfId="0" applyFont="1" applyFill="1" applyAlignment="1">
      <alignment vertical="center"/>
    </xf>
    <xf numFmtId="0" fontId="0" fillId="2" borderId="0" xfId="0" applyFill="1" applyAlignment="1">
      <alignment horizontal="center" vertical="top"/>
    </xf>
    <xf numFmtId="0" fontId="0" fillId="2" borderId="0" xfId="0" applyFill="1" applyAlignment="1">
      <alignment vertical="top"/>
    </xf>
    <xf numFmtId="0" fontId="0" fillId="0" borderId="56" xfId="0" applyBorder="1"/>
    <xf numFmtId="0" fontId="0" fillId="2" borderId="6" xfId="0" applyFill="1" applyBorder="1" applyAlignment="1">
      <alignment vertical="center"/>
    </xf>
    <xf numFmtId="0" fontId="0" fillId="2" borderId="14" xfId="0" applyFill="1" applyBorder="1" applyAlignment="1">
      <alignment vertical="center"/>
    </xf>
    <xf numFmtId="0" fontId="0" fillId="2" borderId="14" xfId="0" applyFill="1" applyBorder="1"/>
    <xf numFmtId="0" fontId="0" fillId="2" borderId="0" xfId="0" applyFill="1" applyAlignment="1">
      <alignment horizontal="left" vertical="center"/>
    </xf>
    <xf numFmtId="0" fontId="4" fillId="2" borderId="0" xfId="0" applyFont="1" applyFill="1" applyAlignment="1">
      <alignment horizontal="left" vertical="center"/>
    </xf>
    <xf numFmtId="0" fontId="0" fillId="2" borderId="5" xfId="0" applyFill="1" applyBorder="1" applyAlignment="1">
      <alignment vertical="center"/>
    </xf>
    <xf numFmtId="0" fontId="0" fillId="2" borderId="5" xfId="0" applyFill="1" applyBorder="1"/>
    <xf numFmtId="0" fontId="0" fillId="2" borderId="5" xfId="0" applyFill="1" applyBorder="1" applyAlignment="1">
      <alignment horizontal="left" vertical="center"/>
    </xf>
    <xf numFmtId="0" fontId="0" fillId="3" borderId="0" xfId="0" applyFill="1" applyAlignment="1">
      <alignment horizontal="right" vertical="center"/>
    </xf>
    <xf numFmtId="0" fontId="0" fillId="0" borderId="0" xfId="0" applyAlignment="1">
      <alignment horizontal="center" vertical="center"/>
    </xf>
    <xf numFmtId="0" fontId="1" fillId="3" borderId="0" xfId="0" applyFont="1" applyFill="1" applyAlignment="1">
      <alignment horizontal="left" vertical="center"/>
    </xf>
    <xf numFmtId="0" fontId="1" fillId="3" borderId="0" xfId="0" applyFont="1" applyFill="1" applyAlignment="1">
      <alignment vertical="center"/>
    </xf>
    <xf numFmtId="0" fontId="1" fillId="3" borderId="2" xfId="0" applyFont="1" applyFill="1" applyBorder="1" applyAlignment="1">
      <alignment horizontal="center" vertical="center"/>
    </xf>
    <xf numFmtId="0" fontId="1" fillId="3" borderId="6" xfId="0" applyFont="1" applyFill="1" applyBorder="1"/>
    <xf numFmtId="0" fontId="0" fillId="2" borderId="6" xfId="0" applyFill="1" applyBorder="1"/>
    <xf numFmtId="0" fontId="1" fillId="3" borderId="55" xfId="0" applyFont="1" applyFill="1" applyBorder="1" applyAlignment="1">
      <alignment vertical="center"/>
    </xf>
    <xf numFmtId="0" fontId="1" fillId="3" borderId="45" xfId="0" applyFont="1" applyFill="1" applyBorder="1" applyAlignment="1">
      <alignment vertical="center"/>
    </xf>
    <xf numFmtId="0" fontId="0" fillId="3" borderId="45" xfId="0" applyFill="1" applyBorder="1" applyAlignment="1">
      <alignment vertical="center"/>
    </xf>
    <xf numFmtId="0" fontId="1" fillId="3" borderId="59" xfId="0" applyFont="1" applyFill="1" applyBorder="1" applyAlignment="1">
      <alignment vertical="center"/>
    </xf>
    <xf numFmtId="0" fontId="0" fillId="3" borderId="47" xfId="0" applyFill="1" applyBorder="1"/>
    <xf numFmtId="0" fontId="0" fillId="2" borderId="47" xfId="0" applyFill="1" applyBorder="1"/>
    <xf numFmtId="0" fontId="0" fillId="2" borderId="58" xfId="0" applyFill="1" applyBorder="1"/>
    <xf numFmtId="0" fontId="0" fillId="3" borderId="47" xfId="0" applyFill="1" applyBorder="1" applyAlignment="1">
      <alignment vertical="center"/>
    </xf>
    <xf numFmtId="0" fontId="0" fillId="3" borderId="58" xfId="0" applyFill="1" applyBorder="1"/>
    <xf numFmtId="0" fontId="1" fillId="3" borderId="59" xfId="0" applyFont="1" applyFill="1" applyBorder="1" applyAlignment="1">
      <alignment horizontal="left" vertical="center"/>
    </xf>
    <xf numFmtId="0" fontId="0" fillId="3" borderId="47" xfId="0" applyFill="1" applyBorder="1" applyAlignment="1">
      <alignment horizontal="left" vertical="center"/>
    </xf>
    <xf numFmtId="0" fontId="4" fillId="2" borderId="47" xfId="0" applyFont="1" applyFill="1" applyBorder="1" applyAlignment="1">
      <alignment horizontal="left" vertical="center"/>
    </xf>
    <xf numFmtId="0" fontId="0" fillId="2" borderId="47" xfId="0" applyFill="1" applyBorder="1" applyAlignment="1">
      <alignment horizontal="left" vertical="center"/>
    </xf>
    <xf numFmtId="0" fontId="0" fillId="2" borderId="47" xfId="0" applyFill="1" applyBorder="1" applyAlignment="1">
      <alignment horizontal="left" vertical="top"/>
    </xf>
    <xf numFmtId="0" fontId="0" fillId="2" borderId="58" xfId="0" applyFill="1" applyBorder="1" applyAlignment="1">
      <alignment horizontal="left" vertical="center"/>
    </xf>
    <xf numFmtId="0" fontId="0" fillId="3" borderId="58" xfId="0" applyFill="1" applyBorder="1" applyAlignment="1">
      <alignment horizontal="left" vertical="center"/>
    </xf>
    <xf numFmtId="0" fontId="0" fillId="5" borderId="1" xfId="0" applyFill="1" applyBorder="1" applyAlignment="1">
      <alignment vertical="center"/>
    </xf>
    <xf numFmtId="0" fontId="1" fillId="3" borderId="6" xfId="0" applyFont="1" applyFill="1" applyBorder="1" applyAlignment="1">
      <alignment vertical="center"/>
    </xf>
    <xf numFmtId="0" fontId="1" fillId="3" borderId="45" xfId="0" applyFont="1" applyFill="1" applyBorder="1" applyAlignment="1">
      <alignment horizontal="left" vertical="center"/>
    </xf>
    <xf numFmtId="0" fontId="0" fillId="2" borderId="47" xfId="0" applyFill="1" applyBorder="1" applyAlignment="1">
      <alignment vertical="center"/>
    </xf>
    <xf numFmtId="0" fontId="0" fillId="2" borderId="58" xfId="0" applyFill="1" applyBorder="1" applyAlignment="1">
      <alignment vertical="center"/>
    </xf>
    <xf numFmtId="0" fontId="0" fillId="3" borderId="47" xfId="0" applyFill="1" applyBorder="1" applyAlignment="1">
      <alignment vertical="center" wrapText="1"/>
    </xf>
    <xf numFmtId="0" fontId="1" fillId="3" borderId="45" xfId="0" applyFont="1" applyFill="1" applyBorder="1" applyAlignment="1">
      <alignment horizontal="center" vertical="center"/>
    </xf>
    <xf numFmtId="0" fontId="5" fillId="5" borderId="1" xfId="0" applyFont="1" applyFill="1" applyBorder="1" applyAlignment="1">
      <alignment horizontal="left" vertical="center"/>
    </xf>
    <xf numFmtId="0" fontId="4" fillId="0" borderId="2" xfId="0" applyFont="1" applyBorder="1"/>
    <xf numFmtId="0" fontId="0" fillId="0" borderId="4" xfId="0" applyBorder="1"/>
    <xf numFmtId="0" fontId="4" fillId="3" borderId="18" xfId="0" applyFont="1" applyFill="1" applyBorder="1"/>
    <xf numFmtId="0" fontId="6" fillId="7" borderId="0" xfId="0" applyFont="1" applyFill="1" applyAlignment="1">
      <alignment horizontal="right" vertical="center"/>
    </xf>
    <xf numFmtId="0" fontId="8" fillId="7" borderId="0" xfId="0" applyFont="1" applyFill="1" applyAlignment="1">
      <alignment vertical="center"/>
    </xf>
    <xf numFmtId="0" fontId="9" fillId="7" borderId="0" xfId="0" applyFont="1" applyFill="1" applyAlignment="1">
      <alignment vertical="center"/>
    </xf>
    <xf numFmtId="0" fontId="6" fillId="7" borderId="0" xfId="0" applyFont="1" applyFill="1" applyAlignment="1">
      <alignment vertical="center"/>
    </xf>
    <xf numFmtId="0" fontId="0" fillId="8" borderId="47" xfId="0" applyFill="1" applyBorder="1"/>
    <xf numFmtId="0" fontId="0" fillId="9" borderId="47" xfId="0" applyFill="1" applyBorder="1"/>
    <xf numFmtId="0" fontId="1" fillId="9" borderId="47" xfId="0" applyFont="1" applyFill="1" applyBorder="1"/>
    <xf numFmtId="0" fontId="0" fillId="8" borderId="58" xfId="0" applyFill="1" applyBorder="1"/>
    <xf numFmtId="0" fontId="0" fillId="8" borderId="0" xfId="0" applyFill="1"/>
    <xf numFmtId="0" fontId="0" fillId="9" borderId="0" xfId="0" applyFill="1"/>
    <xf numFmtId="0" fontId="1" fillId="9" borderId="0" xfId="0" applyFont="1" applyFill="1"/>
    <xf numFmtId="0" fontId="0" fillId="8" borderId="14" xfId="0" applyFill="1" applyBorder="1"/>
    <xf numFmtId="0" fontId="0" fillId="8" borderId="60" xfId="0" applyFill="1" applyBorder="1"/>
    <xf numFmtId="0" fontId="1" fillId="8" borderId="47" xfId="0" applyFont="1" applyFill="1" applyBorder="1"/>
    <xf numFmtId="0" fontId="0" fillId="9" borderId="58" xfId="0" applyFill="1" applyBorder="1"/>
    <xf numFmtId="0" fontId="0" fillId="8" borderId="61" xfId="0" applyFill="1" applyBorder="1"/>
    <xf numFmtId="0" fontId="0" fillId="8" borderId="62" xfId="0" applyFill="1" applyBorder="1"/>
    <xf numFmtId="0" fontId="0" fillId="9" borderId="14" xfId="0" applyFill="1" applyBorder="1"/>
    <xf numFmtId="0" fontId="4" fillId="8" borderId="61" xfId="0" applyFont="1" applyFill="1" applyBorder="1"/>
    <xf numFmtId="0" fontId="4" fillId="8" borderId="14" xfId="0" applyFont="1" applyFill="1" applyBorder="1"/>
    <xf numFmtId="0" fontId="7" fillId="8" borderId="2"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0" fillId="8" borderId="6" xfId="0" applyFill="1" applyBorder="1"/>
    <xf numFmtId="0" fontId="0" fillId="8" borderId="5" xfId="0" applyFill="1" applyBorder="1"/>
    <xf numFmtId="0" fontId="0" fillId="9" borderId="5" xfId="0" applyFill="1" applyBorder="1"/>
    <xf numFmtId="0" fontId="0" fillId="9" borderId="6" xfId="0" applyFill="1" applyBorder="1"/>
    <xf numFmtId="0" fontId="4" fillId="8" borderId="0" xfId="0" applyFont="1" applyFill="1"/>
    <xf numFmtId="0" fontId="0" fillId="2" borderId="47" xfId="0" applyFill="1" applyBorder="1" applyAlignment="1">
      <alignment horizontal="left" vertical="center" wrapText="1"/>
    </xf>
    <xf numFmtId="0" fontId="0" fillId="12" borderId="1" xfId="0" applyFill="1" applyBorder="1" applyAlignment="1">
      <alignment horizontal="left" vertical="center"/>
    </xf>
    <xf numFmtId="0" fontId="0" fillId="8" borderId="0" xfId="0" applyFill="1" applyAlignment="1">
      <alignment vertical="center"/>
    </xf>
    <xf numFmtId="0" fontId="0" fillId="9" borderId="0" xfId="0" applyFill="1" applyAlignment="1">
      <alignment vertical="center"/>
    </xf>
    <xf numFmtId="0" fontId="3" fillId="9" borderId="0" xfId="0" applyFont="1" applyFill="1" applyAlignment="1">
      <alignment vertical="center"/>
    </xf>
    <xf numFmtId="0" fontId="0" fillId="9" borderId="14" xfId="0" applyFill="1" applyBorder="1" applyAlignment="1">
      <alignment vertical="center"/>
    </xf>
    <xf numFmtId="0" fontId="0" fillId="9" borderId="0" xfId="0" applyFill="1" applyAlignment="1">
      <alignment horizontal="center" vertical="center"/>
    </xf>
    <xf numFmtId="0" fontId="4" fillId="9" borderId="0" xfId="0" applyFont="1" applyFill="1" applyAlignment="1">
      <alignment vertical="center"/>
    </xf>
    <xf numFmtId="0" fontId="3" fillId="8" borderId="0" xfId="0" applyFont="1" applyFill="1" applyAlignment="1">
      <alignment vertical="center"/>
    </xf>
    <xf numFmtId="0" fontId="0" fillId="8" borderId="0" xfId="0" applyFill="1" applyAlignment="1">
      <alignment horizontal="center" vertical="center"/>
    </xf>
    <xf numFmtId="0" fontId="0" fillId="8" borderId="14" xfId="0" applyFill="1" applyBorder="1" applyAlignment="1">
      <alignment vertical="center"/>
    </xf>
    <xf numFmtId="0" fontId="4" fillId="8" borderId="0" xfId="0" applyFont="1" applyFill="1" applyAlignment="1">
      <alignment vertical="center"/>
    </xf>
    <xf numFmtId="0" fontId="0" fillId="9" borderId="0" xfId="0" applyFill="1" applyAlignment="1">
      <alignment horizontal="right" vertical="center"/>
    </xf>
    <xf numFmtId="0" fontId="1" fillId="8" borderId="45" xfId="0" applyFont="1" applyFill="1" applyBorder="1" applyAlignment="1">
      <alignment vertical="center"/>
    </xf>
    <xf numFmtId="0" fontId="0" fillId="8" borderId="0" xfId="0" applyFill="1" applyAlignment="1">
      <alignment horizontal="left" vertical="center"/>
    </xf>
    <xf numFmtId="0" fontId="1" fillId="8" borderId="55" xfId="0" applyFont="1" applyFill="1" applyBorder="1" applyAlignment="1">
      <alignment vertical="center"/>
    </xf>
    <xf numFmtId="0" fontId="1" fillId="8" borderId="59" xfId="0" applyFont="1" applyFill="1" applyBorder="1" applyAlignment="1">
      <alignment vertical="center"/>
    </xf>
    <xf numFmtId="0" fontId="1" fillId="8" borderId="59" xfId="0" applyFont="1" applyFill="1" applyBorder="1" applyAlignment="1">
      <alignment horizontal="left" vertical="center"/>
    </xf>
    <xf numFmtId="0" fontId="0" fillId="8" borderId="62" xfId="0" applyFill="1" applyBorder="1" applyAlignment="1">
      <alignment horizontal="left" vertical="center"/>
    </xf>
    <xf numFmtId="0" fontId="0" fillId="8" borderId="47" xfId="0" applyFill="1" applyBorder="1" applyAlignment="1">
      <alignment horizontal="left" vertical="center"/>
    </xf>
    <xf numFmtId="0" fontId="0" fillId="3" borderId="59" xfId="0" applyFill="1" applyBorder="1"/>
    <xf numFmtId="0" fontId="1" fillId="3" borderId="63" xfId="0" applyFont="1" applyFill="1" applyBorder="1" applyAlignment="1">
      <alignment vertical="center"/>
    </xf>
    <xf numFmtId="0" fontId="0" fillId="0" borderId="51" xfId="0" applyBorder="1"/>
    <xf numFmtId="0" fontId="0" fillId="0" borderId="52" xfId="0" applyBorder="1"/>
    <xf numFmtId="0" fontId="0" fillId="3" borderId="52" xfId="0" applyFill="1" applyBorder="1"/>
    <xf numFmtId="0" fontId="0" fillId="0" borderId="27" xfId="0" applyBorder="1"/>
    <xf numFmtId="0" fontId="1" fillId="0" borderId="34" xfId="0" applyFont="1" applyBorder="1"/>
    <xf numFmtId="0" fontId="1" fillId="0" borderId="44" xfId="0" applyFont="1" applyBorder="1"/>
    <xf numFmtId="0" fontId="1" fillId="0" borderId="48" xfId="0" applyFont="1" applyBorder="1"/>
    <xf numFmtId="0" fontId="0" fillId="3" borderId="60" xfId="0" applyFill="1" applyBorder="1" applyAlignment="1">
      <alignment vertical="center"/>
    </xf>
    <xf numFmtId="0" fontId="1" fillId="3" borderId="63" xfId="0" applyFont="1" applyFill="1" applyBorder="1"/>
    <xf numFmtId="0" fontId="0" fillId="3" borderId="65" xfId="0" applyFill="1" applyBorder="1"/>
    <xf numFmtId="0" fontId="0" fillId="2" borderId="65" xfId="0" applyFill="1" applyBorder="1"/>
    <xf numFmtId="0" fontId="0" fillId="2" borderId="64" xfId="0" applyFill="1" applyBorder="1"/>
    <xf numFmtId="0" fontId="0" fillId="3" borderId="65" xfId="0" applyFill="1" applyBorder="1" applyAlignment="1">
      <alignment vertical="center"/>
    </xf>
    <xf numFmtId="0" fontId="0" fillId="3" borderId="64" xfId="0" applyFill="1" applyBorder="1"/>
    <xf numFmtId="0" fontId="2" fillId="3" borderId="3" xfId="0" applyFont="1" applyFill="1" applyBorder="1" applyAlignment="1">
      <alignment horizontal="left" vertical="center"/>
    </xf>
    <xf numFmtId="0" fontId="1" fillId="3" borderId="63" xfId="0" applyFont="1" applyFill="1" applyBorder="1" applyAlignment="1">
      <alignment horizontal="left" vertical="center"/>
    </xf>
    <xf numFmtId="0" fontId="10" fillId="3" borderId="0" xfId="0" applyFont="1" applyFill="1" applyAlignment="1">
      <alignment horizontal="left" vertical="center"/>
    </xf>
    <xf numFmtId="0" fontId="0" fillId="2" borderId="14" xfId="0" applyFill="1" applyBorder="1" applyAlignment="1">
      <alignment horizontal="left" vertical="center"/>
    </xf>
    <xf numFmtId="0" fontId="0" fillId="2" borderId="65" xfId="0" applyFill="1" applyBorder="1" applyAlignment="1">
      <alignment vertical="center"/>
    </xf>
    <xf numFmtId="0" fontId="0" fillId="3" borderId="63" xfId="0" applyFill="1" applyBorder="1" applyAlignment="1">
      <alignment vertical="center"/>
    </xf>
    <xf numFmtId="0" fontId="0" fillId="2" borderId="64" xfId="0" applyFill="1" applyBorder="1" applyAlignment="1">
      <alignment vertical="center"/>
    </xf>
    <xf numFmtId="0" fontId="10" fillId="3" borderId="0" xfId="0" applyFont="1" applyFill="1" applyAlignment="1">
      <alignment vertical="center"/>
    </xf>
    <xf numFmtId="0" fontId="10" fillId="2" borderId="0" xfId="0" applyFont="1" applyFill="1" applyAlignment="1">
      <alignment vertical="center"/>
    </xf>
    <xf numFmtId="0" fontId="10" fillId="3" borderId="45" xfId="0" applyFont="1" applyFill="1" applyBorder="1" applyAlignment="1">
      <alignment vertical="center"/>
    </xf>
    <xf numFmtId="0" fontId="10" fillId="2" borderId="14" xfId="0" applyFont="1" applyFill="1" applyBorder="1" applyAlignment="1">
      <alignment vertical="center"/>
    </xf>
    <xf numFmtId="0" fontId="1" fillId="3" borderId="66" xfId="0" applyFont="1" applyFill="1" applyBorder="1"/>
    <xf numFmtId="0" fontId="0" fillId="3" borderId="67" xfId="0" applyFill="1" applyBorder="1"/>
    <xf numFmtId="0" fontId="0" fillId="3" borderId="30" xfId="0" applyFill="1" applyBorder="1"/>
    <xf numFmtId="0" fontId="0" fillId="3" borderId="68" xfId="0" applyFill="1" applyBorder="1"/>
    <xf numFmtId="0" fontId="0" fillId="3" borderId="69" xfId="0" applyFill="1" applyBorder="1"/>
    <xf numFmtId="0" fontId="0" fillId="3" borderId="66" xfId="0" applyFill="1" applyBorder="1"/>
    <xf numFmtId="0" fontId="4" fillId="3" borderId="66" xfId="0" applyFont="1" applyFill="1" applyBorder="1"/>
    <xf numFmtId="0" fontId="4" fillId="3" borderId="68" xfId="0" applyFont="1" applyFill="1" applyBorder="1"/>
    <xf numFmtId="0" fontId="0" fillId="3" borderId="70" xfId="0" applyFill="1" applyBorder="1"/>
    <xf numFmtId="0" fontId="1" fillId="4" borderId="68" xfId="0" applyFont="1" applyFill="1" applyBorder="1" applyAlignment="1">
      <alignment vertical="center"/>
    </xf>
    <xf numFmtId="0" fontId="1" fillId="4" borderId="71" xfId="0" applyFont="1" applyFill="1" applyBorder="1" applyAlignment="1">
      <alignment vertical="center"/>
    </xf>
    <xf numFmtId="0" fontId="1" fillId="4" borderId="72" xfId="0" applyFont="1" applyFill="1" applyBorder="1" applyAlignment="1">
      <alignment vertical="center"/>
    </xf>
    <xf numFmtId="0" fontId="1" fillId="4" borderId="41" xfId="0" applyFont="1" applyFill="1" applyBorder="1"/>
    <xf numFmtId="0" fontId="1" fillId="4" borderId="42" xfId="0" applyFont="1" applyFill="1" applyBorder="1"/>
    <xf numFmtId="0" fontId="1" fillId="4" borderId="43" xfId="0" applyFont="1" applyFill="1" applyBorder="1"/>
    <xf numFmtId="0" fontId="1" fillId="2" borderId="82" xfId="0" applyFont="1" applyFill="1" applyBorder="1" applyAlignment="1">
      <alignment horizontal="left" vertical="top" wrapText="1"/>
    </xf>
    <xf numFmtId="0" fontId="1" fillId="2" borderId="83" xfId="0" applyFont="1" applyFill="1" applyBorder="1" applyAlignment="1">
      <alignment horizontal="left" vertical="top" wrapText="1"/>
    </xf>
    <xf numFmtId="0" fontId="1" fillId="2" borderId="84" xfId="0" applyFont="1" applyFill="1" applyBorder="1" applyAlignment="1">
      <alignment horizontal="left" vertical="top" wrapText="1"/>
    </xf>
    <xf numFmtId="0" fontId="0" fillId="0" borderId="89" xfId="0" applyBorder="1" applyAlignment="1">
      <alignment horizontal="left" vertical="top" wrapText="1"/>
    </xf>
    <xf numFmtId="0" fontId="0" fillId="0" borderId="90" xfId="0" applyBorder="1" applyAlignment="1">
      <alignment horizontal="left" vertical="top" wrapText="1"/>
    </xf>
    <xf numFmtId="0" fontId="0" fillId="0" borderId="91" xfId="0" applyBorder="1" applyAlignment="1">
      <alignment horizontal="left" vertical="top" wrapText="1"/>
    </xf>
    <xf numFmtId="0" fontId="0" fillId="0" borderId="89" xfId="0" applyBorder="1"/>
    <xf numFmtId="0" fontId="0" fillId="0" borderId="90" xfId="0" applyBorder="1"/>
    <xf numFmtId="0" fontId="0" fillId="0" borderId="92" xfId="0" applyBorder="1"/>
    <xf numFmtId="0" fontId="1" fillId="2" borderId="41" xfId="0" applyFont="1" applyFill="1" applyBorder="1" applyAlignment="1">
      <alignment horizontal="left" vertical="top" wrapText="1"/>
    </xf>
    <xf numFmtId="0" fontId="11" fillId="13" borderId="89" xfId="0" applyFont="1" applyFill="1" applyBorder="1" applyAlignment="1">
      <alignment horizontal="left" vertical="top" wrapText="1"/>
    </xf>
    <xf numFmtId="0" fontId="11" fillId="13" borderId="90" xfId="0" applyFont="1" applyFill="1" applyBorder="1" applyAlignment="1">
      <alignment horizontal="left" vertical="top" wrapText="1"/>
    </xf>
    <xf numFmtId="0" fontId="11" fillId="14" borderId="89" xfId="0" applyFont="1" applyFill="1" applyBorder="1" applyAlignment="1">
      <alignment horizontal="left" vertical="top" wrapText="1"/>
    </xf>
    <xf numFmtId="0" fontId="11" fillId="14" borderId="90" xfId="0" applyFont="1" applyFill="1" applyBorder="1" applyAlignment="1">
      <alignment horizontal="left" vertical="top" wrapText="1"/>
    </xf>
    <xf numFmtId="0" fontId="1" fillId="15" borderId="89" xfId="0" applyFont="1" applyFill="1" applyBorder="1" applyAlignment="1">
      <alignment horizontal="left" vertical="top" wrapText="1"/>
    </xf>
    <xf numFmtId="0" fontId="1" fillId="15" borderId="90" xfId="0" applyFont="1" applyFill="1" applyBorder="1" applyAlignment="1">
      <alignment horizontal="left" vertical="top" wrapText="1"/>
    </xf>
    <xf numFmtId="0" fontId="11" fillId="16" borderId="90" xfId="0" applyFont="1" applyFill="1" applyBorder="1" applyAlignment="1">
      <alignment horizontal="left" vertical="top" wrapText="1"/>
    </xf>
    <xf numFmtId="0" fontId="0" fillId="0" borderId="95" xfId="0" applyBorder="1"/>
    <xf numFmtId="0" fontId="0" fillId="0" borderId="96" xfId="0" applyBorder="1"/>
    <xf numFmtId="0" fontId="0" fillId="0" borderId="97" xfId="0" applyBorder="1"/>
    <xf numFmtId="0" fontId="1" fillId="2" borderId="43" xfId="0" applyFont="1" applyFill="1" applyBorder="1" applyAlignment="1">
      <alignment horizontal="left" vertical="top" wrapText="1"/>
    </xf>
    <xf numFmtId="0" fontId="0" fillId="0" borderId="98" xfId="0" applyBorder="1"/>
    <xf numFmtId="0" fontId="0" fillId="0" borderId="54" xfId="0" applyBorder="1"/>
    <xf numFmtId="0" fontId="11" fillId="13" borderId="93" xfId="0" applyFont="1" applyFill="1" applyBorder="1" applyAlignment="1">
      <alignment horizontal="center" vertical="top" wrapText="1"/>
    </xf>
    <xf numFmtId="0" fontId="11" fillId="13" borderId="94" xfId="0" applyFont="1" applyFill="1" applyBorder="1" applyAlignment="1">
      <alignment horizontal="center" vertical="top" wrapText="1"/>
    </xf>
    <xf numFmtId="0" fontId="11" fillId="14" borderId="93" xfId="0" applyFont="1" applyFill="1" applyBorder="1" applyAlignment="1">
      <alignment horizontal="center" vertical="top" wrapText="1"/>
    </xf>
    <xf numFmtId="0" fontId="11" fillId="14" borderId="94" xfId="0" applyFont="1" applyFill="1" applyBorder="1" applyAlignment="1">
      <alignment horizontal="center" vertical="top" wrapText="1"/>
    </xf>
    <xf numFmtId="0" fontId="1" fillId="15" borderId="93" xfId="0" applyFont="1" applyFill="1" applyBorder="1" applyAlignment="1">
      <alignment horizontal="center" vertical="top" wrapText="1"/>
    </xf>
    <xf numFmtId="0" fontId="1" fillId="15" borderId="94" xfId="0" applyFont="1" applyFill="1" applyBorder="1" applyAlignment="1">
      <alignment horizontal="center" vertical="top" wrapText="1"/>
    </xf>
    <xf numFmtId="0" fontId="11" fillId="16" borderId="94" xfId="0" applyFont="1" applyFill="1" applyBorder="1" applyAlignment="1">
      <alignment horizontal="center" vertical="top" wrapText="1"/>
    </xf>
    <xf numFmtId="0" fontId="11" fillId="13" borderId="101" xfId="0" applyFont="1" applyFill="1" applyBorder="1" applyAlignment="1">
      <alignment horizontal="center" vertical="top" wrapText="1"/>
    </xf>
    <xf numFmtId="0" fontId="11" fillId="13" borderId="91" xfId="0" applyFont="1" applyFill="1" applyBorder="1" applyAlignment="1">
      <alignment horizontal="left" vertical="top" wrapText="1"/>
    </xf>
    <xf numFmtId="0" fontId="11" fillId="13" borderId="41" xfId="0" applyFont="1" applyFill="1" applyBorder="1" applyAlignment="1">
      <alignment horizontal="center" vertical="top" wrapText="1"/>
    </xf>
    <xf numFmtId="0" fontId="11" fillId="13" borderId="83" xfId="0" applyFont="1" applyFill="1" applyBorder="1" applyAlignment="1">
      <alignment horizontal="left" vertical="top" wrapText="1"/>
    </xf>
    <xf numFmtId="0" fontId="4" fillId="3" borderId="83" xfId="0" applyFont="1" applyFill="1" applyBorder="1" applyAlignment="1">
      <alignment horizontal="left" vertical="top" wrapText="1"/>
    </xf>
    <xf numFmtId="0" fontId="4" fillId="3" borderId="84" xfId="0" applyFont="1" applyFill="1" applyBorder="1"/>
    <xf numFmtId="0" fontId="4" fillId="3" borderId="83" xfId="0" applyFont="1" applyFill="1" applyBorder="1"/>
    <xf numFmtId="0" fontId="4" fillId="3" borderId="43" xfId="0" applyFont="1" applyFill="1" applyBorder="1"/>
    <xf numFmtId="0" fontId="4" fillId="3" borderId="82" xfId="0" applyFont="1" applyFill="1" applyBorder="1" applyAlignment="1">
      <alignment horizontal="right"/>
    </xf>
    <xf numFmtId="0" fontId="11" fillId="16" borderId="91" xfId="0" applyFont="1" applyFill="1" applyBorder="1" applyAlignment="1">
      <alignment horizontal="left" vertical="top" wrapText="1"/>
    </xf>
    <xf numFmtId="0" fontId="0" fillId="0" borderId="91" xfId="0" applyBorder="1"/>
    <xf numFmtId="0" fontId="0" fillId="0" borderId="102" xfId="0" applyBorder="1"/>
    <xf numFmtId="0" fontId="0" fillId="0" borderId="103" xfId="0" applyBorder="1"/>
    <xf numFmtId="0" fontId="0" fillId="0" borderId="49" xfId="0" applyBorder="1"/>
    <xf numFmtId="0" fontId="0" fillId="0" borderId="16" xfId="0" applyBorder="1"/>
    <xf numFmtId="0" fontId="0" fillId="0" borderId="6" xfId="0" applyBorder="1"/>
    <xf numFmtId="0" fontId="11" fillId="14" borderId="101" xfId="0" applyFont="1" applyFill="1" applyBorder="1" applyAlignment="1">
      <alignment horizontal="center" vertical="top" wrapText="1"/>
    </xf>
    <xf numFmtId="0" fontId="11" fillId="14" borderId="91" xfId="0" applyFont="1" applyFill="1" applyBorder="1" applyAlignment="1">
      <alignment horizontal="left" vertical="top" wrapText="1"/>
    </xf>
    <xf numFmtId="0" fontId="0" fillId="0" borderId="104" xfId="0" applyBorder="1"/>
    <xf numFmtId="0" fontId="11" fillId="14" borderId="41" xfId="0" applyFont="1" applyFill="1" applyBorder="1" applyAlignment="1">
      <alignment horizontal="center" vertical="top" wrapText="1"/>
    </xf>
    <xf numFmtId="0" fontId="11" fillId="14" borderId="83" xfId="0" applyFont="1" applyFill="1" applyBorder="1" applyAlignment="1">
      <alignment horizontal="left" vertical="top" wrapText="1"/>
    </xf>
    <xf numFmtId="0" fontId="1" fillId="15" borderId="101" xfId="0" applyFont="1" applyFill="1" applyBorder="1" applyAlignment="1">
      <alignment horizontal="center" vertical="top" wrapText="1"/>
    </xf>
    <xf numFmtId="0" fontId="1" fillId="15" borderId="91" xfId="0" applyFont="1" applyFill="1" applyBorder="1" applyAlignment="1">
      <alignment horizontal="left" vertical="top" wrapText="1"/>
    </xf>
    <xf numFmtId="0" fontId="1" fillId="15" borderId="41" xfId="0" applyFont="1" applyFill="1" applyBorder="1" applyAlignment="1">
      <alignment horizontal="center" vertical="top" wrapText="1"/>
    </xf>
    <xf numFmtId="0" fontId="1" fillId="15" borderId="83" xfId="0" applyFont="1" applyFill="1" applyBorder="1" applyAlignment="1">
      <alignment horizontal="left" vertical="top" wrapText="1"/>
    </xf>
    <xf numFmtId="0" fontId="4" fillId="3" borderId="106" xfId="0" applyFont="1" applyFill="1" applyBorder="1" applyAlignment="1">
      <alignment horizontal="left" vertical="top" wrapText="1"/>
    </xf>
    <xf numFmtId="0" fontId="11" fillId="16" borderId="101" xfId="0" applyFont="1" applyFill="1" applyBorder="1" applyAlignment="1">
      <alignment horizontal="center" vertical="top" wrapText="1"/>
    </xf>
    <xf numFmtId="0" fontId="11" fillId="16" borderId="88" xfId="0" applyFont="1" applyFill="1" applyBorder="1" applyAlignment="1">
      <alignment horizontal="left" vertical="top" wrapText="1"/>
    </xf>
    <xf numFmtId="0" fontId="11" fillId="17" borderId="42" xfId="0" applyFont="1" applyFill="1" applyBorder="1" applyAlignment="1">
      <alignment horizontal="left" vertical="top" wrapText="1"/>
    </xf>
    <xf numFmtId="0" fontId="4" fillId="3" borderId="43" xfId="0" applyFont="1" applyFill="1" applyBorder="1" applyAlignment="1">
      <alignment horizontal="left" vertical="top" wrapText="1"/>
    </xf>
    <xf numFmtId="0" fontId="11" fillId="17" borderId="107" xfId="0" applyFont="1" applyFill="1" applyBorder="1" applyAlignment="1">
      <alignment horizontal="left" vertical="top" wrapText="1"/>
    </xf>
    <xf numFmtId="0" fontId="11" fillId="17" borderId="105" xfId="0" applyFont="1" applyFill="1" applyBorder="1" applyAlignment="1">
      <alignment horizontal="left" vertical="top" wrapText="1"/>
    </xf>
    <xf numFmtId="0" fontId="11" fillId="16" borderId="82" xfId="0" applyFont="1" applyFill="1" applyBorder="1" applyAlignment="1">
      <alignment horizontal="center" vertical="top" wrapText="1"/>
    </xf>
    <xf numFmtId="0" fontId="11" fillId="17" borderId="100" xfId="0" applyFont="1" applyFill="1" applyBorder="1" applyAlignment="1">
      <alignment horizontal="center" vertical="top" wrapText="1"/>
    </xf>
    <xf numFmtId="0" fontId="11" fillId="17" borderId="99" xfId="0" applyFont="1" applyFill="1" applyBorder="1" applyAlignment="1">
      <alignment horizontal="center" vertical="top" wrapText="1"/>
    </xf>
    <xf numFmtId="0" fontId="11" fillId="17" borderId="82" xfId="0" applyFont="1" applyFill="1" applyBorder="1" applyAlignment="1">
      <alignment horizontal="center" vertical="top" wrapText="1"/>
    </xf>
    <xf numFmtId="0" fontId="11" fillId="13" borderId="55" xfId="0" applyFont="1" applyFill="1" applyBorder="1" applyAlignment="1">
      <alignment horizontal="center" vertical="top" wrapText="1"/>
    </xf>
    <xf numFmtId="0" fontId="11" fillId="13" borderId="92" xfId="0" applyFont="1" applyFill="1" applyBorder="1" applyAlignment="1">
      <alignment horizontal="left" vertical="top" wrapText="1"/>
    </xf>
    <xf numFmtId="0" fontId="0" fillId="0" borderId="92" xfId="0" applyBorder="1" applyAlignment="1">
      <alignment horizontal="left" vertical="top" wrapText="1"/>
    </xf>
    <xf numFmtId="0" fontId="11" fillId="1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3" borderId="19" xfId="0" applyFont="1" applyFill="1" applyBorder="1"/>
    <xf numFmtId="0" fontId="4" fillId="3" borderId="1" xfId="0" applyFont="1" applyFill="1" applyBorder="1"/>
    <xf numFmtId="0" fontId="4" fillId="3" borderId="108" xfId="0" applyFont="1" applyFill="1" applyBorder="1"/>
    <xf numFmtId="0" fontId="4" fillId="3" borderId="109" xfId="0" applyFont="1" applyFill="1" applyBorder="1" applyAlignment="1">
      <alignment horizontal="right"/>
    </xf>
    <xf numFmtId="0" fontId="11" fillId="14" borderId="55" xfId="0" applyFont="1" applyFill="1" applyBorder="1" applyAlignment="1">
      <alignment horizontal="center" vertical="top" wrapText="1"/>
    </xf>
    <xf numFmtId="0" fontId="11" fillId="14" borderId="92" xfId="0" applyFont="1" applyFill="1" applyBorder="1" applyAlignment="1">
      <alignment horizontal="left" vertical="top" wrapText="1"/>
    </xf>
    <xf numFmtId="0" fontId="11" fillId="14" borderId="1" xfId="0" applyFont="1" applyFill="1" applyBorder="1" applyAlignment="1">
      <alignment horizontal="left" vertical="top" wrapText="1"/>
    </xf>
    <xf numFmtId="0" fontId="1" fillId="15" borderId="55" xfId="0" applyFont="1" applyFill="1" applyBorder="1" applyAlignment="1">
      <alignment horizontal="center" vertical="top" wrapText="1"/>
    </xf>
    <xf numFmtId="0" fontId="1" fillId="15" borderId="92" xfId="0" applyFont="1" applyFill="1" applyBorder="1" applyAlignment="1">
      <alignment horizontal="left" vertical="top" wrapText="1"/>
    </xf>
    <xf numFmtId="0" fontId="1" fillId="15" borderId="1" xfId="0" applyFont="1" applyFill="1" applyBorder="1" applyAlignment="1">
      <alignment horizontal="left" vertical="top" wrapText="1"/>
    </xf>
    <xf numFmtId="0" fontId="11" fillId="16" borderId="55" xfId="0" applyFont="1" applyFill="1" applyBorder="1" applyAlignment="1">
      <alignment horizontal="center" vertical="top" wrapText="1"/>
    </xf>
    <xf numFmtId="0" fontId="11" fillId="16" borderId="92" xfId="0" applyFont="1" applyFill="1" applyBorder="1" applyAlignment="1">
      <alignment horizontal="left" vertical="top" wrapText="1"/>
    </xf>
    <xf numFmtId="0" fontId="11" fillId="16" borderId="1" xfId="0" applyFont="1" applyFill="1" applyBorder="1" applyAlignment="1">
      <alignment horizontal="left" vertical="top" wrapText="1"/>
    </xf>
    <xf numFmtId="0" fontId="11" fillId="17" borderId="110" xfId="0" applyFont="1" applyFill="1" applyBorder="1" applyAlignment="1">
      <alignment horizontal="center" vertical="top" wrapText="1"/>
    </xf>
    <xf numFmtId="0" fontId="11" fillId="17" borderId="17" xfId="0" applyFont="1" applyFill="1" applyBorder="1" applyAlignment="1">
      <alignment horizontal="left" vertical="top" wrapText="1"/>
    </xf>
    <xf numFmtId="0" fontId="11" fillId="17" borderId="21" xfId="0" applyFont="1" applyFill="1" applyBorder="1" applyAlignment="1">
      <alignment horizontal="left" vertical="top" wrapText="1"/>
    </xf>
    <xf numFmtId="0" fontId="11" fillId="17" borderId="104" xfId="0" applyFont="1" applyFill="1" applyBorder="1" applyAlignment="1">
      <alignment horizontal="center" vertical="top" wrapText="1"/>
    </xf>
    <xf numFmtId="0" fontId="11" fillId="17" borderId="111" xfId="0" applyFont="1" applyFill="1" applyBorder="1" applyAlignment="1">
      <alignment horizontal="left" vertical="top" wrapText="1"/>
    </xf>
    <xf numFmtId="0" fontId="4" fillId="3" borderId="108" xfId="0" applyFont="1" applyFill="1" applyBorder="1" applyAlignment="1">
      <alignment horizontal="left" vertical="top" wrapText="1"/>
    </xf>
    <xf numFmtId="0" fontId="4" fillId="3" borderId="112" xfId="0" applyFont="1" applyFill="1" applyBorder="1" applyAlignment="1">
      <alignment horizontal="left" vertical="top" wrapText="1"/>
    </xf>
    <xf numFmtId="1" fontId="0" fillId="0" borderId="104" xfId="0" applyNumberFormat="1" applyBorder="1" applyAlignment="1">
      <alignment horizontal="right" vertical="top" wrapText="1"/>
    </xf>
    <xf numFmtId="1" fontId="4" fillId="3" borderId="109" xfId="0" applyNumberFormat="1" applyFont="1" applyFill="1" applyBorder="1" applyAlignment="1">
      <alignment horizontal="right" vertical="top" wrapText="1"/>
    </xf>
    <xf numFmtId="0" fontId="4" fillId="3" borderId="109" xfId="0" applyFont="1" applyFill="1" applyBorder="1" applyAlignment="1">
      <alignment horizontal="right" vertical="top" wrapText="1"/>
    </xf>
    <xf numFmtId="0" fontId="0" fillId="0" borderId="98" xfId="0" applyBorder="1" applyAlignment="1">
      <alignment horizontal="left" vertical="top" wrapText="1"/>
    </xf>
    <xf numFmtId="0" fontId="0" fillId="0" borderId="46" xfId="0" applyBorder="1" applyAlignment="1">
      <alignment horizontal="left" vertical="top" wrapText="1"/>
    </xf>
    <xf numFmtId="0" fontId="0" fillId="0" borderId="103" xfId="0" applyBorder="1" applyAlignment="1">
      <alignment horizontal="left" vertical="top" wrapText="1"/>
    </xf>
    <xf numFmtId="0" fontId="11" fillId="13" borderId="114" xfId="0" applyFont="1" applyFill="1" applyBorder="1" applyAlignment="1">
      <alignment horizontal="center" vertical="top" wrapText="1"/>
    </xf>
    <xf numFmtId="0" fontId="0" fillId="0" borderId="54" xfId="0" applyBorder="1" applyAlignment="1">
      <alignment horizontal="left" vertical="top" wrapText="1"/>
    </xf>
    <xf numFmtId="0" fontId="11" fillId="14" borderId="114" xfId="0" applyFont="1" applyFill="1" applyBorder="1" applyAlignment="1">
      <alignment horizontal="center" vertical="top" wrapText="1"/>
    </xf>
    <xf numFmtId="0" fontId="1" fillId="15" borderId="114" xfId="0" applyFont="1" applyFill="1" applyBorder="1" applyAlignment="1">
      <alignment horizontal="center" vertical="top" wrapText="1"/>
    </xf>
    <xf numFmtId="0" fontId="11" fillId="16" borderId="114" xfId="0" applyFont="1" applyFill="1" applyBorder="1" applyAlignment="1">
      <alignment horizontal="center" vertical="top" wrapText="1"/>
    </xf>
    <xf numFmtId="0" fontId="11" fillId="17" borderId="109" xfId="0" applyFont="1" applyFill="1" applyBorder="1" applyAlignment="1">
      <alignment horizontal="center" vertical="top" wrapText="1"/>
    </xf>
    <xf numFmtId="0" fontId="11" fillId="17" borderId="115" xfId="0" applyFont="1" applyFill="1" applyBorder="1" applyAlignment="1">
      <alignment horizontal="center" vertical="top" wrapText="1"/>
    </xf>
    <xf numFmtId="0" fontId="11" fillId="17" borderId="11" xfId="0" applyFont="1" applyFill="1" applyBorder="1" applyAlignment="1">
      <alignment horizontal="left" vertical="top" wrapText="1"/>
    </xf>
    <xf numFmtId="0" fontId="4" fillId="3" borderId="57" xfId="0" applyFont="1" applyFill="1" applyBorder="1" applyAlignment="1">
      <alignment horizontal="left" vertical="top" wrapText="1"/>
    </xf>
    <xf numFmtId="0" fontId="4" fillId="3" borderId="116" xfId="0" applyFont="1" applyFill="1" applyBorder="1" applyAlignment="1">
      <alignment horizontal="left" vertical="top" wrapText="1"/>
    </xf>
    <xf numFmtId="0" fontId="4" fillId="3" borderId="115" xfId="0" applyFont="1" applyFill="1" applyBorder="1" applyAlignment="1">
      <alignment horizontal="right" vertical="top" wrapText="1"/>
    </xf>
    <xf numFmtId="0" fontId="4" fillId="3" borderId="10" xfId="0" applyFont="1" applyFill="1" applyBorder="1"/>
    <xf numFmtId="0" fontId="4" fillId="3" borderId="57" xfId="0" applyFont="1" applyFill="1" applyBorder="1"/>
    <xf numFmtId="0" fontId="4" fillId="3" borderId="117" xfId="0" applyFont="1" applyFill="1" applyBorder="1"/>
    <xf numFmtId="0" fontId="4" fillId="3" borderId="115" xfId="0" applyFont="1" applyFill="1" applyBorder="1" applyAlignment="1">
      <alignment horizontal="right"/>
    </xf>
    <xf numFmtId="0" fontId="4" fillId="3" borderId="117" xfId="0" applyFont="1" applyFill="1" applyBorder="1" applyAlignment="1">
      <alignment horizontal="left" vertical="top" wrapText="1"/>
    </xf>
    <xf numFmtId="0" fontId="4" fillId="3" borderId="82" xfId="0" applyFont="1" applyFill="1" applyBorder="1" applyAlignment="1">
      <alignment horizontal="right" vertical="top" wrapText="1"/>
    </xf>
    <xf numFmtId="0" fontId="1" fillId="15" borderId="118" xfId="0" applyFont="1" applyFill="1" applyBorder="1" applyAlignment="1">
      <alignment horizontal="center" vertical="top" wrapText="1"/>
    </xf>
    <xf numFmtId="0" fontId="1" fillId="15" borderId="57" xfId="0" applyFont="1" applyFill="1" applyBorder="1" applyAlignment="1">
      <alignment horizontal="left" vertical="top" wrapText="1"/>
    </xf>
    <xf numFmtId="1" fontId="4" fillId="3" borderId="115" xfId="0" applyNumberFormat="1" applyFont="1" applyFill="1" applyBorder="1" applyAlignment="1">
      <alignment horizontal="right" vertical="top" wrapText="1"/>
    </xf>
    <xf numFmtId="0" fontId="11" fillId="14" borderId="118" xfId="0" applyFont="1" applyFill="1" applyBorder="1" applyAlignment="1">
      <alignment horizontal="center" vertical="top" wrapText="1"/>
    </xf>
    <xf numFmtId="0" fontId="11" fillId="14" borderId="57" xfId="0" applyFont="1" applyFill="1" applyBorder="1" applyAlignment="1">
      <alignment horizontal="left" vertical="top" wrapText="1"/>
    </xf>
    <xf numFmtId="0" fontId="11" fillId="16" borderId="115" xfId="0" applyFont="1" applyFill="1" applyBorder="1" applyAlignment="1">
      <alignment horizontal="center" vertical="top" wrapText="1"/>
    </xf>
    <xf numFmtId="0" fontId="11" fillId="16" borderId="12" xfId="0" applyFont="1" applyFill="1" applyBorder="1" applyAlignment="1">
      <alignment horizontal="left" vertical="top" wrapText="1"/>
    </xf>
    <xf numFmtId="0" fontId="11" fillId="16" borderId="119" xfId="0" applyFont="1" applyFill="1" applyBorder="1" applyAlignment="1">
      <alignment horizontal="center" vertical="top" wrapText="1"/>
    </xf>
    <xf numFmtId="0" fontId="11" fillId="16" borderId="50" xfId="0" applyFont="1" applyFill="1" applyBorder="1" applyAlignment="1">
      <alignment horizontal="left" vertical="top" wrapText="1"/>
    </xf>
    <xf numFmtId="0" fontId="4" fillId="3" borderId="50" xfId="0" applyFont="1" applyFill="1" applyBorder="1" applyAlignment="1">
      <alignment horizontal="left" vertical="top" wrapText="1"/>
    </xf>
    <xf numFmtId="0" fontId="11" fillId="16" borderId="79" xfId="0" applyFont="1" applyFill="1" applyBorder="1" applyAlignment="1">
      <alignment horizontal="center" vertical="top" wrapText="1"/>
    </xf>
    <xf numFmtId="0" fontId="11" fillId="16" borderId="77" xfId="0" applyFont="1" applyFill="1" applyBorder="1" applyAlignment="1">
      <alignment horizontal="left" vertical="top" wrapText="1"/>
    </xf>
    <xf numFmtId="0" fontId="0" fillId="0" borderId="77" xfId="0" applyBorder="1"/>
    <xf numFmtId="0" fontId="0" fillId="5" borderId="18" xfId="0" applyFill="1" applyBorder="1"/>
    <xf numFmtId="0" fontId="0" fillId="5" borderId="67" xfId="0" applyFill="1" applyBorder="1"/>
    <xf numFmtId="0" fontId="1" fillId="4" borderId="42" xfId="0" applyFont="1" applyFill="1" applyBorder="1" applyAlignment="1">
      <alignment horizontal="center"/>
    </xf>
    <xf numFmtId="0" fontId="0" fillId="0" borderId="1" xfId="0" applyBorder="1" applyAlignment="1">
      <alignment horizontal="left" vertical="top" wrapText="1"/>
    </xf>
    <xf numFmtId="0" fontId="0" fillId="0" borderId="74" xfId="0" applyBorder="1" applyAlignment="1">
      <alignment horizontal="right"/>
    </xf>
    <xf numFmtId="0" fontId="1" fillId="0" borderId="18" xfId="0" applyFont="1" applyBorder="1" applyAlignment="1">
      <alignment horizontal="right"/>
    </xf>
    <xf numFmtId="0" fontId="1" fillId="4" borderId="71" xfId="0" applyFont="1" applyFill="1" applyBorder="1" applyAlignment="1">
      <alignment horizontal="right"/>
    </xf>
    <xf numFmtId="0" fontId="1" fillId="0" borderId="73" xfId="0" applyFont="1" applyBorder="1" applyAlignment="1">
      <alignment horizontal="right"/>
    </xf>
    <xf numFmtId="0" fontId="0" fillId="0" borderId="31" xfId="0" applyBorder="1" applyAlignment="1">
      <alignment horizontal="right"/>
    </xf>
    <xf numFmtId="0" fontId="4" fillId="0" borderId="75" xfId="0" applyFont="1" applyBorder="1" applyAlignment="1">
      <alignment horizontal="right"/>
    </xf>
    <xf numFmtId="0" fontId="0" fillId="0" borderId="32" xfId="0" applyBorder="1" applyAlignment="1">
      <alignment horizontal="right"/>
    </xf>
    <xf numFmtId="0" fontId="0" fillId="0" borderId="72" xfId="0" applyBorder="1" applyAlignment="1">
      <alignment horizontal="right"/>
    </xf>
    <xf numFmtId="0" fontId="0" fillId="0" borderId="76" xfId="0" applyBorder="1" applyAlignment="1">
      <alignment horizontal="right"/>
    </xf>
    <xf numFmtId="0" fontId="4" fillId="0" borderId="65" xfId="0" applyFont="1" applyBorder="1" applyAlignment="1">
      <alignment horizontal="right"/>
    </xf>
    <xf numFmtId="0" fontId="0" fillId="0" borderId="18" xfId="0" applyBorder="1" applyAlignment="1">
      <alignment horizontal="right"/>
    </xf>
    <xf numFmtId="0" fontId="1" fillId="4" borderId="42" xfId="0" applyFont="1" applyFill="1" applyBorder="1" applyAlignment="1">
      <alignment horizontal="right"/>
    </xf>
    <xf numFmtId="0" fontId="0" fillId="0" borderId="65" xfId="0" applyBorder="1" applyAlignment="1">
      <alignment horizontal="right"/>
    </xf>
    <xf numFmtId="0" fontId="0" fillId="0" borderId="0" xfId="0" applyAlignment="1">
      <alignment horizontal="right"/>
    </xf>
    <xf numFmtId="0" fontId="4" fillId="0" borderId="0" xfId="0" applyFont="1" applyAlignment="1">
      <alignment horizontal="right"/>
    </xf>
    <xf numFmtId="0" fontId="4" fillId="0" borderId="73" xfId="0" applyFont="1" applyBorder="1" applyAlignment="1">
      <alignment horizontal="right"/>
    </xf>
    <xf numFmtId="0" fontId="4" fillId="0" borderId="23" xfId="0" applyFont="1" applyBorder="1" applyAlignment="1">
      <alignment horizontal="right"/>
    </xf>
    <xf numFmtId="0" fontId="4" fillId="0" borderId="72" xfId="0" applyFont="1" applyBorder="1" applyAlignment="1">
      <alignment horizontal="right"/>
    </xf>
    <xf numFmtId="0" fontId="4" fillId="0" borderId="76" xfId="0" applyFont="1" applyBorder="1" applyAlignment="1">
      <alignment horizontal="right"/>
    </xf>
    <xf numFmtId="0" fontId="1" fillId="0" borderId="18" xfId="0" applyFont="1" applyBorder="1" applyAlignment="1">
      <alignment horizontal="center"/>
    </xf>
    <xf numFmtId="0" fontId="1" fillId="4" borderId="71" xfId="0" applyFont="1" applyFill="1" applyBorder="1" applyAlignment="1">
      <alignment horizontal="center" vertical="center"/>
    </xf>
    <xf numFmtId="0" fontId="1" fillId="0" borderId="73" xfId="0" applyFont="1" applyBorder="1" applyAlignment="1">
      <alignment horizontal="center"/>
    </xf>
    <xf numFmtId="0" fontId="0" fillId="0" borderId="74" xfId="0" applyBorder="1" applyAlignment="1">
      <alignment horizontal="center"/>
    </xf>
    <xf numFmtId="0" fontId="0" fillId="0" borderId="31" xfId="0" applyBorder="1" applyAlignment="1">
      <alignment horizontal="center"/>
    </xf>
    <xf numFmtId="0" fontId="4" fillId="0" borderId="75" xfId="0" applyFont="1" applyBorder="1" applyAlignment="1">
      <alignment horizontal="center"/>
    </xf>
    <xf numFmtId="0" fontId="0" fillId="0" borderId="32" xfId="0" applyBorder="1" applyAlignment="1">
      <alignment horizontal="center"/>
    </xf>
    <xf numFmtId="0" fontId="0" fillId="0" borderId="72" xfId="0" applyBorder="1" applyAlignment="1">
      <alignment horizontal="center"/>
    </xf>
    <xf numFmtId="0" fontId="0" fillId="0" borderId="76" xfId="0" applyBorder="1" applyAlignment="1">
      <alignment horizontal="center"/>
    </xf>
    <xf numFmtId="0" fontId="4" fillId="0" borderId="65" xfId="0" applyFont="1" applyBorder="1" applyAlignment="1">
      <alignment horizontal="center"/>
    </xf>
    <xf numFmtId="0" fontId="0" fillId="0" borderId="18" xfId="0" applyBorder="1" applyAlignment="1">
      <alignment horizontal="center"/>
    </xf>
    <xf numFmtId="0" fontId="0" fillId="0" borderId="65" xfId="0" applyBorder="1" applyAlignment="1">
      <alignment horizontal="center"/>
    </xf>
    <xf numFmtId="0" fontId="4" fillId="0" borderId="0" xfId="0" applyFont="1" applyAlignment="1">
      <alignment horizontal="center"/>
    </xf>
    <xf numFmtId="0" fontId="4" fillId="0" borderId="73" xfId="0" applyFont="1" applyBorder="1" applyAlignment="1">
      <alignment horizontal="center"/>
    </xf>
    <xf numFmtId="0" fontId="4" fillId="0" borderId="23" xfId="0" applyFont="1" applyBorder="1" applyAlignment="1">
      <alignment horizontal="center"/>
    </xf>
    <xf numFmtId="0" fontId="0" fillId="0" borderId="74" xfId="0" applyBorder="1" applyAlignment="1">
      <alignment horizontal="center" vertical="center"/>
    </xf>
    <xf numFmtId="0" fontId="4" fillId="0" borderId="72" xfId="0" applyFont="1" applyBorder="1" applyAlignment="1">
      <alignment horizontal="center"/>
    </xf>
    <xf numFmtId="0" fontId="1" fillId="0" borderId="73" xfId="0" applyFont="1" applyBorder="1" applyAlignment="1">
      <alignment horizontal="center" vertical="center"/>
    </xf>
    <xf numFmtId="0" fontId="4" fillId="0" borderId="76" xfId="0" applyFont="1" applyBorder="1" applyAlignment="1">
      <alignment horizontal="center"/>
    </xf>
    <xf numFmtId="0" fontId="0" fillId="0" borderId="65" xfId="0" applyBorder="1" applyAlignment="1">
      <alignment horizontal="center" vertical="center"/>
    </xf>
    <xf numFmtId="0" fontId="3" fillId="3" borderId="65" xfId="0" applyFont="1" applyFill="1" applyBorder="1" applyAlignment="1">
      <alignment vertical="center"/>
    </xf>
    <xf numFmtId="0" fontId="4" fillId="0" borderId="18" xfId="0" applyFont="1" applyBorder="1" applyAlignment="1">
      <alignment horizontal="right"/>
    </xf>
    <xf numFmtId="0" fontId="4" fillId="0" borderId="18" xfId="0" applyFont="1" applyBorder="1" applyAlignment="1">
      <alignment horizontal="center"/>
    </xf>
    <xf numFmtId="0" fontId="4" fillId="0" borderId="18" xfId="0" applyFont="1" applyBorder="1"/>
    <xf numFmtId="0" fontId="0" fillId="0" borderId="47" xfId="0" applyBorder="1"/>
    <xf numFmtId="0" fontId="10" fillId="3" borderId="47" xfId="0" applyFont="1" applyFill="1" applyBorder="1" applyAlignment="1">
      <alignment vertical="center"/>
    </xf>
    <xf numFmtId="0" fontId="0" fillId="0" borderId="28" xfId="0" applyBorder="1" applyAlignment="1">
      <alignment horizontal="center"/>
    </xf>
    <xf numFmtId="0" fontId="1" fillId="8" borderId="45" xfId="0" applyFont="1" applyFill="1" applyBorder="1" applyAlignment="1">
      <alignment horizontal="left" vertical="center"/>
    </xf>
    <xf numFmtId="0" fontId="0" fillId="8" borderId="14" xfId="0" applyFill="1" applyBorder="1" applyAlignment="1">
      <alignment horizontal="left" vertical="center"/>
    </xf>
    <xf numFmtId="0" fontId="0" fillId="8" borderId="47" xfId="0" applyFill="1" applyBorder="1" applyAlignment="1">
      <alignment vertical="center"/>
    </xf>
    <xf numFmtId="0" fontId="0" fillId="9" borderId="47" xfId="0" applyFill="1" applyBorder="1" applyAlignment="1">
      <alignment vertical="center"/>
    </xf>
    <xf numFmtId="0" fontId="0" fillId="9" borderId="58" xfId="0" applyFill="1" applyBorder="1" applyAlignment="1">
      <alignment vertical="center"/>
    </xf>
    <xf numFmtId="0" fontId="1" fillId="9" borderId="47" xfId="0" applyFont="1" applyFill="1" applyBorder="1" applyAlignment="1">
      <alignment vertical="center"/>
    </xf>
    <xf numFmtId="0" fontId="0" fillId="8" borderId="58" xfId="0" applyFill="1" applyBorder="1" applyAlignment="1">
      <alignment vertical="center"/>
    </xf>
    <xf numFmtId="0" fontId="0" fillId="8" borderId="62" xfId="0" applyFill="1" applyBorder="1" applyAlignment="1">
      <alignment vertical="center"/>
    </xf>
    <xf numFmtId="0" fontId="0" fillId="10" borderId="50" xfId="0" applyFill="1" applyBorder="1" applyAlignment="1">
      <alignment vertical="center"/>
    </xf>
    <xf numFmtId="0" fontId="0" fillId="10" borderId="49" xfId="0" applyFill="1" applyBorder="1" applyAlignment="1">
      <alignment vertical="center"/>
    </xf>
    <xf numFmtId="0" fontId="0" fillId="11" borderId="1" xfId="0" applyFill="1" applyBorder="1" applyAlignment="1">
      <alignment vertical="center"/>
    </xf>
    <xf numFmtId="0" fontId="0" fillId="0" borderId="27" xfId="0" applyBorder="1" applyAlignment="1">
      <alignment horizontal="left"/>
    </xf>
    <xf numFmtId="0" fontId="7" fillId="6" borderId="4" xfId="0" applyFont="1" applyFill="1" applyBorder="1" applyAlignment="1">
      <alignment vertical="center"/>
    </xf>
    <xf numFmtId="0" fontId="7" fillId="6" borderId="5" xfId="0" applyFont="1" applyFill="1" applyBorder="1" applyAlignment="1">
      <alignment vertical="center"/>
    </xf>
    <xf numFmtId="0" fontId="7" fillId="6" borderId="0" xfId="0" applyFont="1" applyFill="1" applyAlignment="1">
      <alignment vertical="center"/>
    </xf>
    <xf numFmtId="0" fontId="7" fillId="6" borderId="6" xfId="0" applyFont="1" applyFill="1" applyBorder="1" applyAlignment="1">
      <alignment vertical="center"/>
    </xf>
    <xf numFmtId="0" fontId="7" fillId="6" borderId="7" xfId="0" applyFont="1" applyFill="1" applyBorder="1" applyAlignment="1">
      <alignment vertical="center"/>
    </xf>
    <xf numFmtId="0" fontId="7" fillId="6" borderId="8" xfId="0" applyFont="1" applyFill="1" applyBorder="1" applyAlignment="1">
      <alignment vertical="center"/>
    </xf>
    <xf numFmtId="0" fontId="7" fillId="6" borderId="9" xfId="0" applyFont="1" applyFill="1" applyBorder="1" applyAlignment="1">
      <alignment vertical="center"/>
    </xf>
    <xf numFmtId="0" fontId="0" fillId="4" borderId="0" xfId="0" applyFill="1"/>
    <xf numFmtId="0" fontId="1" fillId="8" borderId="0" xfId="0" applyFont="1" applyFill="1" applyAlignment="1">
      <alignment vertical="center"/>
    </xf>
    <xf numFmtId="0" fontId="13" fillId="6" borderId="0" xfId="0" applyFont="1" applyFill="1" applyAlignment="1">
      <alignment vertical="center"/>
    </xf>
    <xf numFmtId="0" fontId="13" fillId="6" borderId="45" xfId="0" applyFont="1" applyFill="1" applyBorder="1" applyAlignment="1">
      <alignment vertical="center"/>
    </xf>
    <xf numFmtId="0" fontId="14" fillId="6" borderId="0" xfId="0" applyFont="1" applyFill="1" applyAlignment="1">
      <alignment vertical="center"/>
    </xf>
    <xf numFmtId="0" fontId="14" fillId="6" borderId="78" xfId="0" applyFont="1" applyFill="1" applyBorder="1" applyAlignment="1">
      <alignment vertical="center"/>
    </xf>
    <xf numFmtId="0" fontId="2" fillId="4" borderId="2" xfId="0" applyFont="1" applyFill="1" applyBorder="1" applyAlignment="1">
      <alignment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5" xfId="0" applyFont="1" applyFill="1" applyBorder="1" applyAlignment="1">
      <alignment vertical="center"/>
    </xf>
    <xf numFmtId="0" fontId="2" fillId="4" borderId="0" xfId="0" applyFont="1" applyFill="1" applyAlignment="1">
      <alignment vertical="center"/>
    </xf>
    <xf numFmtId="0" fontId="2" fillId="4" borderId="6" xfId="0" applyFont="1" applyFill="1" applyBorder="1" applyAlignment="1">
      <alignment vertical="center"/>
    </xf>
    <xf numFmtId="0" fontId="2" fillId="4" borderId="7" xfId="0" applyFont="1" applyFill="1" applyBorder="1" applyAlignment="1">
      <alignment vertical="center"/>
    </xf>
    <xf numFmtId="0" fontId="2" fillId="4" borderId="8" xfId="0" applyFont="1" applyFill="1" applyBorder="1" applyAlignment="1">
      <alignment vertical="center"/>
    </xf>
    <xf numFmtId="0" fontId="2" fillId="4" borderId="9" xfId="0" applyFont="1" applyFill="1" applyBorder="1" applyAlignment="1">
      <alignment vertical="center"/>
    </xf>
    <xf numFmtId="0" fontId="2" fillId="4" borderId="45" xfId="0" applyFont="1" applyFill="1" applyBorder="1" applyAlignment="1">
      <alignment vertical="center"/>
    </xf>
    <xf numFmtId="0" fontId="2" fillId="4" borderId="54" xfId="0" applyFont="1" applyFill="1" applyBorder="1" applyAlignment="1">
      <alignment vertical="center"/>
    </xf>
    <xf numFmtId="0" fontId="14" fillId="6" borderId="47" xfId="0" applyFont="1" applyFill="1" applyBorder="1" applyAlignment="1">
      <alignment vertical="center"/>
    </xf>
    <xf numFmtId="0" fontId="13" fillId="6" borderId="3" xfId="0" applyFont="1" applyFill="1" applyBorder="1" applyAlignment="1">
      <alignment vertical="center"/>
    </xf>
    <xf numFmtId="0" fontId="0" fillId="2" borderId="14" xfId="0" applyFill="1" applyBorder="1" applyAlignment="1">
      <alignment horizontal="center" vertical="center"/>
    </xf>
    <xf numFmtId="0" fontId="0" fillId="3" borderId="78" xfId="0" applyFill="1" applyBorder="1" applyAlignment="1">
      <alignment vertical="center"/>
    </xf>
    <xf numFmtId="0" fontId="2" fillId="3" borderId="5" xfId="0" applyFont="1" applyFill="1" applyBorder="1" applyAlignment="1">
      <alignment vertical="center"/>
    </xf>
    <xf numFmtId="0" fontId="2" fillId="3" borderId="0" xfId="0" applyFont="1" applyFill="1" applyAlignment="1">
      <alignment vertical="center"/>
    </xf>
    <xf numFmtId="0" fontId="2" fillId="3" borderId="6" xfId="0" applyFont="1" applyFill="1" applyBorder="1" applyAlignment="1">
      <alignment vertical="center"/>
    </xf>
    <xf numFmtId="0" fontId="13" fillId="8" borderId="0" xfId="0" applyFont="1" applyFill="1" applyAlignment="1">
      <alignment vertical="center"/>
    </xf>
    <xf numFmtId="0" fontId="3" fillId="3" borderId="0" xfId="0" applyFont="1" applyFill="1" applyAlignment="1">
      <alignment horizontal="right" vertical="center"/>
    </xf>
    <xf numFmtId="0" fontId="0" fillId="3" borderId="78" xfId="0" applyFill="1" applyBorder="1"/>
    <xf numFmtId="0" fontId="3" fillId="3" borderId="45" xfId="0" applyFont="1" applyFill="1" applyBorder="1" applyAlignment="1">
      <alignment horizontal="right" vertical="center"/>
    </xf>
    <xf numFmtId="0" fontId="0" fillId="3" borderId="45" xfId="0" applyFill="1" applyBorder="1"/>
    <xf numFmtId="0" fontId="1" fillId="3" borderId="0" xfId="0" applyFont="1" applyFill="1" applyAlignment="1">
      <alignment horizontal="center" vertical="center"/>
    </xf>
    <xf numFmtId="0" fontId="3" fillId="3" borderId="0" xfId="0" applyFont="1" applyFill="1" applyAlignment="1">
      <alignment vertical="top"/>
    </xf>
    <xf numFmtId="0" fontId="3" fillId="3" borderId="45" xfId="0" applyFont="1" applyFill="1" applyBorder="1" applyAlignment="1">
      <alignment vertical="center"/>
    </xf>
    <xf numFmtId="0" fontId="13" fillId="8" borderId="45" xfId="0" applyFont="1" applyFill="1" applyBorder="1" applyAlignment="1">
      <alignment vertical="center"/>
    </xf>
    <xf numFmtId="0" fontId="0" fillId="3" borderId="45" xfId="0" applyFill="1" applyBorder="1" applyAlignment="1">
      <alignment horizontal="right" vertical="center"/>
    </xf>
    <xf numFmtId="0" fontId="3" fillId="3" borderId="6" xfId="0" applyFont="1" applyFill="1" applyBorder="1" applyAlignment="1">
      <alignment vertical="center"/>
    </xf>
    <xf numFmtId="0" fontId="0" fillId="3" borderId="107" xfId="0" applyFill="1" applyBorder="1" applyAlignment="1">
      <alignment horizontal="right" vertical="center"/>
    </xf>
    <xf numFmtId="0" fontId="3" fillId="3" borderId="107" xfId="0" applyFont="1" applyFill="1" applyBorder="1" applyAlignment="1">
      <alignment horizontal="right" vertical="center"/>
    </xf>
    <xf numFmtId="0" fontId="3" fillId="3" borderId="45" xfId="0" applyFont="1" applyFill="1" applyBorder="1" applyAlignment="1">
      <alignment horizontal="left" vertical="center"/>
    </xf>
    <xf numFmtId="0" fontId="0" fillId="3" borderId="107" xfId="0" applyFill="1" applyBorder="1" applyAlignment="1">
      <alignment horizontal="left" vertical="center"/>
    </xf>
    <xf numFmtId="0" fontId="3" fillId="3" borderId="3" xfId="0" applyFont="1" applyFill="1" applyBorder="1"/>
    <xf numFmtId="0" fontId="1" fillId="3" borderId="45" xfId="0" applyFont="1" applyFill="1" applyBorder="1" applyAlignment="1">
      <alignment horizontal="right" vertical="center"/>
    </xf>
    <xf numFmtId="0" fontId="0" fillId="3" borderId="45" xfId="0" applyFill="1" applyBorder="1" applyAlignment="1">
      <alignment horizontal="center" vertical="center"/>
    </xf>
    <xf numFmtId="0" fontId="0" fillId="3" borderId="45" xfId="0" applyFill="1" applyBorder="1" applyAlignment="1">
      <alignment horizontal="left" vertical="center"/>
    </xf>
    <xf numFmtId="0" fontId="0" fillId="3" borderId="121" xfId="0" applyFill="1" applyBorder="1" applyAlignment="1">
      <alignment vertical="center"/>
    </xf>
    <xf numFmtId="0" fontId="0" fillId="3" borderId="97" xfId="0" applyFill="1" applyBorder="1" applyAlignment="1">
      <alignment vertical="center"/>
    </xf>
    <xf numFmtId="0" fontId="0" fillId="3" borderId="70" xfId="0" applyFill="1" applyBorder="1" applyAlignment="1">
      <alignment vertical="center"/>
    </xf>
    <xf numFmtId="0" fontId="10" fillId="3" borderId="70" xfId="0" applyFont="1" applyFill="1" applyBorder="1" applyAlignment="1">
      <alignment vertical="center"/>
    </xf>
    <xf numFmtId="0" fontId="13" fillId="8" borderId="63" xfId="0" applyFont="1" applyFill="1" applyBorder="1" applyAlignment="1">
      <alignment vertical="center"/>
    </xf>
    <xf numFmtId="0" fontId="0" fillId="3" borderId="65" xfId="0" applyFill="1" applyBorder="1" applyAlignment="1">
      <alignment horizontal="right" vertical="center"/>
    </xf>
    <xf numFmtId="0" fontId="0" fillId="3" borderId="63" xfId="0" applyFill="1" applyBorder="1" applyAlignment="1">
      <alignment horizontal="right" vertical="center"/>
    </xf>
    <xf numFmtId="0" fontId="3" fillId="3" borderId="0" xfId="0" applyFont="1" applyFill="1" applyAlignment="1">
      <alignment vertical="top" wrapText="1"/>
    </xf>
    <xf numFmtId="0" fontId="3" fillId="3" borderId="45" xfId="0" applyFont="1" applyFill="1" applyBorder="1" applyAlignment="1">
      <alignment vertical="top" wrapText="1"/>
    </xf>
    <xf numFmtId="0" fontId="0" fillId="3" borderId="70" xfId="0" applyFill="1" applyBorder="1" applyAlignment="1">
      <alignment horizontal="right" vertical="center"/>
    </xf>
    <xf numFmtId="0" fontId="10" fillId="3" borderId="78" xfId="0" applyFont="1" applyFill="1" applyBorder="1" applyAlignment="1">
      <alignment vertical="center"/>
    </xf>
    <xf numFmtId="0" fontId="3" fillId="3" borderId="70" xfId="0" applyFont="1" applyFill="1" applyBorder="1" applyAlignment="1">
      <alignment horizontal="right" vertical="center"/>
    </xf>
    <xf numFmtId="0" fontId="1" fillId="3" borderId="70" xfId="0" applyFont="1" applyFill="1" applyBorder="1" applyAlignment="1">
      <alignment vertical="center"/>
    </xf>
    <xf numFmtId="0" fontId="0" fillId="3" borderId="70" xfId="0" applyFill="1" applyBorder="1" applyAlignment="1">
      <alignment horizontal="left" vertical="center"/>
    </xf>
    <xf numFmtId="0" fontId="0" fillId="3" borderId="78" xfId="0" applyFill="1" applyBorder="1" applyAlignment="1">
      <alignment horizontal="left" vertical="center"/>
    </xf>
    <xf numFmtId="0" fontId="1" fillId="8" borderId="0" xfId="0" applyFont="1" applyFill="1"/>
    <xf numFmtId="0" fontId="0" fillId="8" borderId="60" xfId="0" applyFill="1" applyBorder="1" applyAlignment="1">
      <alignment vertical="center"/>
    </xf>
    <xf numFmtId="0" fontId="10" fillId="8" borderId="47" xfId="0" applyFont="1" applyFill="1" applyBorder="1" applyAlignment="1">
      <alignment horizontal="left" vertical="center"/>
    </xf>
    <xf numFmtId="0" fontId="10" fillId="8" borderId="58" xfId="0" applyFont="1" applyFill="1" applyBorder="1" applyAlignment="1">
      <alignment horizontal="left" vertical="center"/>
    </xf>
    <xf numFmtId="0" fontId="3" fillId="8" borderId="0" xfId="0" applyFont="1" applyFill="1"/>
    <xf numFmtId="0" fontId="14" fillId="6" borderId="0" xfId="0" applyFont="1" applyFill="1" applyAlignment="1">
      <alignment horizontal="left" vertical="center"/>
    </xf>
    <xf numFmtId="0" fontId="0" fillId="4" borderId="65" xfId="0" applyFill="1" applyBorder="1"/>
    <xf numFmtId="0" fontId="7" fillId="6" borderId="39" xfId="0" applyFont="1" applyFill="1" applyBorder="1" applyAlignment="1">
      <alignment vertical="center"/>
    </xf>
    <xf numFmtId="0" fontId="0" fillId="10" borderId="1" xfId="0" applyFill="1" applyBorder="1" applyAlignment="1">
      <alignment vertical="center"/>
    </xf>
    <xf numFmtId="0" fontId="1" fillId="8" borderId="63" xfId="0" applyFont="1" applyFill="1" applyBorder="1" applyAlignment="1">
      <alignment vertical="center"/>
    </xf>
    <xf numFmtId="0" fontId="7" fillId="6" borderId="0" xfId="0" applyFont="1" applyFill="1" applyAlignment="1">
      <alignment horizontal="left" vertical="center"/>
    </xf>
    <xf numFmtId="0" fontId="0" fillId="8" borderId="122" xfId="0" applyFill="1" applyBorder="1"/>
    <xf numFmtId="0" fontId="0" fillId="8" borderId="45" xfId="0" applyFill="1" applyBorder="1"/>
    <xf numFmtId="0" fontId="0" fillId="8" borderId="47" xfId="0" applyFill="1" applyBorder="1" applyAlignment="1">
      <alignment horizontal="center" vertical="center"/>
    </xf>
    <xf numFmtId="0" fontId="0" fillId="8" borderId="59" xfId="0" applyFill="1" applyBorder="1" applyAlignment="1">
      <alignment horizontal="center" vertical="center"/>
    </xf>
    <xf numFmtId="0" fontId="0" fillId="8" borderId="59" xfId="0" applyFill="1" applyBorder="1" applyAlignment="1">
      <alignment vertical="center"/>
    </xf>
    <xf numFmtId="0" fontId="4" fillId="8" borderId="47" xfId="0" applyFont="1" applyFill="1" applyBorder="1" applyAlignment="1">
      <alignment vertical="center"/>
    </xf>
    <xf numFmtId="0" fontId="0" fillId="8" borderId="59" xfId="0" applyFill="1" applyBorder="1"/>
    <xf numFmtId="0" fontId="12" fillId="7" borderId="47" xfId="0" applyFont="1" applyFill="1" applyBorder="1" applyAlignment="1">
      <alignment vertical="center"/>
    </xf>
    <xf numFmtId="0" fontId="6" fillId="7" borderId="47" xfId="0" applyFont="1" applyFill="1" applyBorder="1" applyAlignment="1">
      <alignment vertical="center"/>
    </xf>
    <xf numFmtId="0" fontId="6" fillId="7" borderId="59" xfId="0" applyFont="1" applyFill="1" applyBorder="1" applyAlignment="1">
      <alignment vertical="center"/>
    </xf>
    <xf numFmtId="0" fontId="12" fillId="7" borderId="47" xfId="0" applyFont="1" applyFill="1" applyBorder="1" applyAlignment="1">
      <alignment horizontal="left" vertical="center"/>
    </xf>
    <xf numFmtId="0" fontId="1" fillId="3" borderId="47" xfId="0" applyFont="1" applyFill="1" applyBorder="1"/>
    <xf numFmtId="0" fontId="8" fillId="7" borderId="59" xfId="0" applyFont="1" applyFill="1" applyBorder="1" applyAlignment="1">
      <alignment vertical="center"/>
    </xf>
    <xf numFmtId="0" fontId="8" fillId="7" borderId="59" xfId="0" applyFont="1" applyFill="1" applyBorder="1" applyAlignment="1">
      <alignment vertical="center" wrapText="1"/>
    </xf>
    <xf numFmtId="0" fontId="1" fillId="8" borderId="0" xfId="0" applyFont="1" applyFill="1" applyAlignment="1">
      <alignment horizontal="left" vertical="center"/>
    </xf>
    <xf numFmtId="0" fontId="0" fillId="11" borderId="2" xfId="0" applyFill="1" applyBorder="1" applyAlignment="1">
      <alignment horizontal="left" vertical="center"/>
    </xf>
    <xf numFmtId="0" fontId="0" fillId="11" borderId="4" xfId="0" applyFill="1" applyBorder="1" applyAlignment="1">
      <alignment vertical="center"/>
    </xf>
    <xf numFmtId="0" fontId="0" fillId="11" borderId="5" xfId="0" applyFill="1" applyBorder="1" applyAlignment="1">
      <alignment horizontal="left" vertical="center"/>
    </xf>
    <xf numFmtId="0" fontId="0" fillId="11" borderId="6" xfId="0" applyFill="1" applyBorder="1" applyAlignment="1">
      <alignment vertical="center"/>
    </xf>
    <xf numFmtId="0" fontId="0" fillId="11" borderId="7" xfId="0" applyFill="1" applyBorder="1" applyAlignment="1">
      <alignment horizontal="left" vertical="center"/>
    </xf>
    <xf numFmtId="0" fontId="0" fillId="11" borderId="9" xfId="0" applyFill="1" applyBorder="1" applyAlignment="1">
      <alignment vertical="center"/>
    </xf>
    <xf numFmtId="0" fontId="10" fillId="9" borderId="47" xfId="0" applyFont="1" applyFill="1" applyBorder="1" applyAlignment="1">
      <alignment horizontal="left" vertical="center"/>
    </xf>
    <xf numFmtId="0" fontId="10" fillId="9" borderId="58" xfId="0" applyFont="1" applyFill="1" applyBorder="1" applyAlignment="1">
      <alignment horizontal="left" vertical="center"/>
    </xf>
    <xf numFmtId="0" fontId="20" fillId="9" borderId="47" xfId="0" applyFont="1" applyFill="1" applyBorder="1" applyAlignment="1">
      <alignment horizontal="left" vertical="center"/>
    </xf>
    <xf numFmtId="0" fontId="0" fillId="8" borderId="47" xfId="0" quotePrefix="1" applyFill="1" applyBorder="1" applyAlignment="1">
      <alignment vertical="center"/>
    </xf>
    <xf numFmtId="0" fontId="10" fillId="8" borderId="62" xfId="0" applyFont="1" applyFill="1" applyBorder="1" applyAlignment="1">
      <alignment horizontal="left" vertical="center"/>
    </xf>
    <xf numFmtId="0" fontId="1" fillId="3" borderId="0" xfId="0" applyFont="1" applyFill="1" applyAlignment="1">
      <alignment vertical="top"/>
    </xf>
    <xf numFmtId="0" fontId="0" fillId="3" borderId="78" xfId="0" applyFill="1" applyBorder="1" applyAlignment="1">
      <alignment vertical="top"/>
    </xf>
    <xf numFmtId="0" fontId="0" fillId="3" borderId="67" xfId="0" applyFill="1" applyBorder="1" applyAlignment="1">
      <alignment vertical="center"/>
    </xf>
    <xf numFmtId="0" fontId="0" fillId="3" borderId="67" xfId="0" applyFill="1" applyBorder="1" applyAlignment="1">
      <alignment horizontal="right" vertical="center"/>
    </xf>
    <xf numFmtId="0" fontId="0" fillId="3" borderId="67" xfId="0" applyFill="1" applyBorder="1" applyAlignment="1">
      <alignment horizontal="center" vertical="center"/>
    </xf>
    <xf numFmtId="0" fontId="0" fillId="3" borderId="70" xfId="0" applyFill="1" applyBorder="1" applyAlignment="1">
      <alignment horizontal="center" vertical="center"/>
    </xf>
    <xf numFmtId="0" fontId="1" fillId="3" borderId="67" xfId="0" applyFont="1" applyFill="1" applyBorder="1" applyAlignment="1">
      <alignment vertical="center"/>
    </xf>
    <xf numFmtId="0" fontId="14" fillId="8" borderId="67" xfId="0" applyFont="1" applyFill="1" applyBorder="1" applyAlignment="1">
      <alignment horizontal="left" vertical="center"/>
    </xf>
    <xf numFmtId="0" fontId="14" fillId="8" borderId="70" xfId="0" applyFont="1" applyFill="1" applyBorder="1" applyAlignment="1">
      <alignment horizontal="left" vertical="center"/>
    </xf>
    <xf numFmtId="0" fontId="14" fillId="8" borderId="74" xfId="0" applyFont="1" applyFill="1" applyBorder="1" applyAlignment="1">
      <alignment horizontal="left" vertical="center"/>
    </xf>
    <xf numFmtId="0" fontId="0" fillId="3" borderId="70" xfId="0" applyFill="1" applyBorder="1" applyAlignment="1">
      <alignment vertical="top"/>
    </xf>
    <xf numFmtId="0" fontId="0" fillId="5" borderId="74" xfId="0" applyFill="1" applyBorder="1" applyAlignment="1">
      <alignment horizontal="right"/>
    </xf>
    <xf numFmtId="0" fontId="0" fillId="0" borderId="101" xfId="0" applyBorder="1"/>
    <xf numFmtId="0" fontId="0" fillId="3" borderId="31" xfId="0" applyFill="1" applyBorder="1"/>
    <xf numFmtId="0" fontId="0" fillId="5" borderId="31" xfId="0" applyFill="1" applyBorder="1"/>
    <xf numFmtId="0" fontId="0" fillId="12" borderId="50" xfId="0" applyFill="1" applyBorder="1" applyAlignment="1">
      <alignment horizontal="left" vertical="center" wrapText="1"/>
    </xf>
    <xf numFmtId="0" fontId="1" fillId="3" borderId="18" xfId="0" applyFont="1" applyFill="1" applyBorder="1" applyAlignment="1">
      <alignment wrapText="1"/>
    </xf>
    <xf numFmtId="0" fontId="0" fillId="5" borderId="25" xfId="0" applyFill="1" applyBorder="1" applyAlignment="1">
      <alignment horizontal="left" vertical="center"/>
    </xf>
    <xf numFmtId="0" fontId="0" fillId="5" borderId="74" xfId="0" applyFill="1" applyBorder="1" applyAlignment="1">
      <alignment horizontal="center" vertical="center"/>
    </xf>
    <xf numFmtId="0" fontId="0" fillId="5" borderId="26" xfId="0" applyFill="1" applyBorder="1"/>
    <xf numFmtId="0" fontId="0" fillId="8" borderId="78" xfId="0" applyFill="1" applyBorder="1" applyAlignment="1">
      <alignment vertical="center"/>
    </xf>
    <xf numFmtId="0" fontId="4" fillId="8" borderId="65" xfId="0" applyFont="1" applyFill="1" applyBorder="1" applyAlignment="1">
      <alignment vertical="center"/>
    </xf>
    <xf numFmtId="0" fontId="1" fillId="3" borderId="47" xfId="0" applyFont="1" applyFill="1" applyBorder="1" applyAlignment="1">
      <alignment vertical="center"/>
    </xf>
    <xf numFmtId="0" fontId="6" fillId="7" borderId="14" xfId="0" applyFont="1" applyFill="1" applyBorder="1" applyAlignment="1">
      <alignment vertical="center"/>
    </xf>
    <xf numFmtId="0" fontId="0" fillId="8" borderId="123" xfId="0" applyFill="1" applyBorder="1" applyAlignment="1">
      <alignment horizontal="left" vertical="center"/>
    </xf>
    <xf numFmtId="0" fontId="0" fillId="8" borderId="14" xfId="0" applyFill="1" applyBorder="1" applyAlignment="1">
      <alignment horizontal="center" vertical="center"/>
    </xf>
    <xf numFmtId="0" fontId="6" fillId="7" borderId="58" xfId="0" applyFont="1" applyFill="1" applyBorder="1" applyAlignment="1">
      <alignment vertical="center"/>
    </xf>
    <xf numFmtId="0" fontId="18" fillId="7" borderId="14" xfId="0" applyFont="1" applyFill="1" applyBorder="1" applyAlignment="1">
      <alignment horizontal="center" vertical="center"/>
    </xf>
    <xf numFmtId="0" fontId="19" fillId="7" borderId="58" xfId="0" applyFont="1" applyFill="1" applyBorder="1" applyAlignment="1">
      <alignment vertical="center"/>
    </xf>
    <xf numFmtId="0" fontId="1" fillId="8" borderId="14" xfId="0" applyFont="1" applyFill="1" applyBorder="1" applyAlignment="1">
      <alignment horizontal="center" vertical="center"/>
    </xf>
    <xf numFmtId="0" fontId="4" fillId="8" borderId="58" xfId="0" applyFont="1" applyFill="1" applyBorder="1" applyAlignment="1">
      <alignment vertical="center"/>
    </xf>
    <xf numFmtId="0" fontId="1" fillId="8" borderId="20" xfId="0" applyFont="1" applyFill="1" applyBorder="1" applyAlignment="1">
      <alignment horizontal="center" vertical="center"/>
    </xf>
    <xf numFmtId="0" fontId="4" fillId="8" borderId="124" xfId="0" applyFont="1" applyFill="1" applyBorder="1" applyAlignment="1">
      <alignment vertical="center"/>
    </xf>
    <xf numFmtId="0" fontId="0" fillId="8" borderId="20" xfId="0" applyFill="1" applyBorder="1" applyAlignment="1">
      <alignment vertical="center"/>
    </xf>
    <xf numFmtId="0" fontId="0" fillId="8" borderId="20" xfId="0" applyFill="1" applyBorder="1" applyAlignment="1">
      <alignment horizontal="left" vertical="center"/>
    </xf>
    <xf numFmtId="0" fontId="0" fillId="19" borderId="0" xfId="0" applyFill="1"/>
    <xf numFmtId="0" fontId="0" fillId="19" borderId="6" xfId="0" applyFill="1" applyBorder="1"/>
    <xf numFmtId="0" fontId="0" fillId="4" borderId="0" xfId="0" applyFill="1" applyAlignment="1">
      <alignment vertical="center"/>
    </xf>
    <xf numFmtId="0" fontId="1" fillId="8" borderId="47" xfId="0" applyFont="1" applyFill="1" applyBorder="1" applyAlignment="1">
      <alignment horizontal="left" vertical="center"/>
    </xf>
    <xf numFmtId="0" fontId="0" fillId="3" borderId="126" xfId="0" applyFill="1" applyBorder="1"/>
    <xf numFmtId="0" fontId="1" fillId="3" borderId="78" xfId="0" applyFont="1" applyFill="1" applyBorder="1" applyAlignment="1">
      <alignment horizontal="left" vertical="top"/>
    </xf>
    <xf numFmtId="0" fontId="3" fillId="3" borderId="70" xfId="0" applyFont="1" applyFill="1" applyBorder="1" applyAlignment="1">
      <alignment horizontal="left" vertical="top"/>
    </xf>
    <xf numFmtId="0" fontId="1" fillId="3" borderId="70" xfId="0" applyFont="1" applyFill="1" applyBorder="1" applyAlignment="1">
      <alignment horizontal="left" vertical="center"/>
    </xf>
    <xf numFmtId="0" fontId="13" fillId="8" borderId="64" xfId="0" applyFont="1" applyFill="1" applyBorder="1" applyAlignment="1">
      <alignment vertical="center"/>
    </xf>
    <xf numFmtId="0" fontId="0" fillId="3" borderId="64" xfId="0" applyFill="1" applyBorder="1" applyAlignment="1">
      <alignment vertical="center"/>
    </xf>
    <xf numFmtId="0" fontId="0" fillId="3" borderId="127" xfId="0" applyFill="1" applyBorder="1" applyAlignment="1">
      <alignment vertical="center"/>
    </xf>
    <xf numFmtId="0" fontId="0" fillId="3" borderId="127" xfId="0" applyFill="1" applyBorder="1" applyAlignment="1">
      <alignment horizontal="right" vertical="center"/>
    </xf>
    <xf numFmtId="0" fontId="0" fillId="0" borderId="74" xfId="0" applyBorder="1"/>
    <xf numFmtId="0" fontId="0" fillId="3" borderId="0" xfId="0" applyFill="1" applyAlignment="1">
      <alignment vertical="top" wrapText="1"/>
    </xf>
    <xf numFmtId="0" fontId="15" fillId="3" borderId="0" xfId="1" applyFill="1" applyBorder="1" applyAlignment="1">
      <alignment vertical="top"/>
    </xf>
    <xf numFmtId="0" fontId="0" fillId="3" borderId="0" xfId="0" applyFill="1" applyAlignment="1">
      <alignment horizontal="left" vertical="top" wrapText="1"/>
    </xf>
    <xf numFmtId="0" fontId="1" fillId="0" borderId="41" xfId="0" applyFont="1" applyBorder="1" applyAlignment="1">
      <alignment horizontal="left" vertical="center"/>
    </xf>
    <xf numFmtId="0" fontId="0" fillId="0" borderId="42" xfId="0" applyBorder="1"/>
    <xf numFmtId="0" fontId="0" fillId="0" borderId="43" xfId="0" applyBorder="1"/>
    <xf numFmtId="0" fontId="0" fillId="5" borderId="50" xfId="0" applyFill="1" applyBorder="1" applyAlignment="1">
      <alignment vertical="center"/>
    </xf>
    <xf numFmtId="0" fontId="4" fillId="2" borderId="14" xfId="0" applyFont="1" applyFill="1" applyBorder="1" applyAlignment="1">
      <alignment vertical="center"/>
    </xf>
    <xf numFmtId="0" fontId="4" fillId="2" borderId="47" xfId="0" applyFont="1" applyFill="1" applyBorder="1" applyAlignment="1">
      <alignment vertical="center"/>
    </xf>
    <xf numFmtId="0" fontId="4" fillId="2" borderId="58" xfId="0" applyFont="1" applyFill="1" applyBorder="1" applyAlignment="1">
      <alignment vertical="center"/>
    </xf>
    <xf numFmtId="0" fontId="0" fillId="3" borderId="59" xfId="0" applyFill="1" applyBorder="1" applyAlignment="1">
      <alignment vertical="center"/>
    </xf>
    <xf numFmtId="0" fontId="0" fillId="3" borderId="74" xfId="0" applyFill="1" applyBorder="1"/>
    <xf numFmtId="0" fontId="3" fillId="2" borderId="47" xfId="0" applyFont="1" applyFill="1" applyBorder="1" applyAlignment="1">
      <alignment horizontal="left" vertical="center"/>
    </xf>
    <xf numFmtId="0" fontId="0" fillId="10" borderId="128" xfId="0" applyFill="1" applyBorder="1" applyAlignment="1">
      <alignment vertical="center"/>
    </xf>
    <xf numFmtId="0" fontId="0" fillId="10" borderId="129" xfId="0" applyFill="1" applyBorder="1" applyAlignment="1">
      <alignment vertical="center"/>
    </xf>
    <xf numFmtId="0" fontId="3" fillId="3" borderId="47" xfId="0" applyFont="1" applyFill="1" applyBorder="1" applyAlignment="1">
      <alignment horizontal="right" vertical="center"/>
    </xf>
    <xf numFmtId="0" fontId="3" fillId="3" borderId="65" xfId="0" applyFont="1" applyFill="1" applyBorder="1" applyAlignment="1">
      <alignment horizontal="right" vertical="center"/>
    </xf>
    <xf numFmtId="0" fontId="0" fillId="8" borderId="65" xfId="0" applyFill="1" applyBorder="1" applyAlignment="1">
      <alignment vertical="center"/>
    </xf>
    <xf numFmtId="0" fontId="0" fillId="8" borderId="64" xfId="0" applyFill="1" applyBorder="1" applyAlignment="1">
      <alignment vertical="center"/>
    </xf>
    <xf numFmtId="0" fontId="0" fillId="8" borderId="31" xfId="0" applyFill="1" applyBorder="1" applyAlignment="1">
      <alignment vertical="center"/>
    </xf>
    <xf numFmtId="0" fontId="4" fillId="8" borderId="14" xfId="0" applyFont="1" applyFill="1" applyBorder="1" applyAlignment="1">
      <alignment vertical="center"/>
    </xf>
    <xf numFmtId="0" fontId="11" fillId="13" borderId="5" xfId="0" applyFont="1" applyFill="1" applyBorder="1" applyAlignment="1">
      <alignment horizontal="center" vertical="top" wrapText="1"/>
    </xf>
    <xf numFmtId="0" fontId="4" fillId="3" borderId="49" xfId="0" applyFont="1" applyFill="1" applyBorder="1" applyAlignment="1">
      <alignment horizontal="left" vertical="top" wrapText="1"/>
    </xf>
    <xf numFmtId="0" fontId="4" fillId="3" borderId="6" xfId="0" applyFont="1" applyFill="1" applyBorder="1" applyAlignment="1">
      <alignment horizontal="left" vertical="top" wrapText="1"/>
    </xf>
    <xf numFmtId="0" fontId="4" fillId="3" borderId="6" xfId="0" applyFont="1" applyFill="1" applyBorder="1"/>
    <xf numFmtId="0" fontId="11" fillId="13" borderId="130" xfId="0" applyFont="1" applyFill="1" applyBorder="1" applyAlignment="1">
      <alignment horizontal="left" vertical="top" wrapText="1"/>
    </xf>
    <xf numFmtId="0" fontId="11" fillId="13" borderId="119" xfId="0" applyFont="1" applyFill="1" applyBorder="1" applyAlignment="1">
      <alignment horizontal="center" vertical="top" wrapText="1"/>
    </xf>
    <xf numFmtId="0" fontId="0" fillId="0" borderId="50" xfId="0" applyBorder="1" applyAlignment="1">
      <alignment horizontal="left" vertical="top" wrapText="1"/>
    </xf>
    <xf numFmtId="0" fontId="0" fillId="0" borderId="123" xfId="0" applyBorder="1" applyAlignment="1">
      <alignment horizontal="left" vertical="top" wrapText="1"/>
    </xf>
    <xf numFmtId="0" fontId="0" fillId="0" borderId="13" xfId="0" applyBorder="1"/>
    <xf numFmtId="0" fontId="0" fillId="0" borderId="50" xfId="0" applyBorder="1"/>
    <xf numFmtId="0" fontId="0" fillId="0" borderId="123" xfId="0" applyBorder="1"/>
    <xf numFmtId="0" fontId="11" fillId="13" borderId="132" xfId="0" applyFont="1" applyFill="1" applyBorder="1" applyAlignment="1">
      <alignment horizontal="center" vertical="top" wrapText="1"/>
    </xf>
    <xf numFmtId="0" fontId="0" fillId="0" borderId="130" xfId="0" applyBorder="1" applyAlignment="1">
      <alignment horizontal="left" vertical="top" wrapText="1"/>
    </xf>
    <xf numFmtId="0" fontId="0" fillId="0" borderId="131" xfId="0" applyBorder="1" applyAlignment="1">
      <alignment horizontal="left" vertical="top" wrapText="1"/>
    </xf>
    <xf numFmtId="0" fontId="0" fillId="0" borderId="133" xfId="0" applyBorder="1"/>
    <xf numFmtId="0" fontId="0" fillId="0" borderId="130" xfId="0" applyBorder="1"/>
    <xf numFmtId="0" fontId="0" fillId="0" borderId="131" xfId="0" applyBorder="1"/>
    <xf numFmtId="0" fontId="11" fillId="13" borderId="50" xfId="0" applyFont="1" applyFill="1" applyBorder="1" applyAlignment="1">
      <alignment horizontal="left" vertical="top" wrapText="1"/>
    </xf>
    <xf numFmtId="0" fontId="1" fillId="3" borderId="97" xfId="0" applyFont="1" applyFill="1" applyBorder="1" applyAlignment="1">
      <alignment vertical="center"/>
    </xf>
    <xf numFmtId="0" fontId="22" fillId="0" borderId="19" xfId="0" applyFont="1" applyBorder="1"/>
    <xf numFmtId="0" fontId="0" fillId="0" borderId="20" xfId="0" applyBorder="1" applyAlignment="1">
      <alignment horizontal="right"/>
    </xf>
    <xf numFmtId="0" fontId="0" fillId="0" borderId="20" xfId="0" applyBorder="1" applyAlignment="1">
      <alignment horizontal="center"/>
    </xf>
    <xf numFmtId="0" fontId="0" fillId="0" borderId="20" xfId="0" applyBorder="1"/>
    <xf numFmtId="0" fontId="0" fillId="0" borderId="21" xfId="0" applyBorder="1"/>
    <xf numFmtId="0" fontId="4" fillId="3" borderId="19" xfId="0" applyFont="1" applyFill="1" applyBorder="1" applyAlignment="1">
      <alignment horizontal="right"/>
    </xf>
    <xf numFmtId="0" fontId="4" fillId="3" borderId="21" xfId="0" applyFont="1" applyFill="1" applyBorder="1"/>
    <xf numFmtId="0" fontId="4" fillId="3" borderId="134" xfId="0" applyFont="1" applyFill="1" applyBorder="1" applyAlignment="1">
      <alignment horizontal="right"/>
    </xf>
    <xf numFmtId="0" fontId="15" fillId="3" borderId="0" xfId="1" applyFill="1" applyBorder="1"/>
    <xf numFmtId="0" fontId="15" fillId="3" borderId="0" xfId="1" applyFill="1" applyBorder="1" applyAlignment="1">
      <alignment vertical="top" wrapText="1"/>
    </xf>
    <xf numFmtId="0" fontId="4" fillId="3" borderId="45" xfId="0" applyFont="1" applyFill="1" applyBorder="1" applyAlignment="1">
      <alignment vertical="center"/>
    </xf>
    <xf numFmtId="0" fontId="1" fillId="3" borderId="47" xfId="0" applyFont="1" applyFill="1" applyBorder="1" applyAlignment="1">
      <alignment horizontal="left" vertical="center"/>
    </xf>
    <xf numFmtId="0" fontId="15" fillId="3" borderId="0" xfId="1" applyFill="1" applyBorder="1" applyAlignment="1">
      <alignment vertical="center"/>
    </xf>
    <xf numFmtId="0" fontId="3" fillId="8" borderId="0" xfId="0" applyFont="1" applyFill="1" applyAlignment="1">
      <alignment horizontal="left" vertical="center"/>
    </xf>
    <xf numFmtId="0" fontId="0" fillId="3" borderId="119" xfId="0" applyFill="1" applyBorder="1"/>
    <xf numFmtId="0" fontId="0" fillId="3" borderId="14" xfId="0" applyFill="1" applyBorder="1"/>
    <xf numFmtId="0" fontId="0" fillId="3" borderId="123" xfId="0" applyFill="1" applyBorder="1"/>
    <xf numFmtId="0" fontId="0" fillId="15" borderId="25" xfId="0" applyFill="1" applyBorder="1" applyAlignment="1">
      <alignment horizontal="left" vertical="center"/>
    </xf>
    <xf numFmtId="0" fontId="0" fillId="15" borderId="74" xfId="0" applyFill="1" applyBorder="1" applyAlignment="1">
      <alignment horizontal="right"/>
    </xf>
    <xf numFmtId="0" fontId="0" fillId="15" borderId="74" xfId="0" applyFill="1" applyBorder="1" applyAlignment="1">
      <alignment horizontal="center" vertical="center"/>
    </xf>
    <xf numFmtId="0" fontId="0" fillId="15" borderId="18" xfId="0" applyFill="1" applyBorder="1"/>
    <xf numFmtId="0" fontId="0" fillId="15" borderId="67" xfId="0" applyFill="1" applyBorder="1"/>
    <xf numFmtId="0" fontId="0" fillId="15" borderId="26" xfId="0" applyFill="1" applyBorder="1"/>
    <xf numFmtId="0" fontId="0" fillId="15" borderId="18" xfId="0" applyFill="1" applyBorder="1" applyAlignment="1">
      <alignment horizontal="center"/>
    </xf>
    <xf numFmtId="0" fontId="4" fillId="15" borderId="18" xfId="0" applyFont="1" applyFill="1" applyBorder="1"/>
    <xf numFmtId="0" fontId="1" fillId="3" borderId="8" xfId="0" applyFont="1" applyFill="1" applyBorder="1" applyAlignment="1">
      <alignment horizontal="left" vertical="center"/>
    </xf>
    <xf numFmtId="0" fontId="1" fillId="3" borderId="8" xfId="0" applyFont="1" applyFill="1" applyBorder="1" applyAlignment="1">
      <alignment horizontal="right" vertical="center"/>
    </xf>
    <xf numFmtId="0" fontId="0" fillId="0" borderId="44" xfId="0" applyBorder="1"/>
    <xf numFmtId="0" fontId="0" fillId="0" borderId="48" xfId="0" applyBorder="1"/>
    <xf numFmtId="0" fontId="0" fillId="15" borderId="25" xfId="0" applyFill="1" applyBorder="1"/>
    <xf numFmtId="0" fontId="0" fillId="15" borderId="74" xfId="0" applyFill="1" applyBorder="1" applyAlignment="1">
      <alignment horizontal="center"/>
    </xf>
    <xf numFmtId="0" fontId="0" fillId="15" borderId="31" xfId="0" applyFill="1" applyBorder="1"/>
    <xf numFmtId="0" fontId="0" fillId="0" borderId="31" xfId="0" applyBorder="1"/>
    <xf numFmtId="0" fontId="0" fillId="0" borderId="34" xfId="0" applyBorder="1" applyAlignment="1">
      <alignment horizontal="right"/>
    </xf>
    <xf numFmtId="0" fontId="0" fillId="0" borderId="34" xfId="0" applyBorder="1" applyAlignment="1">
      <alignment horizontal="center"/>
    </xf>
    <xf numFmtId="0" fontId="0" fillId="0" borderId="48" xfId="0" applyBorder="1" applyAlignment="1">
      <alignment horizontal="right"/>
    </xf>
    <xf numFmtId="0" fontId="0" fillId="0" borderId="48" xfId="0" applyBorder="1" applyAlignment="1">
      <alignment horizontal="center"/>
    </xf>
    <xf numFmtId="0" fontId="1" fillId="0" borderId="36" xfId="0" applyFont="1" applyBorder="1"/>
    <xf numFmtId="0" fontId="0" fillId="0" borderId="37" xfId="0" applyBorder="1" applyAlignment="1">
      <alignment horizontal="right"/>
    </xf>
    <xf numFmtId="0" fontId="0" fillId="0" borderId="37" xfId="0" applyBorder="1" applyAlignment="1">
      <alignment horizontal="center"/>
    </xf>
    <xf numFmtId="0" fontId="0" fillId="0" borderId="37" xfId="0" applyBorder="1"/>
    <xf numFmtId="0" fontId="0" fillId="3" borderId="37" xfId="0" applyFill="1" applyBorder="1"/>
    <xf numFmtId="0" fontId="0" fillId="0" borderId="39" xfId="0" applyBorder="1"/>
    <xf numFmtId="0" fontId="1" fillId="0" borderId="0" xfId="0" applyFont="1"/>
    <xf numFmtId="0" fontId="20" fillId="8" borderId="47" xfId="0" applyFont="1" applyFill="1" applyBorder="1" applyAlignment="1">
      <alignment horizontal="left" vertical="center"/>
    </xf>
    <xf numFmtId="0" fontId="10" fillId="8" borderId="58" xfId="0" applyFont="1" applyFill="1" applyBorder="1" applyAlignment="1">
      <alignment vertical="center"/>
    </xf>
    <xf numFmtId="0" fontId="0" fillId="0" borderId="3" xfId="0" applyBorder="1"/>
    <xf numFmtId="0" fontId="0" fillId="0" borderId="5" xfId="0" applyBorder="1"/>
    <xf numFmtId="0" fontId="1" fillId="0" borderId="2" xfId="0" applyFont="1" applyBorder="1"/>
    <xf numFmtId="0" fontId="4" fillId="0" borderId="3" xfId="0" applyFont="1" applyBorder="1" applyAlignment="1">
      <alignment horizontal="right"/>
    </xf>
    <xf numFmtId="0" fontId="4" fillId="0" borderId="3" xfId="0" applyFont="1" applyBorder="1" applyAlignment="1">
      <alignment horizontal="center"/>
    </xf>
    <xf numFmtId="0" fontId="4" fillId="0" borderId="3" xfId="0" applyFont="1" applyBorder="1"/>
    <xf numFmtId="0" fontId="4" fillId="3" borderId="3" xfId="0" applyFont="1" applyFill="1" applyBorder="1"/>
    <xf numFmtId="0" fontId="0" fillId="0" borderId="23" xfId="0" applyBorder="1" applyAlignment="1">
      <alignment horizontal="right"/>
    </xf>
    <xf numFmtId="0" fontId="0" fillId="0" borderId="23" xfId="0" applyBorder="1" applyAlignment="1">
      <alignment horizontal="center"/>
    </xf>
    <xf numFmtId="0" fontId="0" fillId="0" borderId="28" xfId="0" applyBorder="1" applyAlignment="1">
      <alignment horizontal="right"/>
    </xf>
    <xf numFmtId="0" fontId="0" fillId="0" borderId="86" xfId="0" applyBorder="1" applyAlignment="1">
      <alignment horizontal="right"/>
    </xf>
    <xf numFmtId="0" fontId="0" fillId="0" borderId="86" xfId="0" applyBorder="1" applyAlignment="1">
      <alignment horizontal="center"/>
    </xf>
    <xf numFmtId="0" fontId="0" fillId="0" borderId="86" xfId="0" applyBorder="1"/>
    <xf numFmtId="0" fontId="0" fillId="5" borderId="27" xfId="0" applyFill="1" applyBorder="1" applyAlignment="1">
      <alignment horizontal="left" vertical="center"/>
    </xf>
    <xf numFmtId="0" fontId="0" fillId="5" borderId="72" xfId="0" applyFill="1" applyBorder="1" applyAlignment="1">
      <alignment horizontal="right"/>
    </xf>
    <xf numFmtId="0" fontId="0" fillId="5" borderId="72" xfId="0" applyFill="1" applyBorder="1" applyAlignment="1">
      <alignment horizontal="center" vertical="center"/>
    </xf>
    <xf numFmtId="0" fontId="0" fillId="5" borderId="28" xfId="0" applyFill="1" applyBorder="1"/>
    <xf numFmtId="0" fontId="0" fillId="5" borderId="68" xfId="0" applyFill="1" applyBorder="1"/>
    <xf numFmtId="0" fontId="0" fillId="5" borderId="29" xfId="0" applyFill="1" applyBorder="1"/>
    <xf numFmtId="0" fontId="0" fillId="5" borderId="22" xfId="0" applyFill="1" applyBorder="1" applyAlignment="1">
      <alignment horizontal="left"/>
    </xf>
    <xf numFmtId="0" fontId="0" fillId="5" borderId="73" xfId="0" applyFill="1" applyBorder="1" applyAlignment="1">
      <alignment horizontal="right"/>
    </xf>
    <xf numFmtId="0" fontId="0" fillId="5" borderId="73" xfId="0" applyFill="1" applyBorder="1" applyAlignment="1">
      <alignment horizontal="center"/>
    </xf>
    <xf numFmtId="0" fontId="0" fillId="5" borderId="23" xfId="0" applyFill="1" applyBorder="1"/>
    <xf numFmtId="0" fontId="0" fillId="5" borderId="73" xfId="0" applyFill="1" applyBorder="1"/>
    <xf numFmtId="0" fontId="0" fillId="5" borderId="66" xfId="0" applyFill="1" applyBorder="1"/>
    <xf numFmtId="0" fontId="0" fillId="5" borderId="24" xfId="0" applyFill="1" applyBorder="1"/>
    <xf numFmtId="0" fontId="0" fillId="0" borderId="27" xfId="0" applyBorder="1" applyAlignment="1">
      <alignment horizontal="left" vertical="center"/>
    </xf>
    <xf numFmtId="49" fontId="0" fillId="0" borderId="0" xfId="0" applyNumberFormat="1"/>
    <xf numFmtId="0" fontId="0" fillId="8" borderId="8" xfId="0" applyFill="1" applyBorder="1" applyAlignment="1">
      <alignment vertical="top"/>
    </xf>
    <xf numFmtId="0" fontId="0" fillId="8" borderId="9" xfId="0" applyFill="1" applyBorder="1"/>
    <xf numFmtId="0" fontId="3" fillId="3" borderId="78" xfId="0" applyFont="1" applyFill="1" applyBorder="1" applyAlignment="1">
      <alignment vertical="top"/>
    </xf>
    <xf numFmtId="0" fontId="3" fillId="3" borderId="14" xfId="0" applyFont="1" applyFill="1" applyBorder="1" applyAlignment="1">
      <alignment vertical="top"/>
    </xf>
    <xf numFmtId="0" fontId="4" fillId="3" borderId="0" xfId="0" applyFont="1" applyFill="1" applyAlignment="1">
      <alignment vertical="top"/>
    </xf>
    <xf numFmtId="0" fontId="4" fillId="3" borderId="78" xfId="0" applyFont="1" applyFill="1" applyBorder="1" applyAlignment="1">
      <alignment vertical="top"/>
    </xf>
    <xf numFmtId="0" fontId="1" fillId="8" borderId="47" xfId="0" applyFont="1" applyFill="1" applyBorder="1" applyAlignment="1">
      <alignment vertical="center"/>
    </xf>
    <xf numFmtId="0" fontId="12" fillId="7" borderId="58" xfId="0" applyFont="1" applyFill="1" applyBorder="1" applyAlignment="1">
      <alignment vertical="center"/>
    </xf>
    <xf numFmtId="0" fontId="25" fillId="0" borderId="0" xfId="0" applyFont="1"/>
    <xf numFmtId="0" fontId="0" fillId="2" borderId="5" xfId="0" applyFill="1" applyBorder="1" applyAlignment="1">
      <alignment horizontal="center" vertical="center"/>
    </xf>
    <xf numFmtId="0" fontId="3" fillId="2" borderId="0" xfId="0" applyFont="1" applyFill="1" applyAlignment="1">
      <alignment horizontal="left" vertical="center"/>
    </xf>
    <xf numFmtId="0" fontId="0" fillId="2" borderId="0" xfId="0" applyFill="1" applyAlignment="1">
      <alignment horizontal="right" vertical="center"/>
    </xf>
    <xf numFmtId="0" fontId="5" fillId="5" borderId="50" xfId="0" applyFont="1" applyFill="1" applyBorder="1" applyAlignment="1">
      <alignment horizontal="left" vertical="center"/>
    </xf>
    <xf numFmtId="0" fontId="3" fillId="2" borderId="14" xfId="0" applyFont="1" applyFill="1" applyBorder="1" applyAlignment="1">
      <alignment vertical="center"/>
    </xf>
    <xf numFmtId="0" fontId="4" fillId="0" borderId="44" xfId="0" applyFont="1" applyBorder="1"/>
    <xf numFmtId="0" fontId="1" fillId="8" borderId="5" xfId="0" applyFont="1" applyFill="1" applyBorder="1" applyAlignment="1">
      <alignment vertical="center"/>
    </xf>
    <xf numFmtId="0" fontId="11" fillId="20" borderId="41" xfId="0" applyFont="1" applyFill="1" applyBorder="1"/>
    <xf numFmtId="0" fontId="26" fillId="20" borderId="37" xfId="0" applyFont="1" applyFill="1" applyBorder="1" applyAlignment="1">
      <alignment horizontal="right"/>
    </xf>
    <xf numFmtId="0" fontId="26" fillId="20" borderId="37" xfId="0" applyFont="1" applyFill="1" applyBorder="1" applyAlignment="1">
      <alignment horizontal="center"/>
    </xf>
    <xf numFmtId="0" fontId="26" fillId="20" borderId="37" xfId="0" applyFont="1" applyFill="1" applyBorder="1"/>
    <xf numFmtId="0" fontId="26" fillId="20" borderId="43" xfId="0" applyFont="1" applyFill="1" applyBorder="1"/>
    <xf numFmtId="0" fontId="11" fillId="20" borderId="10" xfId="0" applyFont="1" applyFill="1" applyBorder="1"/>
    <xf numFmtId="0" fontId="26" fillId="20" borderId="11" xfId="0" applyFont="1" applyFill="1" applyBorder="1" applyAlignment="1">
      <alignment horizontal="right"/>
    </xf>
    <xf numFmtId="0" fontId="26" fillId="20" borderId="11" xfId="0" applyFont="1" applyFill="1" applyBorder="1" applyAlignment="1">
      <alignment horizontal="center"/>
    </xf>
    <xf numFmtId="0" fontId="26" fillId="20" borderId="11" xfId="0" applyFont="1" applyFill="1" applyBorder="1"/>
    <xf numFmtId="0" fontId="26" fillId="20" borderId="12" xfId="0" applyFont="1" applyFill="1" applyBorder="1"/>
    <xf numFmtId="0" fontId="10" fillId="8" borderId="135" xfId="0" applyFont="1" applyFill="1" applyBorder="1" applyAlignment="1">
      <alignment horizontal="left" vertical="center"/>
    </xf>
    <xf numFmtId="0" fontId="3" fillId="3" borderId="47" xfId="0" applyFont="1" applyFill="1" applyBorder="1" applyAlignment="1">
      <alignment vertical="center"/>
    </xf>
    <xf numFmtId="0" fontId="0" fillId="8" borderId="58" xfId="0" applyFill="1" applyBorder="1" applyAlignment="1">
      <alignment horizontal="left" vertical="center"/>
    </xf>
    <xf numFmtId="0" fontId="1" fillId="8" borderId="61" xfId="0" applyFont="1" applyFill="1" applyBorder="1" applyAlignment="1">
      <alignment vertical="center"/>
    </xf>
    <xf numFmtId="0" fontId="1" fillId="8" borderId="62" xfId="0" applyFont="1" applyFill="1" applyBorder="1" applyAlignment="1">
      <alignment vertical="center"/>
    </xf>
    <xf numFmtId="0" fontId="1" fillId="8" borderId="62" xfId="0" applyFont="1" applyFill="1" applyBorder="1" applyAlignment="1">
      <alignment horizontal="left" vertical="center"/>
    </xf>
    <xf numFmtId="0" fontId="3" fillId="8" borderId="0" xfId="0" applyFont="1" applyFill="1" applyAlignment="1">
      <alignment horizontal="center" vertical="center"/>
    </xf>
    <xf numFmtId="0" fontId="1" fillId="3" borderId="45" xfId="0" quotePrefix="1" applyFont="1" applyFill="1" applyBorder="1" applyAlignment="1">
      <alignment horizontal="left" vertical="center"/>
    </xf>
    <xf numFmtId="0" fontId="4" fillId="8" borderId="14" xfId="0" applyFont="1" applyFill="1" applyBorder="1" applyAlignment="1">
      <alignment horizontal="center"/>
    </xf>
    <xf numFmtId="0" fontId="0" fillId="8" borderId="47" xfId="0" quotePrefix="1" applyFill="1" applyBorder="1" applyAlignment="1">
      <alignment horizontal="left" vertical="center"/>
    </xf>
    <xf numFmtId="0" fontId="0" fillId="8" borderId="0" xfId="0" quotePrefix="1" applyFill="1" applyAlignment="1">
      <alignment horizontal="left" vertical="center"/>
    </xf>
    <xf numFmtId="0" fontId="15" fillId="3" borderId="0" xfId="1" quotePrefix="1" applyFill="1" applyAlignment="1">
      <alignment vertical="top"/>
    </xf>
    <xf numFmtId="0" fontId="0" fillId="12" borderId="11" xfId="0" applyFill="1" applyBorder="1" applyAlignment="1">
      <alignment horizontal="left" vertical="top"/>
    </xf>
    <xf numFmtId="0" fontId="0" fillId="12" borderId="0" xfId="0" applyFill="1" applyAlignment="1">
      <alignment horizontal="left" vertical="top"/>
    </xf>
    <xf numFmtId="0" fontId="0" fillId="12" borderId="14" xfId="0" applyFill="1" applyBorder="1" applyAlignment="1">
      <alignment horizontal="left" vertical="top"/>
    </xf>
    <xf numFmtId="0" fontId="0" fillId="12" borderId="11" xfId="0" applyFill="1" applyBorder="1" applyAlignment="1">
      <alignment horizontal="left" vertical="top" wrapText="1"/>
    </xf>
    <xf numFmtId="0" fontId="0" fillId="12" borderId="0" xfId="0" applyFill="1" applyAlignment="1">
      <alignment horizontal="left" vertical="top" wrapText="1"/>
    </xf>
    <xf numFmtId="0" fontId="0" fillId="12" borderId="14" xfId="0" applyFill="1" applyBorder="1" applyAlignment="1">
      <alignment horizontal="left" vertical="top" wrapText="1"/>
    </xf>
    <xf numFmtId="0" fontId="0" fillId="12" borderId="10" xfId="0" applyFill="1" applyBorder="1" applyAlignment="1">
      <alignment horizontal="right" vertical="top" wrapText="1"/>
    </xf>
    <xf numFmtId="0" fontId="0" fillId="12" borderId="16" xfId="0" applyFill="1" applyBorder="1" applyAlignment="1">
      <alignment horizontal="right" vertical="top" wrapText="1"/>
    </xf>
    <xf numFmtId="0" fontId="0" fillId="12" borderId="13" xfId="0" applyFill="1" applyBorder="1" applyAlignment="1">
      <alignment horizontal="right" vertical="top" wrapText="1"/>
    </xf>
    <xf numFmtId="0" fontId="0" fillId="12" borderId="11" xfId="0" applyFill="1" applyBorder="1" applyAlignment="1">
      <alignment horizontal="right" vertical="top" wrapText="1"/>
    </xf>
    <xf numFmtId="0" fontId="0" fillId="12" borderId="0" xfId="0" applyFill="1" applyAlignment="1">
      <alignment horizontal="right" vertical="top" wrapText="1"/>
    </xf>
    <xf numFmtId="0" fontId="0" fillId="12" borderId="14" xfId="0" applyFill="1" applyBorder="1" applyAlignment="1">
      <alignment horizontal="right" vertical="top" wrapText="1"/>
    </xf>
    <xf numFmtId="0" fontId="0" fillId="12" borderId="11" xfId="0" applyFill="1" applyBorder="1" applyAlignment="1">
      <alignment vertical="top" wrapText="1"/>
    </xf>
    <xf numFmtId="0" fontId="0" fillId="3" borderId="0" xfId="0" quotePrefix="1" applyFill="1" applyAlignment="1">
      <alignment vertical="top"/>
    </xf>
    <xf numFmtId="0" fontId="0" fillId="12" borderId="10" xfId="0" applyFill="1" applyBorder="1" applyAlignment="1">
      <alignment horizontal="right" vertical="top"/>
    </xf>
    <xf numFmtId="0" fontId="0" fillId="12" borderId="16" xfId="0" applyFill="1" applyBorder="1" applyAlignment="1">
      <alignment horizontal="right" vertical="top"/>
    </xf>
    <xf numFmtId="0" fontId="0" fillId="12" borderId="13" xfId="0" applyFill="1" applyBorder="1" applyAlignment="1">
      <alignment horizontal="right" vertical="top"/>
    </xf>
    <xf numFmtId="0" fontId="15" fillId="3" borderId="0" xfId="1" applyFill="1" applyAlignment="1">
      <alignment vertical="top"/>
    </xf>
    <xf numFmtId="0" fontId="1" fillId="9" borderId="0" xfId="0" applyFont="1" applyFill="1" applyAlignment="1">
      <alignment vertical="center"/>
    </xf>
    <xf numFmtId="0" fontId="5" fillId="3" borderId="0" xfId="0" applyFont="1" applyFill="1"/>
    <xf numFmtId="0" fontId="15" fillId="3" borderId="0" xfId="1" applyFill="1"/>
    <xf numFmtId="0" fontId="14" fillId="6" borderId="47" xfId="0" applyFont="1" applyFill="1" applyBorder="1" applyAlignment="1">
      <alignment horizontal="left" vertical="center"/>
    </xf>
    <xf numFmtId="0" fontId="14" fillId="6" borderId="0" xfId="0" applyFont="1" applyFill="1" applyAlignment="1">
      <alignment horizontal="left" vertical="center"/>
    </xf>
    <xf numFmtId="0" fontId="14" fillId="6" borderId="65" xfId="0" applyFont="1" applyFill="1" applyBorder="1" applyAlignment="1">
      <alignment horizontal="left" vertical="center"/>
    </xf>
    <xf numFmtId="0" fontId="1" fillId="3" borderId="8" xfId="0" applyFont="1" applyFill="1" applyBorder="1" applyAlignment="1">
      <alignment horizontal="right" vertical="center"/>
    </xf>
    <xf numFmtId="0" fontId="14" fillId="6" borderId="30" xfId="0" applyFont="1" applyFill="1" applyBorder="1" applyAlignment="1">
      <alignment horizontal="left" vertical="center"/>
    </xf>
    <xf numFmtId="0" fontId="14" fillId="6" borderId="78" xfId="0" applyFont="1" applyFill="1" applyBorder="1" applyAlignment="1">
      <alignment horizontal="left" vertical="center"/>
    </xf>
    <xf numFmtId="0" fontId="14" fillId="6" borderId="31" xfId="0" applyFont="1" applyFill="1" applyBorder="1" applyAlignment="1">
      <alignment horizontal="left" vertical="center"/>
    </xf>
    <xf numFmtId="0" fontId="13" fillId="6" borderId="3" xfId="0" applyFont="1" applyFill="1" applyBorder="1" applyAlignment="1">
      <alignment horizontal="center" vertical="center"/>
    </xf>
    <xf numFmtId="0" fontId="13" fillId="6" borderId="45" xfId="0" applyFont="1" applyFill="1" applyBorder="1" applyAlignment="1">
      <alignment horizontal="center" vertical="center"/>
    </xf>
    <xf numFmtId="0" fontId="14" fillId="18" borderId="67" xfId="0" applyFont="1" applyFill="1" applyBorder="1" applyAlignment="1">
      <alignment horizontal="left" vertical="center"/>
    </xf>
    <xf numFmtId="0" fontId="14" fillId="18" borderId="70" xfId="0" applyFont="1" applyFill="1" applyBorder="1" applyAlignment="1">
      <alignment horizontal="left" vertical="center"/>
    </xf>
    <xf numFmtId="0" fontId="14" fillId="18" borderId="74" xfId="0" applyFont="1" applyFill="1" applyBorder="1" applyAlignment="1">
      <alignment horizontal="left" vertical="center"/>
    </xf>
    <xf numFmtId="0" fontId="14" fillId="6" borderId="47" xfId="0" applyFont="1" applyFill="1" applyBorder="1" applyAlignment="1">
      <alignment vertical="center"/>
    </xf>
    <xf numFmtId="0" fontId="14" fillId="6" borderId="0" xfId="0" applyFont="1" applyFill="1" applyAlignment="1">
      <alignment vertical="center"/>
    </xf>
    <xf numFmtId="0" fontId="1" fillId="3" borderId="59" xfId="0" applyFont="1" applyFill="1" applyBorder="1" applyAlignment="1">
      <alignment horizontal="right" vertical="center"/>
    </xf>
    <xf numFmtId="0" fontId="1" fillId="3" borderId="63" xfId="0" applyFont="1" applyFill="1" applyBorder="1" applyAlignment="1">
      <alignment horizontal="right" vertical="center"/>
    </xf>
    <xf numFmtId="0" fontId="13" fillId="6" borderId="120" xfId="0" applyFont="1" applyFill="1" applyBorder="1" applyAlignment="1">
      <alignment horizontal="left" vertical="center"/>
    </xf>
    <xf numFmtId="0" fontId="13" fillId="6" borderId="3" xfId="0" applyFont="1" applyFill="1" applyBorder="1" applyAlignment="1">
      <alignment horizontal="left" vertical="center"/>
    </xf>
    <xf numFmtId="0" fontId="13" fillId="6" borderId="59" xfId="0" applyFont="1" applyFill="1" applyBorder="1" applyAlignment="1">
      <alignment horizontal="left" vertical="center"/>
    </xf>
    <xf numFmtId="0" fontId="13" fillId="6" borderId="45" xfId="0" applyFont="1" applyFill="1" applyBorder="1" applyAlignment="1">
      <alignment horizontal="left" vertical="center"/>
    </xf>
    <xf numFmtId="0" fontId="3" fillId="3" borderId="47" xfId="0" applyFont="1" applyFill="1" applyBorder="1" applyAlignment="1">
      <alignment horizontal="right" vertical="center"/>
    </xf>
    <xf numFmtId="0" fontId="3" fillId="3" borderId="65" xfId="0" applyFont="1" applyFill="1" applyBorder="1" applyAlignment="1">
      <alignment horizontal="right" vertical="center"/>
    </xf>
    <xf numFmtId="0" fontId="3" fillId="3" borderId="30" xfId="0" applyFont="1" applyFill="1" applyBorder="1" applyAlignment="1">
      <alignment horizontal="right" vertical="center"/>
    </xf>
    <xf numFmtId="0" fontId="3" fillId="3" borderId="31" xfId="0" applyFont="1" applyFill="1" applyBorder="1" applyAlignment="1">
      <alignment horizontal="right" vertical="center"/>
    </xf>
    <xf numFmtId="0" fontId="13" fillId="6" borderId="0" xfId="0" applyFont="1" applyFill="1" applyAlignment="1">
      <alignment horizontal="center" vertical="center"/>
    </xf>
    <xf numFmtId="0" fontId="3" fillId="3" borderId="0" xfId="0" applyFont="1" applyFill="1" applyAlignment="1">
      <alignment vertical="top" wrapText="1"/>
    </xf>
    <xf numFmtId="0" fontId="0" fillId="3" borderId="0" xfId="0" applyFill="1" applyAlignment="1">
      <alignment vertical="center"/>
    </xf>
    <xf numFmtId="0" fontId="15" fillId="3" borderId="0" xfId="1" applyFill="1" applyBorder="1" applyAlignment="1">
      <alignment vertical="center"/>
    </xf>
    <xf numFmtId="49" fontId="0" fillId="3" borderId="0" xfId="0" applyNumberFormat="1" applyFill="1" applyAlignment="1">
      <alignment horizontal="left" vertical="center"/>
    </xf>
    <xf numFmtId="0" fontId="3" fillId="3" borderId="78" xfId="0" applyFont="1" applyFill="1" applyBorder="1" applyAlignment="1">
      <alignment vertical="center" wrapText="1"/>
    </xf>
    <xf numFmtId="0" fontId="3" fillId="3" borderId="78" xfId="0" applyFont="1" applyFill="1" applyBorder="1" applyAlignment="1">
      <alignment vertical="center"/>
    </xf>
    <xf numFmtId="0" fontId="3" fillId="3" borderId="0" xfId="0" applyFont="1" applyFill="1" applyAlignment="1">
      <alignment vertical="center"/>
    </xf>
    <xf numFmtId="0" fontId="3" fillId="3" borderId="45" xfId="0" applyFont="1" applyFill="1" applyBorder="1" applyAlignment="1">
      <alignment vertical="center"/>
    </xf>
    <xf numFmtId="0" fontId="3" fillId="3" borderId="78" xfId="0" applyFont="1" applyFill="1" applyBorder="1" applyAlignment="1">
      <alignment horizontal="left" vertical="top" wrapText="1"/>
    </xf>
    <xf numFmtId="0" fontId="3" fillId="3" borderId="78" xfId="0" applyFont="1" applyFill="1" applyBorder="1" applyAlignment="1">
      <alignment horizontal="left" vertical="top"/>
    </xf>
    <xf numFmtId="0" fontId="3" fillId="3" borderId="0" xfId="0" applyFont="1" applyFill="1" applyAlignment="1">
      <alignment horizontal="left" vertical="top"/>
    </xf>
    <xf numFmtId="0" fontId="3" fillId="3" borderId="45" xfId="0" applyFont="1" applyFill="1" applyBorder="1" applyAlignment="1">
      <alignment horizontal="left" vertical="top"/>
    </xf>
    <xf numFmtId="49" fontId="15" fillId="3" borderId="47" xfId="1" applyNumberFormat="1" applyFill="1" applyBorder="1" applyAlignment="1">
      <alignment horizontal="left" vertical="center"/>
    </xf>
    <xf numFmtId="49" fontId="15" fillId="3" borderId="0" xfId="1" applyNumberFormat="1" applyFill="1" applyBorder="1" applyAlignment="1">
      <alignment horizontal="left" vertical="center"/>
    </xf>
    <xf numFmtId="0" fontId="0" fillId="3" borderId="78" xfId="0" applyFill="1" applyBorder="1" applyAlignment="1">
      <alignment vertical="top" wrapText="1"/>
    </xf>
    <xf numFmtId="0" fontId="0" fillId="3" borderId="0" xfId="0" applyFill="1" applyAlignment="1">
      <alignment vertical="top" wrapText="1"/>
    </xf>
    <xf numFmtId="0" fontId="0" fillId="3" borderId="45" xfId="0" applyFill="1" applyBorder="1" applyAlignment="1">
      <alignment vertical="top" wrapText="1"/>
    </xf>
    <xf numFmtId="0" fontId="0" fillId="3" borderId="78" xfId="0" applyFill="1" applyBorder="1" applyAlignment="1">
      <alignment horizontal="left" vertical="top" wrapText="1"/>
    </xf>
    <xf numFmtId="0" fontId="0" fillId="3" borderId="0" xfId="0" applyFill="1" applyAlignment="1">
      <alignment horizontal="left" vertical="top" wrapText="1"/>
    </xf>
    <xf numFmtId="0" fontId="0" fillId="3" borderId="45" xfId="0" applyFill="1" applyBorder="1" applyAlignment="1">
      <alignment horizontal="left" vertical="top" wrapText="1"/>
    </xf>
    <xf numFmtId="0" fontId="0" fillId="3" borderId="78" xfId="0" applyFill="1" applyBorder="1" applyAlignment="1">
      <alignment horizontal="left" vertical="top"/>
    </xf>
    <xf numFmtId="0" fontId="0" fillId="3" borderId="0" xfId="0" applyFill="1" applyAlignment="1">
      <alignment horizontal="left" vertical="top"/>
    </xf>
    <xf numFmtId="0" fontId="0" fillId="3" borderId="45" xfId="0" applyFill="1" applyBorder="1" applyAlignment="1">
      <alignment horizontal="left" vertical="top"/>
    </xf>
    <xf numFmtId="0" fontId="3" fillId="3" borderId="78" xfId="0" applyFont="1" applyFill="1" applyBorder="1" applyAlignment="1">
      <alignment vertical="top" wrapText="1"/>
    </xf>
    <xf numFmtId="0" fontId="3" fillId="3" borderId="14" xfId="0" applyFont="1" applyFill="1" applyBorder="1" applyAlignment="1">
      <alignment vertical="top" wrapText="1"/>
    </xf>
    <xf numFmtId="0" fontId="3" fillId="3" borderId="45" xfId="0" applyFont="1" applyFill="1" applyBorder="1" applyAlignment="1">
      <alignment vertical="top" wrapText="1"/>
    </xf>
    <xf numFmtId="0" fontId="3" fillId="3" borderId="0" xfId="0" applyFont="1" applyFill="1" applyAlignment="1">
      <alignment horizontal="left" vertical="top" wrapText="1"/>
    </xf>
    <xf numFmtId="0" fontId="3" fillId="3" borderId="45" xfId="0" applyFont="1" applyFill="1" applyBorder="1" applyAlignment="1">
      <alignment horizontal="left" vertical="top" wrapText="1"/>
    </xf>
    <xf numFmtId="0" fontId="0" fillId="12" borderId="19" xfId="0" applyFill="1" applyBorder="1" applyAlignment="1">
      <alignment horizontal="right" vertical="center"/>
    </xf>
    <xf numFmtId="0" fontId="0" fillId="12" borderId="20" xfId="0" applyFill="1" applyBorder="1" applyAlignment="1">
      <alignment horizontal="right" vertical="center"/>
    </xf>
    <xf numFmtId="0" fontId="0" fillId="12" borderId="21" xfId="0" applyFill="1" applyBorder="1" applyAlignment="1">
      <alignment horizontal="right" vertical="center"/>
    </xf>
    <xf numFmtId="0" fontId="0" fillId="0" borderId="19" xfId="0" applyBorder="1" applyAlignment="1">
      <alignment horizontal="right" vertical="top"/>
    </xf>
    <xf numFmtId="0" fontId="0" fillId="0" borderId="20" xfId="0" applyBorder="1" applyAlignment="1">
      <alignment horizontal="right" vertical="top"/>
    </xf>
    <xf numFmtId="0" fontId="0" fillId="0" borderId="21" xfId="0" applyBorder="1" applyAlignment="1">
      <alignment horizontal="right" vertical="top"/>
    </xf>
    <xf numFmtId="0" fontId="0" fillId="0" borderId="19" xfId="0" applyBorder="1" applyAlignment="1">
      <alignment horizontal="left" vertical="top"/>
    </xf>
    <xf numFmtId="0" fontId="0" fillId="0" borderId="20" xfId="0" applyBorder="1" applyAlignment="1">
      <alignment horizontal="left" vertical="top"/>
    </xf>
    <xf numFmtId="0" fontId="0" fillId="0" borderId="21" xfId="0" applyBorder="1" applyAlignment="1">
      <alignment horizontal="left" vertical="top"/>
    </xf>
    <xf numFmtId="0" fontId="0" fillId="2" borderId="19" xfId="0" applyFill="1" applyBorder="1" applyAlignment="1">
      <alignment horizontal="right" vertical="center"/>
    </xf>
    <xf numFmtId="0" fontId="0" fillId="2" borderId="20" xfId="0" applyFill="1" applyBorder="1" applyAlignment="1">
      <alignment horizontal="right" vertical="center"/>
    </xf>
    <xf numFmtId="0" fontId="0" fillId="2" borderId="21" xfId="0" applyFill="1" applyBorder="1" applyAlignment="1">
      <alignment horizontal="right" vertical="center"/>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6" xfId="0" applyBorder="1" applyAlignment="1">
      <alignment horizontal="left" vertical="top" wrapText="1"/>
    </xf>
    <xf numFmtId="0" fontId="0" fillId="0" borderId="0" xfId="0" applyAlignment="1">
      <alignment horizontal="left" vertical="top" wrapText="1"/>
    </xf>
    <xf numFmtId="0" fontId="0" fillId="0" borderId="17"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16" xfId="0" applyBorder="1" applyAlignment="1">
      <alignment horizontal="left" vertical="top"/>
    </xf>
    <xf numFmtId="0" fontId="0" fillId="0" borderId="0" xfId="0" applyAlignment="1">
      <alignment horizontal="left" vertical="top"/>
    </xf>
    <xf numFmtId="0" fontId="0" fillId="0" borderId="17"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12" borderId="11" xfId="0" applyFill="1" applyBorder="1" applyAlignment="1">
      <alignment horizontal="left" vertical="top" wrapText="1"/>
    </xf>
    <xf numFmtId="0" fontId="0" fillId="12" borderId="12" xfId="0" applyFill="1" applyBorder="1" applyAlignment="1">
      <alignment horizontal="left" vertical="top" wrapText="1"/>
    </xf>
    <xf numFmtId="0" fontId="0" fillId="12" borderId="78" xfId="0" applyFill="1" applyBorder="1" applyAlignment="1">
      <alignment horizontal="left" vertical="top" wrapText="1"/>
    </xf>
    <xf numFmtId="0" fontId="0" fillId="12" borderId="111" xfId="0" applyFill="1" applyBorder="1" applyAlignment="1">
      <alignment horizontal="left" vertical="top" wrapText="1"/>
    </xf>
    <xf numFmtId="0" fontId="0" fillId="12" borderId="70" xfId="0" applyFill="1" applyBorder="1" applyAlignment="1">
      <alignment horizontal="left" vertical="top" wrapText="1"/>
    </xf>
    <xf numFmtId="0" fontId="0" fillId="12" borderId="105" xfId="0" applyFill="1" applyBorder="1" applyAlignment="1">
      <alignment horizontal="left" vertical="top" wrapText="1"/>
    </xf>
    <xf numFmtId="0" fontId="0" fillId="12" borderId="14" xfId="0" applyFill="1" applyBorder="1" applyAlignment="1">
      <alignment horizontal="left" vertical="top" wrapText="1"/>
    </xf>
    <xf numFmtId="0" fontId="0" fillId="12" borderId="15" xfId="0" applyFill="1" applyBorder="1" applyAlignment="1">
      <alignment horizontal="left" vertical="top" wrapText="1"/>
    </xf>
    <xf numFmtId="0" fontId="0" fillId="12" borderId="0" xfId="0" applyFill="1" applyAlignment="1">
      <alignment horizontal="left" vertical="top" wrapText="1"/>
    </xf>
    <xf numFmtId="0" fontId="0" fillId="12" borderId="17" xfId="0" applyFill="1" applyBorder="1" applyAlignment="1">
      <alignment horizontal="left" vertical="top" wrapText="1"/>
    </xf>
    <xf numFmtId="0" fontId="0" fillId="12" borderId="61" xfId="0" applyFill="1" applyBorder="1" applyAlignment="1">
      <alignment horizontal="left" vertical="top" wrapText="1"/>
    </xf>
    <xf numFmtId="0" fontId="0" fillId="12" borderId="138" xfId="0" applyFill="1" applyBorder="1" applyAlignment="1">
      <alignment horizontal="left" vertical="top" wrapText="1"/>
    </xf>
    <xf numFmtId="0" fontId="0" fillId="12" borderId="137" xfId="0" applyFill="1" applyBorder="1" applyAlignment="1">
      <alignment horizontal="left" vertical="top" wrapText="1"/>
    </xf>
    <xf numFmtId="0" fontId="0" fillId="12" borderId="136" xfId="0" applyFill="1" applyBorder="1" applyAlignment="1">
      <alignment horizontal="left" vertical="top" wrapText="1"/>
    </xf>
    <xf numFmtId="0" fontId="0" fillId="12" borderId="11" xfId="0" applyFill="1" applyBorder="1" applyAlignment="1">
      <alignment vertical="top" wrapText="1"/>
    </xf>
    <xf numFmtId="0" fontId="0" fillId="12" borderId="12" xfId="0" applyFill="1" applyBorder="1" applyAlignment="1">
      <alignment vertical="top" wrapText="1"/>
    </xf>
    <xf numFmtId="0" fontId="0" fillId="3" borderId="0" xfId="0" applyFill="1" applyAlignment="1">
      <alignment horizontal="left" vertical="center" wrapText="1"/>
    </xf>
    <xf numFmtId="0" fontId="0" fillId="3" borderId="0" xfId="0" quotePrefix="1" applyFill="1" applyAlignment="1">
      <alignment horizontal="left" vertical="center" wrapText="1"/>
    </xf>
    <xf numFmtId="0" fontId="15" fillId="3" borderId="0" xfId="1" applyFill="1" applyBorder="1" applyAlignment="1">
      <alignment vertical="top" wrapText="1"/>
    </xf>
    <xf numFmtId="0" fontId="0" fillId="3" borderId="0" xfId="0" quotePrefix="1" applyFill="1" applyAlignment="1">
      <alignment vertical="top" wrapText="1"/>
    </xf>
    <xf numFmtId="0" fontId="15" fillId="3" borderId="0" xfId="1" applyFill="1" applyBorder="1" applyAlignment="1">
      <alignment horizontal="left" vertical="center" wrapText="1"/>
    </xf>
    <xf numFmtId="0" fontId="3" fillId="3" borderId="0" xfId="0" applyFont="1" applyFill="1" applyAlignment="1">
      <alignment horizontal="left" vertical="center" wrapText="1"/>
    </xf>
    <xf numFmtId="0" fontId="0" fillId="3" borderId="0" xfId="0" quotePrefix="1" applyFill="1" applyAlignment="1">
      <alignment vertical="top"/>
    </xf>
    <xf numFmtId="0" fontId="0" fillId="12" borderId="14" xfId="0" applyFill="1" applyBorder="1" applyAlignment="1">
      <alignment horizontal="left" vertical="top"/>
    </xf>
    <xf numFmtId="0" fontId="0" fillId="12" borderId="15" xfId="0" applyFill="1" applyBorder="1" applyAlignment="1">
      <alignment horizontal="left" vertical="top"/>
    </xf>
    <xf numFmtId="0" fontId="0" fillId="12" borderId="70" xfId="0" applyFill="1" applyBorder="1" applyAlignment="1">
      <alignment horizontal="left" vertical="top"/>
    </xf>
    <xf numFmtId="0" fontId="0" fillId="12" borderId="105" xfId="0" applyFill="1" applyBorder="1" applyAlignment="1">
      <alignment horizontal="left" vertical="top"/>
    </xf>
    <xf numFmtId="0" fontId="0" fillId="12" borderId="0" xfId="0" applyFill="1" applyAlignment="1">
      <alignment horizontal="left" vertical="top"/>
    </xf>
    <xf numFmtId="0" fontId="0" fillId="12" borderId="17" xfId="0" applyFill="1" applyBorder="1" applyAlignment="1">
      <alignment horizontal="left" vertical="top"/>
    </xf>
    <xf numFmtId="0" fontId="0" fillId="12" borderId="11" xfId="0" applyFill="1" applyBorder="1" applyAlignment="1">
      <alignment horizontal="left" vertical="top"/>
    </xf>
    <xf numFmtId="0" fontId="0" fillId="12" borderId="12" xfId="0" applyFill="1" applyBorder="1" applyAlignment="1">
      <alignment horizontal="left" vertical="top"/>
    </xf>
    <xf numFmtId="0" fontId="0" fillId="12" borderId="78" xfId="0" applyFill="1" applyBorder="1" applyAlignment="1">
      <alignment horizontal="left" vertical="top"/>
    </xf>
    <xf numFmtId="0" fontId="0" fillId="12" borderId="111" xfId="0" applyFill="1" applyBorder="1" applyAlignment="1">
      <alignment horizontal="left" vertical="top"/>
    </xf>
    <xf numFmtId="0" fontId="13" fillId="6" borderId="47" xfId="0" applyFont="1" applyFill="1" applyBorder="1" applyAlignment="1">
      <alignment horizontal="left" vertical="center"/>
    </xf>
    <xf numFmtId="0" fontId="13" fillId="6" borderId="0" xfId="0" applyFont="1" applyFill="1" applyAlignment="1">
      <alignment horizontal="left" vertical="center"/>
    </xf>
    <xf numFmtId="0" fontId="14" fillId="6" borderId="30" xfId="0" applyFont="1" applyFill="1" applyBorder="1" applyAlignment="1">
      <alignment vertical="center"/>
    </xf>
    <xf numFmtId="0" fontId="14" fillId="6" borderId="78" xfId="0" applyFont="1" applyFill="1" applyBorder="1" applyAlignment="1">
      <alignment vertical="center"/>
    </xf>
    <xf numFmtId="0" fontId="0" fillId="12" borderId="61" xfId="0" applyFill="1" applyBorder="1" applyAlignment="1">
      <alignment horizontal="left" vertical="top"/>
    </xf>
    <xf numFmtId="0" fontId="0" fillId="12" borderId="138" xfId="0" applyFill="1" applyBorder="1" applyAlignment="1">
      <alignment horizontal="left" vertical="top"/>
    </xf>
    <xf numFmtId="0" fontId="14" fillId="6" borderId="31" xfId="0" applyFont="1" applyFill="1" applyBorder="1" applyAlignment="1">
      <alignment vertical="center"/>
    </xf>
    <xf numFmtId="0" fontId="14" fillId="6" borderId="65" xfId="0" applyFont="1" applyFill="1" applyBorder="1" applyAlignment="1">
      <alignment vertical="center"/>
    </xf>
    <xf numFmtId="0" fontId="14" fillId="6" borderId="59" xfId="0" applyFont="1" applyFill="1" applyBorder="1" applyAlignment="1">
      <alignment vertical="center"/>
    </xf>
    <xf numFmtId="0" fontId="14" fillId="6" borderId="45" xfId="0" applyFont="1" applyFill="1" applyBorder="1" applyAlignment="1">
      <alignment vertical="center"/>
    </xf>
    <xf numFmtId="0" fontId="14" fillId="6" borderId="63" xfId="0" applyFont="1" applyFill="1" applyBorder="1" applyAlignment="1">
      <alignment vertical="center"/>
    </xf>
    <xf numFmtId="0" fontId="16" fillId="6" borderId="47" xfId="1" applyFont="1" applyFill="1" applyBorder="1" applyAlignment="1">
      <alignment vertical="center"/>
    </xf>
    <xf numFmtId="0" fontId="16" fillId="6" borderId="0" xfId="1" applyFont="1" applyFill="1" applyBorder="1" applyAlignment="1">
      <alignment vertical="center"/>
    </xf>
    <xf numFmtId="0" fontId="16" fillId="6" borderId="65" xfId="1" applyFont="1" applyFill="1" applyBorder="1" applyAlignment="1">
      <alignment vertical="center"/>
    </xf>
    <xf numFmtId="0" fontId="0" fillId="8" borderId="47" xfId="0" applyFill="1" applyBorder="1" applyAlignment="1">
      <alignment vertical="center"/>
    </xf>
    <xf numFmtId="0" fontId="0" fillId="8" borderId="65" xfId="0" applyFill="1" applyBorder="1" applyAlignment="1">
      <alignment vertical="center"/>
    </xf>
    <xf numFmtId="0" fontId="0" fillId="8" borderId="58" xfId="0" applyFill="1" applyBorder="1" applyAlignment="1">
      <alignment vertical="center"/>
    </xf>
    <xf numFmtId="0" fontId="0" fillId="8" borderId="64" xfId="0" applyFill="1" applyBorder="1" applyAlignment="1">
      <alignment vertical="center"/>
    </xf>
    <xf numFmtId="0" fontId="4" fillId="8" borderId="124" xfId="0" applyFont="1" applyFill="1" applyBorder="1" applyAlignment="1">
      <alignment vertical="center"/>
    </xf>
    <xf numFmtId="0" fontId="4" fillId="8" borderId="125" xfId="0" applyFont="1" applyFill="1" applyBorder="1" applyAlignment="1">
      <alignment vertical="center"/>
    </xf>
    <xf numFmtId="0" fontId="4" fillId="8" borderId="124" xfId="0" applyFont="1" applyFill="1" applyBorder="1" applyAlignment="1">
      <alignment horizontal="right" vertical="center"/>
    </xf>
    <xf numFmtId="0" fontId="4" fillId="8" borderId="125" xfId="0" applyFont="1" applyFill="1" applyBorder="1" applyAlignment="1">
      <alignment horizontal="right" vertical="center"/>
    </xf>
    <xf numFmtId="0" fontId="0" fillId="3" borderId="47" xfId="0" applyFill="1" applyBorder="1" applyAlignment="1">
      <alignment vertical="center"/>
    </xf>
    <xf numFmtId="0" fontId="0" fillId="3" borderId="65" xfId="0" applyFill="1" applyBorder="1" applyAlignment="1">
      <alignment vertical="center"/>
    </xf>
    <xf numFmtId="0" fontId="0" fillId="8" borderId="30" xfId="0" applyFill="1" applyBorder="1" applyAlignment="1">
      <alignment vertical="center"/>
    </xf>
    <xf numFmtId="0" fontId="0" fillId="8" borderId="31" xfId="0" applyFill="1" applyBorder="1" applyAlignment="1">
      <alignment vertical="center"/>
    </xf>
    <xf numFmtId="0" fontId="4" fillId="8" borderId="58" xfId="0" applyFont="1" applyFill="1" applyBorder="1" applyAlignment="1">
      <alignment horizontal="right" vertical="center"/>
    </xf>
    <xf numFmtId="0" fontId="4" fillId="8" borderId="64" xfId="0" applyFont="1" applyFill="1" applyBorder="1" applyAlignment="1">
      <alignment horizontal="right" vertical="center"/>
    </xf>
    <xf numFmtId="0" fontId="0" fillId="8" borderId="78" xfId="0" applyFill="1" applyBorder="1" applyAlignment="1">
      <alignment vertical="center"/>
    </xf>
    <xf numFmtId="0" fontId="0" fillId="8" borderId="0" xfId="0" applyFill="1" applyAlignment="1">
      <alignment vertical="center"/>
    </xf>
    <xf numFmtId="0" fontId="0" fillId="8" borderId="14" xfId="0" applyFill="1" applyBorder="1" applyAlignment="1">
      <alignment vertical="center"/>
    </xf>
    <xf numFmtId="0" fontId="0" fillId="3" borderId="0" xfId="0" applyFill="1" applyAlignment="1">
      <alignment vertical="top"/>
    </xf>
    <xf numFmtId="0" fontId="4" fillId="8" borderId="58" xfId="0" applyFont="1" applyFill="1" applyBorder="1" applyAlignment="1">
      <alignment vertical="center"/>
    </xf>
    <xf numFmtId="0" fontId="4" fillId="8" borderId="64" xfId="0" applyFont="1" applyFill="1" applyBorder="1" applyAlignment="1">
      <alignment vertical="center"/>
    </xf>
    <xf numFmtId="0" fontId="4" fillId="8" borderId="0" xfId="0" applyFont="1" applyFill="1" applyAlignment="1">
      <alignment vertical="center"/>
    </xf>
    <xf numFmtId="0" fontId="0" fillId="8" borderId="58" xfId="0" applyFill="1" applyBorder="1" applyAlignment="1">
      <alignment horizontal="right" vertical="center"/>
    </xf>
    <xf numFmtId="0" fontId="0" fillId="8" borderId="64" xfId="0" applyFill="1" applyBorder="1" applyAlignment="1">
      <alignment horizontal="right" vertical="center"/>
    </xf>
    <xf numFmtId="0" fontId="4" fillId="8" borderId="14" xfId="0" applyFont="1" applyFill="1" applyBorder="1" applyAlignment="1">
      <alignment vertical="center"/>
    </xf>
    <xf numFmtId="0" fontId="0" fillId="8" borderId="47" xfId="0" applyFill="1" applyBorder="1" applyAlignment="1">
      <alignment horizontal="right" vertical="center"/>
    </xf>
    <xf numFmtId="0" fontId="0" fillId="8" borderId="65" xfId="0" applyFill="1" applyBorder="1" applyAlignment="1">
      <alignment horizontal="right" vertical="center"/>
    </xf>
    <xf numFmtId="0" fontId="4" fillId="8" borderId="47" xfId="0" applyFont="1" applyFill="1" applyBorder="1" applyAlignment="1">
      <alignment horizontal="right" vertical="center"/>
    </xf>
    <xf numFmtId="0" fontId="4" fillId="8" borderId="0" xfId="0" applyFont="1" applyFill="1" applyAlignment="1">
      <alignment horizontal="right" vertical="center"/>
    </xf>
    <xf numFmtId="0" fontId="0" fillId="8" borderId="0" xfId="0" applyFill="1" applyAlignment="1">
      <alignment horizontal="right" vertical="center"/>
    </xf>
    <xf numFmtId="0" fontId="0" fillId="8" borderId="30" xfId="0" applyFill="1" applyBorder="1" applyAlignment="1">
      <alignment horizontal="right" vertical="center"/>
    </xf>
    <xf numFmtId="0" fontId="0" fillId="8" borderId="31" xfId="0" applyFill="1" applyBorder="1" applyAlignment="1">
      <alignment horizontal="right" vertical="center"/>
    </xf>
    <xf numFmtId="0" fontId="1" fillId="3" borderId="85" xfId="0" applyFont="1" applyFill="1" applyBorder="1" applyAlignment="1">
      <alignment horizontal="center"/>
    </xf>
    <xf numFmtId="0" fontId="1" fillId="3" borderId="86" xfId="0" applyFont="1" applyFill="1" applyBorder="1" applyAlignment="1">
      <alignment horizontal="center"/>
    </xf>
    <xf numFmtId="0" fontId="1" fillId="3" borderId="87" xfId="0" applyFont="1" applyFill="1" applyBorder="1" applyAlignment="1">
      <alignment horizontal="center"/>
    </xf>
    <xf numFmtId="0" fontId="1" fillId="3" borderId="80" xfId="0" applyFont="1" applyFill="1" applyBorder="1" applyAlignment="1">
      <alignment horizontal="center"/>
    </xf>
    <xf numFmtId="0" fontId="1" fillId="3" borderId="81" xfId="0" applyFont="1" applyFill="1" applyBorder="1" applyAlignment="1">
      <alignment horizontal="center"/>
    </xf>
    <xf numFmtId="0" fontId="1" fillId="3" borderId="113" xfId="0" applyFont="1" applyFill="1" applyBorder="1" applyAlignment="1">
      <alignment horizontal="center"/>
    </xf>
    <xf numFmtId="0" fontId="1" fillId="4" borderId="41" xfId="0" applyFont="1" applyFill="1" applyBorder="1" applyAlignment="1">
      <alignment horizontal="center" vertical="center"/>
    </xf>
    <xf numFmtId="0" fontId="1" fillId="4" borderId="42" xfId="0" applyFont="1" applyFill="1" applyBorder="1" applyAlignment="1">
      <alignment horizontal="center" vertical="center"/>
    </xf>
    <xf numFmtId="0" fontId="1" fillId="4" borderId="43" xfId="0" applyFont="1" applyFill="1" applyBorder="1" applyAlignment="1">
      <alignment horizontal="center" vertical="center"/>
    </xf>
    <xf numFmtId="0" fontId="1" fillId="4" borderId="41" xfId="0" applyFont="1" applyFill="1" applyBorder="1" applyAlignment="1">
      <alignment horizontal="center"/>
    </xf>
    <xf numFmtId="0" fontId="1" fillId="4" borderId="42"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cellXfs>
  <cellStyles count="2">
    <cellStyle name="Hyperlink" xfId="1" builtinId="8"/>
    <cellStyle name="Standaard" xfId="0" builtinId="0"/>
  </cellStyles>
  <dxfs count="25">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theme="5"/>
        </patternFill>
      </fill>
    </dxf>
    <dxf>
      <fill>
        <patternFill>
          <bgColor theme="5"/>
        </patternFill>
      </fill>
    </dxf>
    <dxf>
      <fill>
        <patternFill>
          <bgColor rgb="FF92D050"/>
        </patternFill>
      </fill>
    </dxf>
    <dxf>
      <fill>
        <patternFill>
          <bgColor rgb="FF92D05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
      <font>
        <strike/>
      </font>
      <fill>
        <patternFill>
          <bgColor rgb="FFFFC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v>Maturity score</c:v>
          </c:tx>
          <c:marker>
            <c:symbol val="none"/>
          </c:marker>
          <c:cat>
            <c:strRef>
              <c:f>('Results - OVR'!$D$15,'Results - OVR'!$D$21,'Results - OVR'!$D$27,'Results - OVR'!$D$32,'Results - OVR'!$D$40)</c:f>
              <c:strCache>
                <c:ptCount val="5"/>
                <c:pt idx="0">
                  <c:v>Business</c:v>
                </c:pt>
                <c:pt idx="1">
                  <c:v>People</c:v>
                </c:pt>
                <c:pt idx="2">
                  <c:v>Process</c:v>
                </c:pt>
                <c:pt idx="3">
                  <c:v>Technology</c:v>
                </c:pt>
                <c:pt idx="4">
                  <c:v>Services</c:v>
                </c:pt>
              </c:strCache>
            </c:strRef>
          </c:cat>
          <c:val>
            <c:numRef>
              <c:f>('Results - OVR'!$H$15,'Results - OVR'!$H$21,'Results - OVR'!$H$27,'Results - OVR'!$H$32,'Results - OVR'!$H$40)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618F-4DE6-B04A-D85B32A63CE7}"/>
            </c:ext>
          </c:extLst>
        </c:ser>
        <c:ser>
          <c:idx val="2"/>
          <c:order val="1"/>
          <c:tx>
            <c:v>Target maturity score</c:v>
          </c:tx>
          <c:spPr>
            <a:ln>
              <a:solidFill>
                <a:schemeClr val="accent2"/>
              </a:solidFill>
            </a:ln>
          </c:spPr>
          <c:marker>
            <c:symbol val="none"/>
          </c:marker>
          <c:cat>
            <c:strRef>
              <c:f>('Results - OVR'!$D$15,'Results - OVR'!$D$21,'Results - OVR'!$D$27,'Results - OVR'!$D$32,'Results - OVR'!$D$40)</c:f>
              <c:strCache>
                <c:ptCount val="5"/>
                <c:pt idx="0">
                  <c:v>Business</c:v>
                </c:pt>
                <c:pt idx="1">
                  <c:v>People</c:v>
                </c:pt>
                <c:pt idx="2">
                  <c:v>Process</c:v>
                </c:pt>
                <c:pt idx="3">
                  <c:v>Technology</c:v>
                </c:pt>
                <c:pt idx="4">
                  <c:v>Services</c:v>
                </c:pt>
              </c:strCache>
            </c:strRef>
          </c:cat>
          <c:val>
            <c:numRef>
              <c:f>('Results - OVR'!$J$15,'Results - OVR'!$J$21,'Results - OVR'!$J$27,'Results - OVR'!$J$32,'Results - OVR'!$J$40)</c:f>
              <c:numCache>
                <c:formatCode>General</c:formatCode>
                <c:ptCount val="5"/>
                <c:pt idx="0">
                  <c:v>3</c:v>
                </c:pt>
                <c:pt idx="1">
                  <c:v>3</c:v>
                </c:pt>
                <c:pt idx="2">
                  <c:v>3</c:v>
                </c:pt>
                <c:pt idx="3">
                  <c:v>3</c:v>
                </c:pt>
                <c:pt idx="4">
                  <c:v>3</c:v>
                </c:pt>
              </c:numCache>
            </c:numRef>
          </c:val>
          <c:extLst>
            <c:ext xmlns:c16="http://schemas.microsoft.com/office/drawing/2014/chart" uri="{C3380CC4-5D6E-409C-BE32-E72D297353CC}">
              <c16:uniqueId val="{00000001-618F-4DE6-B04A-D85B32A63CE7}"/>
            </c:ext>
          </c:extLst>
        </c:ser>
        <c:dLbls>
          <c:showLegendKey val="0"/>
          <c:showVal val="0"/>
          <c:showCatName val="0"/>
          <c:showSerName val="0"/>
          <c:showPercent val="0"/>
          <c:showBubbleSize val="0"/>
        </c:dLbls>
        <c:axId val="78632064"/>
        <c:axId val="78633600"/>
      </c:radarChart>
      <c:catAx>
        <c:axId val="78632064"/>
        <c:scaling>
          <c:orientation val="minMax"/>
        </c:scaling>
        <c:delete val="0"/>
        <c:axPos val="b"/>
        <c:majorGridlines/>
        <c:numFmt formatCode="General" sourceLinked="0"/>
        <c:majorTickMark val="out"/>
        <c:minorTickMark val="none"/>
        <c:tickLblPos val="nextTo"/>
        <c:crossAx val="78633600"/>
        <c:crosses val="autoZero"/>
        <c:auto val="1"/>
        <c:lblAlgn val="ctr"/>
        <c:lblOffset val="100"/>
        <c:noMultiLvlLbl val="0"/>
      </c:catAx>
      <c:valAx>
        <c:axId val="78633600"/>
        <c:scaling>
          <c:orientation val="minMax"/>
          <c:max val="5"/>
          <c:min val="0"/>
        </c:scaling>
        <c:delete val="0"/>
        <c:axPos val="l"/>
        <c:majorGridlines/>
        <c:numFmt formatCode="General" sourceLinked="1"/>
        <c:majorTickMark val="cross"/>
        <c:minorTickMark val="none"/>
        <c:tickLblPos val="nextTo"/>
        <c:crossAx val="78632064"/>
        <c:crosses val="autoZero"/>
        <c:crossBetween val="between"/>
        <c:majorUnit val="1"/>
      </c:valAx>
    </c:plotArea>
    <c:legend>
      <c:legendPos val="b"/>
      <c:overlay val="0"/>
    </c:legend>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Capability score</c:v>
          </c:tx>
          <c:spPr>
            <a:solidFill>
              <a:schemeClr val="accent3"/>
            </a:solidFill>
          </c:spPr>
          <c:invertIfNegative val="0"/>
          <c:cat>
            <c:strRef>
              <c:f>('Results - OVR'!$D$32,'Results - OVR'!$D$40)</c:f>
              <c:strCache>
                <c:ptCount val="2"/>
                <c:pt idx="0">
                  <c:v>Technology</c:v>
                </c:pt>
                <c:pt idx="1">
                  <c:v>Services</c:v>
                </c:pt>
              </c:strCache>
            </c:strRef>
          </c:cat>
          <c:val>
            <c:numRef>
              <c:f>('Results - OVR'!$L$32,'Results - OVR'!$L$40)</c:f>
              <c:numCache>
                <c:formatCode>General</c:formatCode>
                <c:ptCount val="2"/>
                <c:pt idx="0">
                  <c:v>0</c:v>
                </c:pt>
                <c:pt idx="1">
                  <c:v>0</c:v>
                </c:pt>
              </c:numCache>
            </c:numRef>
          </c:val>
          <c:extLst>
            <c:ext xmlns:c16="http://schemas.microsoft.com/office/drawing/2014/chart" uri="{C3380CC4-5D6E-409C-BE32-E72D297353CC}">
              <c16:uniqueId val="{00000000-4E57-4618-B176-3E321FAEA92D}"/>
            </c:ext>
          </c:extLst>
        </c:ser>
        <c:ser>
          <c:idx val="2"/>
          <c:order val="1"/>
          <c:tx>
            <c:v>Target capability score</c:v>
          </c:tx>
          <c:spPr>
            <a:solidFill>
              <a:schemeClr val="accent2"/>
            </a:solidFill>
          </c:spPr>
          <c:invertIfNegative val="0"/>
          <c:cat>
            <c:strRef>
              <c:f>('Results - OVR'!$D$32,'Results - OVR'!$D$40)</c:f>
              <c:strCache>
                <c:ptCount val="2"/>
                <c:pt idx="0">
                  <c:v>Technology</c:v>
                </c:pt>
                <c:pt idx="1">
                  <c:v>Services</c:v>
                </c:pt>
              </c:strCache>
            </c:strRef>
          </c:cat>
          <c:val>
            <c:numRef>
              <c:f>('Results - OVR'!$N$32,'Results - OVR'!$N$40)</c:f>
              <c:numCache>
                <c:formatCode>General</c:formatCode>
                <c:ptCount val="2"/>
                <c:pt idx="0">
                  <c:v>2</c:v>
                </c:pt>
                <c:pt idx="1">
                  <c:v>2</c:v>
                </c:pt>
              </c:numCache>
            </c:numRef>
          </c:val>
          <c:extLst>
            <c:ext xmlns:c16="http://schemas.microsoft.com/office/drawing/2014/chart" uri="{C3380CC4-5D6E-409C-BE32-E72D297353CC}">
              <c16:uniqueId val="{00000001-4E57-4618-B176-3E321FAEA92D}"/>
            </c:ext>
          </c:extLst>
        </c:ser>
        <c:dLbls>
          <c:showLegendKey val="0"/>
          <c:showVal val="0"/>
          <c:showCatName val="0"/>
          <c:showSerName val="0"/>
          <c:showPercent val="0"/>
          <c:showBubbleSize val="0"/>
        </c:dLbls>
        <c:gapWidth val="150"/>
        <c:axId val="118786688"/>
        <c:axId val="119735040"/>
      </c:barChart>
      <c:catAx>
        <c:axId val="118786688"/>
        <c:scaling>
          <c:orientation val="minMax"/>
        </c:scaling>
        <c:delete val="0"/>
        <c:axPos val="b"/>
        <c:numFmt formatCode="General" sourceLinked="0"/>
        <c:majorTickMark val="out"/>
        <c:minorTickMark val="none"/>
        <c:tickLblPos val="nextTo"/>
        <c:crossAx val="119735040"/>
        <c:crosses val="autoZero"/>
        <c:auto val="1"/>
        <c:lblAlgn val="ctr"/>
        <c:lblOffset val="100"/>
        <c:noMultiLvlLbl val="0"/>
      </c:catAx>
      <c:valAx>
        <c:axId val="119735040"/>
        <c:scaling>
          <c:orientation val="minMax"/>
          <c:max val="3"/>
          <c:min val="0"/>
        </c:scaling>
        <c:delete val="0"/>
        <c:axPos val="l"/>
        <c:majorGridlines/>
        <c:numFmt formatCode="General" sourceLinked="1"/>
        <c:majorTickMark val="out"/>
        <c:minorTickMark val="none"/>
        <c:tickLblPos val="nextTo"/>
        <c:crossAx val="118786688"/>
        <c:crosses val="autoZero"/>
        <c:crossBetween val="between"/>
        <c:majorUnit val="0.5"/>
      </c:valAx>
      <c:spPr>
        <a:noFill/>
      </c:spPr>
    </c:plotArea>
    <c:legend>
      <c:legendPos val="b"/>
      <c:overlay val="0"/>
    </c:legend>
    <c:plotVisOnly val="1"/>
    <c:dispBlanksAs val="gap"/>
    <c:showDLblsOverMax val="0"/>
  </c:chart>
  <c:spPr>
    <a:noFill/>
    <a:ln>
      <a:solidFill>
        <a:sysClr val="windowText" lastClr="000000"/>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v>Maturity</c:v>
          </c:tx>
          <c:marker>
            <c:symbol val="none"/>
          </c:marker>
          <c:cat>
            <c:strRef>
              <c:f>('Results - OVR'!$D$10:$D$14,'Results - OVR'!$D$16:$D$20,'Results - OVR'!$D$22:$D$26,'Results - OVR'!$D$28:$D$31,'Results - OVR'!$D$33:$D$39)</c:f>
              <c:strCache>
                <c:ptCount val="26"/>
                <c:pt idx="0">
                  <c:v>1. Business Drivers</c:v>
                </c:pt>
                <c:pt idx="1">
                  <c:v>2. Customers</c:v>
                </c:pt>
                <c:pt idx="2">
                  <c:v>3. Charter</c:v>
                </c:pt>
                <c:pt idx="3">
                  <c:v>4. Governance</c:v>
                </c:pt>
                <c:pt idx="4">
                  <c:v>5. Privacy &amp; policy</c:v>
                </c:pt>
                <c:pt idx="5">
                  <c:v>1. Employees</c:v>
                </c:pt>
                <c:pt idx="6">
                  <c:v>2. Roles and Hierarchy</c:v>
                </c:pt>
                <c:pt idx="7">
                  <c:v>3. People Management</c:v>
                </c:pt>
                <c:pt idx="8">
                  <c:v>4. Knowledge Management</c:v>
                </c:pt>
                <c:pt idx="9">
                  <c:v>5. Training &amp; Education</c:v>
                </c:pt>
                <c:pt idx="10">
                  <c:v>1. SOC Management</c:v>
                </c:pt>
                <c:pt idx="11">
                  <c:v>2. Operations &amp; Facilities</c:v>
                </c:pt>
                <c:pt idx="12">
                  <c:v>3. Reporting &amp; Communication</c:v>
                </c:pt>
                <c:pt idx="13">
                  <c:v>4. Use Case Management</c:v>
                </c:pt>
                <c:pt idx="14">
                  <c:v>5. Detection Engineering &amp; Validation</c:v>
                </c:pt>
                <c:pt idx="15">
                  <c:v>1. SIEM / UEBA</c:v>
                </c:pt>
                <c:pt idx="16">
                  <c:v>2. NDR</c:v>
                </c:pt>
                <c:pt idx="17">
                  <c:v>3. EDR</c:v>
                </c:pt>
                <c:pt idx="18">
                  <c:v>4. SOAR</c:v>
                </c:pt>
                <c:pt idx="19">
                  <c:v>1. Security Monitoring</c:v>
                </c:pt>
                <c:pt idx="20">
                  <c:v>2. Security Incident Management</c:v>
                </c:pt>
                <c:pt idx="21">
                  <c:v>3. Security Analysis &amp; Forensics</c:v>
                </c:pt>
                <c:pt idx="22">
                  <c:v>4. Threat Intelligence</c:v>
                </c:pt>
                <c:pt idx="23">
                  <c:v>5. Threat Hunting</c:v>
                </c:pt>
                <c:pt idx="24">
                  <c:v>6. Vulnerability Management</c:v>
                </c:pt>
                <c:pt idx="25">
                  <c:v>7. Log Management</c:v>
                </c:pt>
              </c:strCache>
            </c:strRef>
          </c:cat>
          <c:val>
            <c:numRef>
              <c:f>('Results - OVR'!$H$10:$H$14,'Results - OVR'!$H$16:$H$20,'Results - OVR'!$H$22:$H$26,'Results - OVR'!$H$28:$H$31,'Results - OVR'!$H$33:$H$39)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2E43-4E32-B9FC-5B03BB935A2E}"/>
            </c:ext>
          </c:extLst>
        </c:ser>
        <c:ser>
          <c:idx val="2"/>
          <c:order val="1"/>
          <c:tx>
            <c:v>Capability</c:v>
          </c:tx>
          <c:marker>
            <c:symbol val="none"/>
          </c:marker>
          <c:cat>
            <c:strRef>
              <c:f>('Results - OVR'!$D$10:$D$14,'Results - OVR'!$D$16:$D$20,'Results - OVR'!$D$22:$D$26,'Results - OVR'!$D$28:$D$31,'Results - OVR'!$D$33:$D$39)</c:f>
              <c:strCache>
                <c:ptCount val="26"/>
                <c:pt idx="0">
                  <c:v>1. Business Drivers</c:v>
                </c:pt>
                <c:pt idx="1">
                  <c:v>2. Customers</c:v>
                </c:pt>
                <c:pt idx="2">
                  <c:v>3. Charter</c:v>
                </c:pt>
                <c:pt idx="3">
                  <c:v>4. Governance</c:v>
                </c:pt>
                <c:pt idx="4">
                  <c:v>5. Privacy &amp; policy</c:v>
                </c:pt>
                <c:pt idx="5">
                  <c:v>1. Employees</c:v>
                </c:pt>
                <c:pt idx="6">
                  <c:v>2. Roles and Hierarchy</c:v>
                </c:pt>
                <c:pt idx="7">
                  <c:v>3. People Management</c:v>
                </c:pt>
                <c:pt idx="8">
                  <c:v>4. Knowledge Management</c:v>
                </c:pt>
                <c:pt idx="9">
                  <c:v>5. Training &amp; Education</c:v>
                </c:pt>
                <c:pt idx="10">
                  <c:v>1. SOC Management</c:v>
                </c:pt>
                <c:pt idx="11">
                  <c:v>2. Operations &amp; Facilities</c:v>
                </c:pt>
                <c:pt idx="12">
                  <c:v>3. Reporting &amp; Communication</c:v>
                </c:pt>
                <c:pt idx="13">
                  <c:v>4. Use Case Management</c:v>
                </c:pt>
                <c:pt idx="14">
                  <c:v>5. Detection Engineering &amp; Validation</c:v>
                </c:pt>
                <c:pt idx="15">
                  <c:v>1. SIEM / UEBA</c:v>
                </c:pt>
                <c:pt idx="16">
                  <c:v>2. NDR</c:v>
                </c:pt>
                <c:pt idx="17">
                  <c:v>3. EDR</c:v>
                </c:pt>
                <c:pt idx="18">
                  <c:v>4. SOAR</c:v>
                </c:pt>
                <c:pt idx="19">
                  <c:v>1. Security Monitoring</c:v>
                </c:pt>
                <c:pt idx="20">
                  <c:v>2. Security Incident Management</c:v>
                </c:pt>
                <c:pt idx="21">
                  <c:v>3. Security Analysis &amp; Forensics</c:v>
                </c:pt>
                <c:pt idx="22">
                  <c:v>4. Threat Intelligence</c:v>
                </c:pt>
                <c:pt idx="23">
                  <c:v>5. Threat Hunting</c:v>
                </c:pt>
                <c:pt idx="24">
                  <c:v>6. Vulnerability Management</c:v>
                </c:pt>
                <c:pt idx="25">
                  <c:v>7. Log Management</c:v>
                </c:pt>
              </c:strCache>
            </c:strRef>
          </c:cat>
          <c:val>
            <c:numRef>
              <c:f>('Results - OVR'!$L$10:$L$14,'Results - OVR'!$L$16:$L$20,'Results - OVR'!$L$22:$L$26,'Results - OVR'!$L$28:$L$31,'Results - OVR'!$L$33:$L$39)</c:f>
              <c:numCache>
                <c:formatCode>General</c:formatCode>
                <c:ptCount val="26"/>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2E43-4E32-B9FC-5B03BB935A2E}"/>
            </c:ext>
          </c:extLst>
        </c:ser>
        <c:dLbls>
          <c:showLegendKey val="0"/>
          <c:showVal val="0"/>
          <c:showCatName val="0"/>
          <c:showSerName val="0"/>
          <c:showPercent val="0"/>
          <c:showBubbleSize val="0"/>
        </c:dLbls>
        <c:axId val="84231296"/>
        <c:axId val="84232832"/>
      </c:radarChart>
      <c:catAx>
        <c:axId val="84231296"/>
        <c:scaling>
          <c:orientation val="minMax"/>
        </c:scaling>
        <c:delete val="0"/>
        <c:axPos val="b"/>
        <c:majorGridlines/>
        <c:numFmt formatCode="General" sourceLinked="0"/>
        <c:majorTickMark val="out"/>
        <c:minorTickMark val="none"/>
        <c:tickLblPos val="nextTo"/>
        <c:crossAx val="84232832"/>
        <c:crosses val="autoZero"/>
        <c:auto val="1"/>
        <c:lblAlgn val="ctr"/>
        <c:lblOffset val="100"/>
        <c:noMultiLvlLbl val="0"/>
      </c:catAx>
      <c:valAx>
        <c:axId val="84232832"/>
        <c:scaling>
          <c:orientation val="minMax"/>
          <c:max val="5"/>
          <c:min val="0"/>
        </c:scaling>
        <c:delete val="0"/>
        <c:axPos val="l"/>
        <c:majorGridlines/>
        <c:numFmt formatCode="General" sourceLinked="1"/>
        <c:majorTickMark val="cross"/>
        <c:minorTickMark val="none"/>
        <c:tickLblPos val="nextTo"/>
        <c:crossAx val="84231296"/>
        <c:crosses val="autoZero"/>
        <c:crossBetween val="between"/>
        <c:majorUnit val="0.5"/>
      </c:valAx>
    </c:plotArea>
    <c:legend>
      <c:legendPos val="r"/>
      <c:overlay val="0"/>
    </c:legend>
    <c:plotVisOnly val="1"/>
    <c:dispBlanksAs val="gap"/>
    <c:showDLblsOverMax val="0"/>
  </c:chart>
  <c:spPr>
    <a:noFill/>
    <a:ln>
      <a:noFill/>
    </a:ln>
  </c:sp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v>Maturity score</c:v>
          </c:tx>
          <c:marker>
            <c:symbol val="none"/>
          </c:marker>
          <c:cat>
            <c:strRef>
              <c:f>('Results - CSF 1.1'!$D$16,'Results - CSF 1.1'!$D$23,'Results - CSF 1.1'!$D$27,'Results - CSF 1.1'!$D$33,'Results - CSF 1.1'!$D$37)</c:f>
              <c:strCache>
                <c:ptCount val="5"/>
                <c:pt idx="0">
                  <c:v>Identify</c:v>
                </c:pt>
                <c:pt idx="1">
                  <c:v>Protect</c:v>
                </c:pt>
                <c:pt idx="2">
                  <c:v>Detect</c:v>
                </c:pt>
                <c:pt idx="3">
                  <c:v>Respond</c:v>
                </c:pt>
                <c:pt idx="4">
                  <c:v>Recover</c:v>
                </c:pt>
              </c:strCache>
            </c:strRef>
          </c:cat>
          <c:val>
            <c:numRef>
              <c:f>('Results - CSF 1.1'!$J$16,'Results - CSF 1.1'!$J$23,'Results - CSF 1.1'!$J$27,'Results - CSF 1.1'!$J$33,'Results - CSF 1.1'!$J$37)</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7FDF-467D-A81D-2E25D0378EF2}"/>
            </c:ext>
          </c:extLst>
        </c:ser>
        <c:dLbls>
          <c:showLegendKey val="0"/>
          <c:showVal val="0"/>
          <c:showCatName val="0"/>
          <c:showSerName val="0"/>
          <c:showPercent val="0"/>
          <c:showBubbleSize val="0"/>
        </c:dLbls>
        <c:axId val="76124928"/>
        <c:axId val="76126464"/>
      </c:radarChart>
      <c:catAx>
        <c:axId val="76124928"/>
        <c:scaling>
          <c:orientation val="minMax"/>
        </c:scaling>
        <c:delete val="0"/>
        <c:axPos val="b"/>
        <c:majorGridlines/>
        <c:numFmt formatCode="General" sourceLinked="0"/>
        <c:majorTickMark val="out"/>
        <c:minorTickMark val="none"/>
        <c:tickLblPos val="nextTo"/>
        <c:crossAx val="76126464"/>
        <c:crosses val="autoZero"/>
        <c:auto val="1"/>
        <c:lblAlgn val="ctr"/>
        <c:lblOffset val="100"/>
        <c:noMultiLvlLbl val="0"/>
      </c:catAx>
      <c:valAx>
        <c:axId val="76126464"/>
        <c:scaling>
          <c:orientation val="minMax"/>
          <c:max val="5"/>
          <c:min val="0"/>
        </c:scaling>
        <c:delete val="0"/>
        <c:axPos val="l"/>
        <c:majorGridlines/>
        <c:numFmt formatCode="General" sourceLinked="1"/>
        <c:majorTickMark val="cross"/>
        <c:minorTickMark val="none"/>
        <c:tickLblPos val="nextTo"/>
        <c:crossAx val="76124928"/>
        <c:crosses val="autoZero"/>
        <c:crossBetween val="between"/>
        <c:majorUnit val="1"/>
      </c:valAx>
    </c:plotArea>
    <c:legend>
      <c:legendPos val="b"/>
      <c:overlay val="0"/>
    </c:legend>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Capability score</c:v>
          </c:tx>
          <c:spPr>
            <a:solidFill>
              <a:schemeClr val="accent3"/>
            </a:solidFill>
          </c:spPr>
          <c:invertIfNegative val="0"/>
          <c:cat>
            <c:strRef>
              <c:f>('Results - CSF 1.1'!$D$16,'Results - CSF 1.1'!$D$23,'Results - CSF 1.1'!$D$27,'Results - CSF 1.1'!$D$33,'Results - CSF 1.1'!$D$37)</c:f>
              <c:strCache>
                <c:ptCount val="5"/>
                <c:pt idx="0">
                  <c:v>Identify</c:v>
                </c:pt>
                <c:pt idx="1">
                  <c:v>Protect</c:v>
                </c:pt>
                <c:pt idx="2">
                  <c:v>Detect</c:v>
                </c:pt>
                <c:pt idx="3">
                  <c:v>Respond</c:v>
                </c:pt>
                <c:pt idx="4">
                  <c:v>Recover</c:v>
                </c:pt>
              </c:strCache>
            </c:strRef>
          </c:cat>
          <c:val>
            <c:numRef>
              <c:f>('Results - CSF 1.1'!$L$16,'Results - CSF 1.1'!$L$23,'Results - CSF 1.1'!$L$27,'Results - CSF 1.1'!$L$33,'Results - CSF 1.1'!$L$37)</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E582-4F98-AAF1-FE776B2CE87B}"/>
            </c:ext>
          </c:extLst>
        </c:ser>
        <c:dLbls>
          <c:showLegendKey val="0"/>
          <c:showVal val="0"/>
          <c:showCatName val="0"/>
          <c:showSerName val="0"/>
          <c:showPercent val="0"/>
          <c:showBubbleSize val="0"/>
        </c:dLbls>
        <c:gapWidth val="150"/>
        <c:axId val="84310272"/>
        <c:axId val="84320256"/>
      </c:barChart>
      <c:catAx>
        <c:axId val="84310272"/>
        <c:scaling>
          <c:orientation val="minMax"/>
        </c:scaling>
        <c:delete val="0"/>
        <c:axPos val="b"/>
        <c:numFmt formatCode="General" sourceLinked="0"/>
        <c:majorTickMark val="out"/>
        <c:minorTickMark val="none"/>
        <c:tickLblPos val="nextTo"/>
        <c:crossAx val="84320256"/>
        <c:crosses val="autoZero"/>
        <c:auto val="1"/>
        <c:lblAlgn val="ctr"/>
        <c:lblOffset val="100"/>
        <c:noMultiLvlLbl val="0"/>
      </c:catAx>
      <c:valAx>
        <c:axId val="84320256"/>
        <c:scaling>
          <c:orientation val="minMax"/>
          <c:max val="3"/>
          <c:min val="0"/>
        </c:scaling>
        <c:delete val="0"/>
        <c:axPos val="l"/>
        <c:majorGridlines/>
        <c:numFmt formatCode="General" sourceLinked="1"/>
        <c:majorTickMark val="out"/>
        <c:minorTickMark val="none"/>
        <c:tickLblPos val="nextTo"/>
        <c:crossAx val="84310272"/>
        <c:crosses val="autoZero"/>
        <c:crossBetween val="between"/>
        <c:majorUnit val="0.5"/>
      </c:valAx>
    </c:plotArea>
    <c:legend>
      <c:legendPos val="b"/>
      <c:overlay val="0"/>
    </c:legend>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v>Maturity</c:v>
          </c:tx>
          <c:marker>
            <c:symbol val="none"/>
          </c:marker>
          <c:cat>
            <c:strRef>
              <c:f>('Results - CSF 1.1'!$D$10:$D$14,'Results - CSF 1.1'!$D$17:$D$22,'Results - CSF 1.1'!$D$24:$D$26,'Results - CSF 1.1'!$D$28:$D$32,'Results - CSF 1.1'!$D$34:$D$36)</c:f>
              <c:strCache>
                <c:ptCount val="22"/>
                <c:pt idx="0">
                  <c:v>Asset Management (ID.AM)</c:v>
                </c:pt>
                <c:pt idx="1">
                  <c:v>Business Environment (ID.BE)</c:v>
                </c:pt>
                <c:pt idx="2">
                  <c:v>Governance (ID.GV)</c:v>
                </c:pt>
                <c:pt idx="3">
                  <c:v>Risk Assessment (ID.RA)</c:v>
                </c:pt>
                <c:pt idx="4">
                  <c:v>Risk Management Strategy (ID.RM)</c:v>
                </c:pt>
                <c:pt idx="5">
                  <c:v>Access Control (PR.AC)</c:v>
                </c:pt>
                <c:pt idx="6">
                  <c:v>Awareness and Training (PR.AT)</c:v>
                </c:pt>
                <c:pt idx="7">
                  <c:v>Data Security (PR.DS)</c:v>
                </c:pt>
                <c:pt idx="8">
                  <c:v>Information Protection Processes and Procedures (PR.IP)</c:v>
                </c:pt>
                <c:pt idx="9">
                  <c:v>Maintenance (PR.MA)</c:v>
                </c:pt>
                <c:pt idx="10">
                  <c:v>Protective Technology (PR.PT)</c:v>
                </c:pt>
                <c:pt idx="11">
                  <c:v>Anomalies and Events (DE.AE)</c:v>
                </c:pt>
                <c:pt idx="12">
                  <c:v>Security Continuous Monitoring (DE.CM)</c:v>
                </c:pt>
                <c:pt idx="13">
                  <c:v>Detection Processes (DE.DP)</c:v>
                </c:pt>
                <c:pt idx="14">
                  <c:v>Response Planning (RS.RP)</c:v>
                </c:pt>
                <c:pt idx="15">
                  <c:v>Communications (RS.CO)</c:v>
                </c:pt>
                <c:pt idx="16">
                  <c:v>Analysis (RS.AN)</c:v>
                </c:pt>
                <c:pt idx="17">
                  <c:v>Mitigation (RS.MI)</c:v>
                </c:pt>
                <c:pt idx="18">
                  <c:v>Improvements (RS.IM)</c:v>
                </c:pt>
                <c:pt idx="19">
                  <c:v>Recovery Planning (RC.RP)</c:v>
                </c:pt>
                <c:pt idx="20">
                  <c:v>Improvements (RC.IM)</c:v>
                </c:pt>
                <c:pt idx="21">
                  <c:v>Communications (RC.CO)</c:v>
                </c:pt>
              </c:strCache>
            </c:strRef>
          </c:cat>
          <c:val>
            <c:numRef>
              <c:f>('Results - CSF 1.1'!$J$10:$J$14,'Results - CSF 1.1'!$J$17:$J$22,'Results - CSF 1.1'!$J$24:$J$26,'Results - CSF 1.1'!$J$28:$J$32,'Results - CSF 1.1'!$J$34:$J$36)</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0-A75C-4F29-B61E-EB14412F3895}"/>
            </c:ext>
          </c:extLst>
        </c:ser>
        <c:ser>
          <c:idx val="2"/>
          <c:order val="1"/>
          <c:tx>
            <c:v>Capability</c:v>
          </c:tx>
          <c:spPr>
            <a:ln>
              <a:solidFill>
                <a:schemeClr val="accent3"/>
              </a:solidFill>
            </a:ln>
          </c:spPr>
          <c:marker>
            <c:symbol val="none"/>
          </c:marker>
          <c:cat>
            <c:strRef>
              <c:f>('Results - CSF 1.1'!$D$10:$D$14,'Results - CSF 1.1'!$D$17:$D$22,'Results - CSF 1.1'!$D$24:$D$26,'Results - CSF 1.1'!$D$28:$D$32,'Results - CSF 1.1'!$D$34:$D$36)</c:f>
              <c:strCache>
                <c:ptCount val="22"/>
                <c:pt idx="0">
                  <c:v>Asset Management (ID.AM)</c:v>
                </c:pt>
                <c:pt idx="1">
                  <c:v>Business Environment (ID.BE)</c:v>
                </c:pt>
                <c:pt idx="2">
                  <c:v>Governance (ID.GV)</c:v>
                </c:pt>
                <c:pt idx="3">
                  <c:v>Risk Assessment (ID.RA)</c:v>
                </c:pt>
                <c:pt idx="4">
                  <c:v>Risk Management Strategy (ID.RM)</c:v>
                </c:pt>
                <c:pt idx="5">
                  <c:v>Access Control (PR.AC)</c:v>
                </c:pt>
                <c:pt idx="6">
                  <c:v>Awareness and Training (PR.AT)</c:v>
                </c:pt>
                <c:pt idx="7">
                  <c:v>Data Security (PR.DS)</c:v>
                </c:pt>
                <c:pt idx="8">
                  <c:v>Information Protection Processes and Procedures (PR.IP)</c:v>
                </c:pt>
                <c:pt idx="9">
                  <c:v>Maintenance (PR.MA)</c:v>
                </c:pt>
                <c:pt idx="10">
                  <c:v>Protective Technology (PR.PT)</c:v>
                </c:pt>
                <c:pt idx="11">
                  <c:v>Anomalies and Events (DE.AE)</c:v>
                </c:pt>
                <c:pt idx="12">
                  <c:v>Security Continuous Monitoring (DE.CM)</c:v>
                </c:pt>
                <c:pt idx="13">
                  <c:v>Detection Processes (DE.DP)</c:v>
                </c:pt>
                <c:pt idx="14">
                  <c:v>Response Planning (RS.RP)</c:v>
                </c:pt>
                <c:pt idx="15">
                  <c:v>Communications (RS.CO)</c:v>
                </c:pt>
                <c:pt idx="16">
                  <c:v>Analysis (RS.AN)</c:v>
                </c:pt>
                <c:pt idx="17">
                  <c:v>Mitigation (RS.MI)</c:v>
                </c:pt>
                <c:pt idx="18">
                  <c:v>Improvements (RS.IM)</c:v>
                </c:pt>
                <c:pt idx="19">
                  <c:v>Recovery Planning (RC.RP)</c:v>
                </c:pt>
                <c:pt idx="20">
                  <c:v>Improvements (RC.IM)</c:v>
                </c:pt>
                <c:pt idx="21">
                  <c:v>Communications (RC.CO)</c:v>
                </c:pt>
              </c:strCache>
            </c:strRef>
          </c:cat>
          <c:val>
            <c:numRef>
              <c:f>('Results - CSF 1.1'!$L$10:$L$14,'Results - CSF 1.1'!$L$17:$L$22,'Results - CSF 1.1'!$L$24:$L$26,'Results - CSF 1.1'!$L$28:$L$32,'Results - CSF 1.1'!$L$34:$L$36)</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1-A75C-4F29-B61E-EB14412F3895}"/>
            </c:ext>
          </c:extLst>
        </c:ser>
        <c:dLbls>
          <c:showLegendKey val="0"/>
          <c:showVal val="0"/>
          <c:showCatName val="0"/>
          <c:showSerName val="0"/>
          <c:showPercent val="0"/>
          <c:showBubbleSize val="0"/>
        </c:dLbls>
        <c:axId val="90260608"/>
        <c:axId val="90262144"/>
      </c:radarChart>
      <c:catAx>
        <c:axId val="90260608"/>
        <c:scaling>
          <c:orientation val="minMax"/>
        </c:scaling>
        <c:delete val="0"/>
        <c:axPos val="b"/>
        <c:majorGridlines/>
        <c:numFmt formatCode="General" sourceLinked="0"/>
        <c:majorTickMark val="out"/>
        <c:minorTickMark val="none"/>
        <c:tickLblPos val="nextTo"/>
        <c:crossAx val="90262144"/>
        <c:crosses val="autoZero"/>
        <c:auto val="1"/>
        <c:lblAlgn val="ctr"/>
        <c:lblOffset val="100"/>
        <c:noMultiLvlLbl val="0"/>
      </c:catAx>
      <c:valAx>
        <c:axId val="90262144"/>
        <c:scaling>
          <c:orientation val="minMax"/>
          <c:max val="5"/>
          <c:min val="0"/>
        </c:scaling>
        <c:delete val="0"/>
        <c:axPos val="l"/>
        <c:majorGridlines/>
        <c:numFmt formatCode="General" sourceLinked="1"/>
        <c:majorTickMark val="cross"/>
        <c:minorTickMark val="none"/>
        <c:tickLblPos val="nextTo"/>
        <c:crossAx val="90260608"/>
        <c:crosses val="autoZero"/>
        <c:crossBetween val="between"/>
        <c:majorUnit val="0.5"/>
      </c:valAx>
    </c:plotArea>
    <c:legend>
      <c:legendPos val="r"/>
      <c:layout>
        <c:manualLayout>
          <c:xMode val="edge"/>
          <c:yMode val="edge"/>
          <c:x val="0.91377449979506176"/>
          <c:y val="0.3516943715368912"/>
          <c:w val="7.9434329333107914E-2"/>
          <c:h val="6.869102900598964E-2"/>
        </c:manualLayout>
      </c:layout>
      <c:overlay val="0"/>
    </c:legend>
    <c:plotVisOnly val="1"/>
    <c:dispBlanksAs val="gap"/>
    <c:showDLblsOverMax val="0"/>
  </c:chart>
  <c:spPr>
    <a:noFill/>
    <a:ln>
      <a:noFill/>
    </a:ln>
  </c:spPr>
  <c:printSettings>
    <c:headerFooter/>
    <c:pageMargins b="0.75" l="0.7" r="0.7" t="0.75" header="0.3" footer="0.3"/>
    <c:pageSetup/>
  </c:printSettings>
  <c:userShapes r:id="rId1"/>
</c:chartSpace>
</file>

<file path=xl/ctrlProps/ctrlProp1.xml><?xml version="1.0" encoding="utf-8"?>
<formControlPr xmlns="http://schemas.microsoft.com/office/spreadsheetml/2009/9/main" objectType="Drop" dropStyle="combo" dx="16" fmlaLink="_Output!$D$477" fmlaRange="_Input!$C$3:$C$4" noThreeD="1" sel="2" val="0"/>
</file>

<file path=xl/ctrlProps/ctrlProp2.xml><?xml version="1.0" encoding="utf-8"?>
<formControlPr xmlns="http://schemas.microsoft.com/office/spreadsheetml/2009/9/main" objectType="Drop" dropStyle="combo" dx="16" fmlaLink="_Output!$D$423" fmlaRange="_Input!$C$3:$C$4" noThreeD="1" sel="2" val="0"/>
</file>

<file path=xl/ctrlProps/ctrlProp3.xml><?xml version="1.0" encoding="utf-8"?>
<formControlPr xmlns="http://schemas.microsoft.com/office/spreadsheetml/2009/9/main" objectType="Drop" dropStyle="combo" dx="16" fmlaLink="_Output!$D$376" fmlaRange="_Input!$C$3:$C$4" noThreeD="1" sel="2" val="0"/>
</file>

<file path=xl/ctrlProps/ctrlProp4.xml><?xml version="1.0" encoding="utf-8"?>
<formControlPr xmlns="http://schemas.microsoft.com/office/spreadsheetml/2009/9/main" objectType="Drop" dropStyle="combo" dx="16" fmlaLink="_Output!$D$320" fmlaRange="_Input!$C$3:$C$4" noThreeD="1" sel="2" val="0"/>
</file>

<file path=xl/ctrlProps/ctrlProp5.xml><?xml version="1.0" encoding="utf-8"?>
<formControlPr xmlns="http://schemas.microsoft.com/office/spreadsheetml/2009/9/main" objectType="Drop" dropStyle="combo" dx="16" fmlaLink="_Output!$D$527" fmlaRange="_Input!$C$3:$C$4" noThreeD="1" sel="2" val="0"/>
</file>

<file path=xl/ctrlProps/ctrlProp6.xml><?xml version="1.0" encoding="utf-8"?>
<formControlPr xmlns="http://schemas.microsoft.com/office/spreadsheetml/2009/9/main" objectType="Drop" dropStyle="combo" dx="16" fmlaLink="_Output!$D$918" fmlaRange="_Input!$C$3:$C$4" noThreeD="1" sel="2" val="0"/>
</file>

<file path=xl/ctrlProps/ctrlProp7.xml><?xml version="1.0" encoding="utf-8"?>
<formControlPr xmlns="http://schemas.microsoft.com/office/spreadsheetml/2009/9/main" objectType="Drop" dropStyle="combo" dx="16" fmlaLink="_Output!$D$858" fmlaRange="_Input!$C$3:$C$4" noThreeD="1" sel="2" val="0"/>
</file>

<file path=xl/ctrlProps/ctrlProp8.xml><?xml version="1.0" encoding="utf-8"?>
<formControlPr xmlns="http://schemas.microsoft.com/office/spreadsheetml/2009/9/main" objectType="Drop" dropStyle="combo" dx="16" fmlaLink="_Output!$D$804" fmlaRange="_Input!$C$3:$C$4" noThreeD="1" sel="2" val="0"/>
</file>

<file path=xl/ctrlProps/ctrlProp9.xml><?xml version="1.0" encoding="utf-8"?>
<formControlPr xmlns="http://schemas.microsoft.com/office/spreadsheetml/2009/9/main" objectType="Drop" dropStyle="combo" dx="16" fmlaLink="_Output!$D$743" fmlaRange="_Input!$C$3:$C$4" noThreeD="1" sel="2" val="0"/>
</file>

<file path=xl/ctrlProps/ctrlProp10.xml><?xml version="1.0" encoding="utf-8"?>
<formControlPr xmlns="http://schemas.microsoft.com/office/spreadsheetml/2009/9/main" objectType="Drop" dropStyle="combo" dx="16" fmlaLink="_Output!$D$680" fmlaRange="_Input!$C$3:$C$4" noThreeD="1" sel="2" val="0"/>
</file>

<file path=xl/ctrlProps/ctrlProp11.xml><?xml version="1.0" encoding="utf-8"?>
<formControlPr xmlns="http://schemas.microsoft.com/office/spreadsheetml/2009/9/main" objectType="Drop" dropStyle="combo" dx="16" fmlaLink="_Output!$D$601" fmlaRange="_Input!$C$3:$C$4" noThreeD="1" sel="2" val="0"/>
</file>

<file path=xl/ctrlProps/ctrlProp12.xml><?xml version="1.0" encoding="utf-8"?>
<formControlPr xmlns="http://schemas.microsoft.com/office/spreadsheetml/2009/9/main" objectType="Drop" dropStyle="combo" dx="16" fmlaLink="_Output!$D$4" fmlaRange="_Input!$C$13:$C$17" noThreeD="1" sel="0" val="0"/>
</file>

<file path=xl/ctrlProps/ctrlProp13.xml><?xml version="1.0" encoding="utf-8"?>
<formControlPr xmlns="http://schemas.microsoft.com/office/spreadsheetml/2009/9/main" objectType="Drop" dropStyle="combo" dx="16" fmlaLink="_Output!$D$5" fmlaRange="_Input!$C$13:$C$17" noThreeD="1" sel="0" val="0"/>
</file>

<file path=xl/ctrlProps/ctrlProp14.xml><?xml version="1.0" encoding="utf-8"?>
<formControlPr xmlns="http://schemas.microsoft.com/office/spreadsheetml/2009/9/main" objectType="Drop" dropStyle="combo" dx="16" fmlaLink="_Output!$D$6" fmlaRange="_Input!$C$13:$C$17" noThreeD="1" sel="0" val="0"/>
</file>

<file path=xl/ctrlProps/ctrlProp15.xml><?xml version="1.0" encoding="utf-8"?>
<formControlPr xmlns="http://schemas.microsoft.com/office/spreadsheetml/2009/9/main" objectType="Drop" dropStyle="combo" dx="16" fmlaLink="_Output!$D$7" fmlaRange="_Input!$C$13:$C$17" noThreeD="1" sel="0" val="0"/>
</file>

<file path=xl/ctrlProps/ctrlProp16.xml><?xml version="1.0" encoding="utf-8"?>
<formControlPr xmlns="http://schemas.microsoft.com/office/spreadsheetml/2009/9/main" objectType="Drop" dropStyle="combo" dx="16" fmlaLink="_Output!$D$8" fmlaRange="_Input!$C$13:$C$17" noThreeD="1" sel="0" val="0"/>
</file>

<file path=xl/ctrlProps/ctrlProp17.xml><?xml version="1.0" encoding="utf-8"?>
<formControlPr xmlns="http://schemas.microsoft.com/office/spreadsheetml/2009/9/main" objectType="Drop" dropStyle="combo" dx="16" fmlaLink="_Output!$E$4" fmlaRange="_Input!$C$27:$C$31" noThreeD="1" sel="3" val="0"/>
</file>

<file path=xl/ctrlProps/ctrlProp18.xml><?xml version="1.0" encoding="utf-8"?>
<formControlPr xmlns="http://schemas.microsoft.com/office/spreadsheetml/2009/9/main" objectType="Drop" dropStyle="combo" dx="16" fmlaLink="_Output!$E$5" fmlaRange="_Input!$C$27:$C$31" noThreeD="1" sel="3" val="0"/>
</file>

<file path=xl/ctrlProps/ctrlProp19.xml><?xml version="1.0" encoding="utf-8"?>
<formControlPr xmlns="http://schemas.microsoft.com/office/spreadsheetml/2009/9/main" objectType="Drop" dropStyle="combo" dx="16" fmlaLink="_Output!$E$6" fmlaRange="_Input!$C$27:$C$31" noThreeD="1" sel="3" val="0"/>
</file>

<file path=xl/ctrlProps/ctrlProp20.xml><?xml version="1.0" encoding="utf-8"?>
<formControlPr xmlns="http://schemas.microsoft.com/office/spreadsheetml/2009/9/main" objectType="Drop" dropStyle="combo" dx="16" fmlaLink="_Output!$E$7" fmlaRange="_Input!$C$27:$C$31" noThreeD="1" sel="3" val="0"/>
</file>

<file path=xl/ctrlProps/ctrlProp21.xml><?xml version="1.0" encoding="utf-8"?>
<formControlPr xmlns="http://schemas.microsoft.com/office/spreadsheetml/2009/9/main" objectType="Drop" dropStyle="combo" dx="16" fmlaLink="_Output!$E$8" fmlaRange="_Input!$C$27:$C$31" noThreeD="1" sel="3" val="0"/>
</file>

<file path=xl/ctrlProps/ctrlProp22.xml><?xml version="1.0" encoding="utf-8"?>
<formControlPr xmlns="http://schemas.microsoft.com/office/spreadsheetml/2009/9/main" objectType="Drop" dropStyle="combo" dx="16" fmlaLink="_Output!$D$12" fmlaRange="_Input!$C$13:$C$17" noThreeD="1" sel="0" val="0"/>
</file>

<file path=xl/ctrlProps/ctrlProp23.xml><?xml version="1.0" encoding="utf-8"?>
<formControlPr xmlns="http://schemas.microsoft.com/office/spreadsheetml/2009/9/main" objectType="Drop" dropStyle="combo" dx="16" fmlaLink="_Output!$D$22" fmlaRange="_Input!$C$13:$C$17" noThreeD="1" sel="0" val="0"/>
</file>

<file path=xl/ctrlProps/ctrlProp24.xml><?xml version="1.0" encoding="utf-8"?>
<formControlPr xmlns="http://schemas.microsoft.com/office/spreadsheetml/2009/9/main" objectType="Drop" dropStyle="combo" dx="16" fmlaLink="_Output!$D$23" fmlaRange="_Input!$C$13:$C$17" noThreeD="1" sel="0" val="0"/>
</file>

<file path=xl/ctrlProps/ctrlProp25.xml><?xml version="1.0" encoding="utf-8"?>
<formControlPr xmlns="http://schemas.microsoft.com/office/spreadsheetml/2009/9/main" objectType="Drop" dropStyle="combo" dx="16" fmlaLink="_Output!$D$24" fmlaRange="_Input!$C$13:$C$17" noThreeD="1" sel="0" val="0"/>
</file>

<file path=xl/ctrlProps/ctrlProp26.xml><?xml version="1.0" encoding="utf-8"?>
<formControlPr xmlns="http://schemas.microsoft.com/office/spreadsheetml/2009/9/main" objectType="Drop" dropStyle="combo" dx="16" fmlaLink="_Output!$D$25" fmlaRange="_Input!$C$39:$C$43" noThreeD="1" sel="0" val="0"/>
</file>

<file path=xl/ctrlProps/ctrlProp27.xml><?xml version="1.0" encoding="utf-8"?>
<formControlPr xmlns="http://schemas.microsoft.com/office/spreadsheetml/2009/9/main" objectType="Drop" dropStyle="combo" dx="16" fmlaLink="_Output!$D$26" fmlaRange="_Input!$C$39:$C$43" noThreeD="1" sel="0" val="0"/>
</file>

<file path=xl/ctrlProps/ctrlProp28.xml><?xml version="1.0" encoding="utf-8"?>
<formControlPr xmlns="http://schemas.microsoft.com/office/spreadsheetml/2009/9/main" objectType="Drop" dropStyle="combo" dx="16" fmlaLink="_Output!$E$12" fmlaRange="_Input!$C$27:$C$31" noThreeD="1" sel="3" val="0"/>
</file>

<file path=xl/ctrlProps/ctrlProp29.xml><?xml version="1.0" encoding="utf-8"?>
<formControlPr xmlns="http://schemas.microsoft.com/office/spreadsheetml/2009/9/main" objectType="Drop" dropStyle="combo" dx="16" fmlaLink="_Output!$E$22" fmlaRange="_Input!$C$27:$C$31" noThreeD="1" sel="3" val="0"/>
</file>

<file path=xl/ctrlProps/ctrlProp30.xml><?xml version="1.0" encoding="utf-8"?>
<formControlPr xmlns="http://schemas.microsoft.com/office/spreadsheetml/2009/9/main" objectType="Drop" dropStyle="combo" dx="16" fmlaLink="_Output!$E$23" fmlaRange="_Input!$C$27:$C$31" noThreeD="1" sel="3" val="0"/>
</file>

<file path=xl/ctrlProps/ctrlProp31.xml><?xml version="1.0" encoding="utf-8"?>
<formControlPr xmlns="http://schemas.microsoft.com/office/spreadsheetml/2009/9/main" objectType="Drop" dropStyle="combo" dx="16" fmlaLink="_Output!$E$24" fmlaRange="_Input!$C$27:$C$31" noThreeD="1" sel="3" val="0"/>
</file>

<file path=xl/ctrlProps/ctrlProp32.xml><?xml version="1.0" encoding="utf-8"?>
<formControlPr xmlns="http://schemas.microsoft.com/office/spreadsheetml/2009/9/main" objectType="Drop" dropStyle="combo" dx="16" fmlaLink="_Output!$E$25" fmlaRange="_Input!$C$27:$C$31" noThreeD="1" sel="3" val="0"/>
</file>

<file path=xl/ctrlProps/ctrlProp33.xml><?xml version="1.0" encoding="utf-8"?>
<formControlPr xmlns="http://schemas.microsoft.com/office/spreadsheetml/2009/9/main" objectType="Drop" dropStyle="combo" dx="16" fmlaLink="_Output!$E$26" fmlaRange="_Input!$C$27:$C$31" noThreeD="1" sel="3" val="0"/>
</file>

<file path=xl/ctrlProps/ctrlProp34.xml><?xml version="1.0" encoding="utf-8"?>
<formControlPr xmlns="http://schemas.microsoft.com/office/spreadsheetml/2009/9/main" objectType="Drop" dropStyle="combo" dx="16" fmlaLink="_Output!$D$14" fmlaRange="_Input!$C$3:$C$4" noThreeD="1" sel="1" val="0"/>
</file>

<file path=xl/ctrlProps/ctrlProp35.xml><?xml version="1.0" encoding="utf-8"?>
<formControlPr xmlns="http://schemas.microsoft.com/office/spreadsheetml/2009/9/main" objectType="Drop" dropStyle="combo" dx="16" fmlaLink="_Output!$D$15" fmlaRange="_Input!$C$3:$C$4" noThreeD="1" sel="1" val="0"/>
</file>

<file path=xl/ctrlProps/ctrlProp36.xml><?xml version="1.0" encoding="utf-8"?>
<formControlPr xmlns="http://schemas.microsoft.com/office/spreadsheetml/2009/9/main" objectType="Drop" dropStyle="combo" dx="16" fmlaLink="_Output!$D$16" fmlaRange="_Input!$C$3:$C$4" noThreeD="1" sel="1" val="0"/>
</file>

<file path=xl/ctrlProps/ctrlProp37.xml><?xml version="1.0" encoding="utf-8"?>
<formControlPr xmlns="http://schemas.microsoft.com/office/spreadsheetml/2009/9/main" objectType="Drop" dropStyle="combo" dx="16" fmlaLink="_Output!$D$17" fmlaRange="_Input!$C$3:$C$4" noThreeD="1" sel="1" val="0"/>
</file>

<file path=xl/ctrlProps/ctrlProp38.xml><?xml version="1.0" encoding="utf-8"?>
<formControlPr xmlns="http://schemas.microsoft.com/office/spreadsheetml/2009/9/main" objectType="Drop" dropStyle="combo" dx="16" fmlaLink="_Output!$D$18" fmlaRange="_Input!$C$3:$C$4" noThreeD="1" sel="1" val="0"/>
</file>

<file path=xl/ctrlProps/ctrlProp39.xml><?xml version="1.0" encoding="utf-8"?>
<formControlPr xmlns="http://schemas.microsoft.com/office/spreadsheetml/2009/9/main" objectType="Drop" dropStyle="combo" dx="16" fmlaLink="_Output!$D$19" fmlaRange="_Input!$C$3:$C$4" noThreeD="1" sel="1" val="0"/>
</file>

<file path=xl/ctrlProps/ctrlProp40.xml><?xml version="1.0" encoding="utf-8"?>
<formControlPr xmlns="http://schemas.microsoft.com/office/spreadsheetml/2009/9/main" objectType="Drop" dropStyle="combo" dx="16" fmlaLink="_Output!$D$20" fmlaRange="_Input!$C$3:$C$4" noThreeD="1" sel="1" val="0"/>
</file>

<file path=xl/ctrlProps/ctrlProp41.xml><?xml version="1.0" encoding="utf-8"?>
<formControlPr xmlns="http://schemas.microsoft.com/office/spreadsheetml/2009/9/main" objectType="Drop" dropStyle="combo" dx="16" fmlaLink="_Output!$D$30" fmlaRange="_Input!$C$13:$C$17" noThreeD="1" sel="0" val="0"/>
</file>

<file path=xl/ctrlProps/ctrlProp42.xml><?xml version="1.0" encoding="utf-8"?>
<formControlPr xmlns="http://schemas.microsoft.com/office/spreadsheetml/2009/9/main" objectType="Drop" dropStyle="combo" dx="16" fmlaLink="_Output!$E$30" fmlaRange="_Input!$C$27:$C$31" noThreeD="1" sel="3" val="0"/>
</file>

<file path=xl/ctrlProps/ctrlProp43.xml><?xml version="1.0" encoding="utf-8"?>
<formControlPr xmlns="http://schemas.microsoft.com/office/spreadsheetml/2009/9/main" objectType="Drop" dropStyle="combo" dx="16" fmlaLink="_Output!$D$32" fmlaRange="_Input!$C$3:$C$4" noThreeD="1" sel="1" val="0"/>
</file>

<file path=xl/ctrlProps/ctrlProp44.xml><?xml version="1.0" encoding="utf-8"?>
<formControlPr xmlns="http://schemas.microsoft.com/office/spreadsheetml/2009/9/main" objectType="Drop" dropStyle="combo" dx="16" fmlaLink="_Output!$D$33" fmlaRange="_Input!$C$3:$C$4" noThreeD="1" sel="1" val="0"/>
</file>

<file path=xl/ctrlProps/ctrlProp45.xml><?xml version="1.0" encoding="utf-8"?>
<formControlPr xmlns="http://schemas.microsoft.com/office/spreadsheetml/2009/9/main" objectType="Drop" dropStyle="combo" dx="16" fmlaLink="_Output!$D$34" fmlaRange="_Input!$C$3:$C$4" noThreeD="1" sel="1" val="0"/>
</file>

<file path=xl/ctrlProps/ctrlProp46.xml><?xml version="1.0" encoding="utf-8"?>
<formControlPr xmlns="http://schemas.microsoft.com/office/spreadsheetml/2009/9/main" objectType="Drop" dropStyle="combo" dx="16" fmlaLink="_Output!$D$35" fmlaRange="_Input!$C$3:$C$4" noThreeD="1" sel="1" val="0"/>
</file>

<file path=xl/ctrlProps/ctrlProp47.xml><?xml version="1.0" encoding="utf-8"?>
<formControlPr xmlns="http://schemas.microsoft.com/office/spreadsheetml/2009/9/main" objectType="Drop" dropStyle="combo" dx="16" fmlaLink="_Output!$D$36" fmlaRange="_Input!$C$3:$C$4" noThreeD="1" sel="1" val="0"/>
</file>

<file path=xl/ctrlProps/ctrlProp48.xml><?xml version="1.0" encoding="utf-8"?>
<formControlPr xmlns="http://schemas.microsoft.com/office/spreadsheetml/2009/9/main" objectType="Drop" dropStyle="combo" dx="16" fmlaLink="_Output!$D$37" fmlaRange="_Input!$C$3:$C$4" noThreeD="1" sel="1" val="0"/>
</file>

<file path=xl/ctrlProps/ctrlProp49.xml><?xml version="1.0" encoding="utf-8"?>
<formControlPr xmlns="http://schemas.microsoft.com/office/spreadsheetml/2009/9/main" objectType="Drop" dropStyle="combo" dx="16" fmlaLink="_Output!$D$38" fmlaRange="_Input!$C$3:$C$4" noThreeD="1" sel="1" val="0"/>
</file>

<file path=xl/ctrlProps/ctrlProp50.xml><?xml version="1.0" encoding="utf-8"?>
<formControlPr xmlns="http://schemas.microsoft.com/office/spreadsheetml/2009/9/main" objectType="Drop" dropStyle="combo" dx="16" fmlaLink="_Output!$D$39" fmlaRange="_Input!$C$3:$C$4" noThreeD="1" sel="1" val="0"/>
</file>

<file path=xl/ctrlProps/ctrlProp51.xml><?xml version="1.0" encoding="utf-8"?>
<formControlPr xmlns="http://schemas.microsoft.com/office/spreadsheetml/2009/9/main" objectType="Drop" dropStyle="combo" dx="16" fmlaLink="_Output!$D$40" fmlaRange="_Input!$C$3:$C$4" noThreeD="1" sel="1" val="0"/>
</file>

<file path=xl/ctrlProps/ctrlProp52.xml><?xml version="1.0" encoding="utf-8"?>
<formControlPr xmlns="http://schemas.microsoft.com/office/spreadsheetml/2009/9/main" objectType="Drop" dropStyle="combo" dx="16" fmlaLink="_Output!$D$43" fmlaRange="_Input!$C$39:$C$43" noThreeD="1" sel="0" val="0"/>
</file>

<file path=xl/ctrlProps/ctrlProp53.xml><?xml version="1.0" encoding="utf-8"?>
<formControlPr xmlns="http://schemas.microsoft.com/office/spreadsheetml/2009/9/main" objectType="Drop" dropStyle="combo" dx="16" fmlaLink="_Output!$D$44" fmlaRange="_Input!$C$13:$C$17" noThreeD="1" sel="0" val="0"/>
</file>

<file path=xl/ctrlProps/ctrlProp54.xml><?xml version="1.0" encoding="utf-8"?>
<formControlPr xmlns="http://schemas.microsoft.com/office/spreadsheetml/2009/9/main" objectType="Drop" dropStyle="combo" dx="16" fmlaLink="_Output!$D$45" fmlaRange="_Input!$C$13:$C$17" noThreeD="1" sel="0" val="0"/>
</file>

<file path=xl/ctrlProps/ctrlProp55.xml><?xml version="1.0" encoding="utf-8"?>
<formControlPr xmlns="http://schemas.microsoft.com/office/spreadsheetml/2009/9/main" objectType="Drop" dropStyle="combo" dx="16" fmlaLink="_Output!$E$43" fmlaRange="_Input!$C$27:$C$31" noThreeD="1" sel="3" val="0"/>
</file>

<file path=xl/ctrlProps/ctrlProp56.xml><?xml version="1.0" encoding="utf-8"?>
<formControlPr xmlns="http://schemas.microsoft.com/office/spreadsheetml/2009/9/main" objectType="Drop" dropStyle="combo" dx="16" fmlaLink="_Output!$E$44" fmlaRange="_Input!$C$27:$C$31" noThreeD="1" sel="3" val="0"/>
</file>

<file path=xl/ctrlProps/ctrlProp57.xml><?xml version="1.0" encoding="utf-8"?>
<formControlPr xmlns="http://schemas.microsoft.com/office/spreadsheetml/2009/9/main" objectType="Drop" dropStyle="combo" dx="16" fmlaLink="_Output!$E$45" fmlaRange="_Input!$C$27:$C$31" noThreeD="1" sel="3" val="0"/>
</file>

<file path=xl/ctrlProps/ctrlProp58.xml><?xml version="1.0" encoding="utf-8"?>
<formControlPr xmlns="http://schemas.microsoft.com/office/spreadsheetml/2009/9/main" objectType="Drop" dropStyle="combo" dx="16" fmlaLink="_Output!$D$41" fmlaRange="_Input!$C$3:$C$4" noThreeD="1" sel="1" val="0"/>
</file>

<file path=xl/ctrlProps/ctrlProp59.xml><?xml version="1.0" encoding="utf-8"?>
<formControlPr xmlns="http://schemas.microsoft.com/office/spreadsheetml/2009/9/main" objectType="Drop" dropStyle="combo" dx="16" fmlaLink="_Output!$D$42" fmlaRange="_Input!$C$3:$C$4" noThreeD="1" sel="1" val="0"/>
</file>

<file path=xl/ctrlProps/ctrlProp60.xml><?xml version="1.0" encoding="utf-8"?>
<formControlPr xmlns="http://schemas.microsoft.com/office/spreadsheetml/2009/9/main" objectType="Drop" dropStyle="combo" dx="16" fmlaLink="_Output!$D$49" fmlaRange="_Input!$C$13:$C$17" noThreeD="1" sel="0" val="0"/>
</file>

<file path=xl/ctrlProps/ctrlProp61.xml><?xml version="1.0" encoding="utf-8"?>
<formControlPr xmlns="http://schemas.microsoft.com/office/spreadsheetml/2009/9/main" objectType="Drop" dropStyle="combo" dx="16" fmlaLink="_Output!$D$50" fmlaRange="_Input!$C$13:$C$17" noThreeD="1" sel="0" val="0"/>
</file>

<file path=xl/ctrlProps/ctrlProp62.xml><?xml version="1.0" encoding="utf-8"?>
<formControlPr xmlns="http://schemas.microsoft.com/office/spreadsheetml/2009/9/main" objectType="Drop" dropStyle="combo" dx="16" fmlaLink="_Output!$E$49" fmlaRange="_Input!$C$27:$C$31" noThreeD="1" sel="3" val="0"/>
</file>

<file path=xl/ctrlProps/ctrlProp63.xml><?xml version="1.0" encoding="utf-8"?>
<formControlPr xmlns="http://schemas.microsoft.com/office/spreadsheetml/2009/9/main" objectType="Drop" dropStyle="combo" dx="16" fmlaLink="_Output!$E$50" fmlaRange="_Input!$C$27:$C$31" noThreeD="1" sel="3" val="0"/>
</file>

<file path=xl/ctrlProps/ctrlProp64.xml><?xml version="1.0" encoding="utf-8"?>
<formControlPr xmlns="http://schemas.microsoft.com/office/spreadsheetml/2009/9/main" objectType="Drop" dropStyle="combo" dx="16" fmlaLink="_Output!$D$52" fmlaRange="_Input!$C$3:$C$4" noThreeD="1" sel="2" val="0"/>
</file>

<file path=xl/ctrlProps/ctrlProp65.xml><?xml version="1.0" encoding="utf-8"?>
<formControlPr xmlns="http://schemas.microsoft.com/office/spreadsheetml/2009/9/main" objectType="Drop" dropStyle="combo" dx="16" fmlaLink="_Output!$D$53" fmlaRange="_Input!$C$3:$C$4" noThreeD="1" sel="2" val="0"/>
</file>

<file path=xl/ctrlProps/ctrlProp66.xml><?xml version="1.0" encoding="utf-8"?>
<formControlPr xmlns="http://schemas.microsoft.com/office/spreadsheetml/2009/9/main" objectType="Drop" dropStyle="combo" dx="16" fmlaLink="_Output!$D$54" fmlaRange="_Input!$C$3:$C$4" noThreeD="1" sel="2" val="0"/>
</file>

<file path=xl/ctrlProps/ctrlProp67.xml><?xml version="1.0" encoding="utf-8"?>
<formControlPr xmlns="http://schemas.microsoft.com/office/spreadsheetml/2009/9/main" objectType="Drop" dropStyle="combo" dx="16" fmlaLink="_Output!$D$55" fmlaRange="_Input!$C$3:$C$4" noThreeD="1" sel="2" val="0"/>
</file>

<file path=xl/ctrlProps/ctrlProp68.xml><?xml version="1.0" encoding="utf-8"?>
<formControlPr xmlns="http://schemas.microsoft.com/office/spreadsheetml/2009/9/main" objectType="Drop" dropStyle="combo" dx="16" fmlaLink="_Output!$D$56" fmlaRange="_Input!$C$3:$C$4" noThreeD="1" sel="2" val="0"/>
</file>

<file path=xl/ctrlProps/ctrlProp69.xml><?xml version="1.0" encoding="utf-8"?>
<formControlPr xmlns="http://schemas.microsoft.com/office/spreadsheetml/2009/9/main" objectType="Drop" dropStyle="combo" dx="16" fmlaLink="_Output!$D$57" fmlaRange="_Input!$C$3:$C$4" noThreeD="1" sel="2" val="0"/>
</file>

<file path=xl/ctrlProps/ctrlProp70.xml><?xml version="1.0" encoding="utf-8"?>
<formControlPr xmlns="http://schemas.microsoft.com/office/spreadsheetml/2009/9/main" objectType="Drop" dropStyle="combo" dx="16" fmlaLink="_Output!$D$58" fmlaRange="_Input!$C$3:$C$4" noThreeD="1" sel="2" val="0"/>
</file>

<file path=xl/ctrlProps/ctrlProp71.xml><?xml version="1.0" encoding="utf-8"?>
<formControlPr xmlns="http://schemas.microsoft.com/office/spreadsheetml/2009/9/main" objectType="Drop" dropStyle="combo" dx="16" fmlaLink="_Output!$D$59" fmlaRange="_Input!$C$3:$C$4" noThreeD="1" sel="2" val="0"/>
</file>

<file path=xl/ctrlProps/ctrlProp72.xml><?xml version="1.0" encoding="utf-8"?>
<formControlPr xmlns="http://schemas.microsoft.com/office/spreadsheetml/2009/9/main" objectType="Drop" dropStyle="combo" dx="16" fmlaLink="_Output!$D$60" fmlaRange="_Input!$C$3:$C$4" noThreeD="1" sel="2" val="0"/>
</file>

<file path=xl/ctrlProps/ctrlProp73.xml><?xml version="1.0" encoding="utf-8"?>
<formControlPr xmlns="http://schemas.microsoft.com/office/spreadsheetml/2009/9/main" objectType="Drop" dropStyle="combo" dx="16" fmlaLink="_Output!$D$62" fmlaRange="_Input!$C$3:$C$4" noThreeD="1" sel="2" val="0"/>
</file>

<file path=xl/ctrlProps/ctrlProp74.xml><?xml version="1.0" encoding="utf-8"?>
<formControlPr xmlns="http://schemas.microsoft.com/office/spreadsheetml/2009/9/main" objectType="Drop" dropStyle="combo" dx="16" fmlaLink="_Output!$D$61" fmlaRange="_Input!$C$3:$C$4" noThreeD="1" sel="2" val="0"/>
</file>

<file path=xl/ctrlProps/ctrlProp75.xml><?xml version="1.0" encoding="utf-8"?>
<formControlPr xmlns="http://schemas.microsoft.com/office/spreadsheetml/2009/9/main" objectType="Drop" dropStyle="combo" dx="16" fmlaLink="_Output!$D$63" fmlaRange="_Input!$C$3:$C$4" noThreeD="1" sel="2" val="0"/>
</file>

<file path=xl/ctrlProps/ctrlProp76.xml><?xml version="1.0" encoding="utf-8"?>
<formControlPr xmlns="http://schemas.microsoft.com/office/spreadsheetml/2009/9/main" objectType="Drop" dropStyle="combo" dx="16" fmlaLink="_Output!$D$65" fmlaRange="_Input!$C$3:$C$4" noThreeD="1" sel="2" val="0"/>
</file>

<file path=xl/ctrlProps/ctrlProp77.xml><?xml version="1.0" encoding="utf-8"?>
<formControlPr xmlns="http://schemas.microsoft.com/office/spreadsheetml/2009/9/main" objectType="Drop" dropStyle="combo" dx="16" fmlaLink="_Output!$D$76" fmlaRange="_Input!$C$13:$C$17" noThreeD="1" sel="0" val="0"/>
</file>

<file path=xl/ctrlProps/ctrlProp78.xml><?xml version="1.0" encoding="utf-8"?>
<formControlPr xmlns="http://schemas.microsoft.com/office/spreadsheetml/2009/9/main" objectType="Drop" dropStyle="combo" dx="16" fmlaLink="_Output!$D$77" fmlaRange="_Input!$C$39:$C$43" noThreeD="1" sel="0" val="0"/>
</file>

<file path=xl/ctrlProps/ctrlProp79.xml><?xml version="1.0" encoding="utf-8"?>
<formControlPr xmlns="http://schemas.microsoft.com/office/spreadsheetml/2009/9/main" objectType="Drop" dropStyle="combo" dx="16" fmlaLink="_Output!$D$78" fmlaRange="_Input!$C$13:$C$17" noThreeD="1" sel="0" val="0"/>
</file>

<file path=xl/ctrlProps/ctrlProp80.xml><?xml version="1.0" encoding="utf-8"?>
<formControlPr xmlns="http://schemas.microsoft.com/office/spreadsheetml/2009/9/main" objectType="Drop" dropStyle="combo" dx="16" fmlaLink="_Output!$D$79" fmlaRange="_Input!$C$39:$C$43" noThreeD="1" sel="0" val="0"/>
</file>

<file path=xl/ctrlProps/ctrlProp81.xml><?xml version="1.0" encoding="utf-8"?>
<formControlPr xmlns="http://schemas.microsoft.com/office/spreadsheetml/2009/9/main" objectType="Drop" dropStyle="combo" dx="16" fmlaLink="_Output!$E$76" fmlaRange="_Input!$C$27:$C$31" noThreeD="1" sel="3" val="0"/>
</file>

<file path=xl/ctrlProps/ctrlProp82.xml><?xml version="1.0" encoding="utf-8"?>
<formControlPr xmlns="http://schemas.microsoft.com/office/spreadsheetml/2009/9/main" objectType="Drop" dropStyle="combo" dx="16" fmlaLink="_Output!$E$77" fmlaRange="_Input!$C$27:$C$31" noThreeD="1" sel="3" val="0"/>
</file>

<file path=xl/ctrlProps/ctrlProp83.xml><?xml version="1.0" encoding="utf-8"?>
<formControlPr xmlns="http://schemas.microsoft.com/office/spreadsheetml/2009/9/main" objectType="Drop" dropStyle="combo" dx="16" fmlaLink="_Output!$E$78" fmlaRange="_Input!$C$27:$C$31" noThreeD="1" sel="3" val="0"/>
</file>

<file path=xl/ctrlProps/ctrlProp84.xml><?xml version="1.0" encoding="utf-8"?>
<formControlPr xmlns="http://schemas.microsoft.com/office/spreadsheetml/2009/9/main" objectType="Drop" dropStyle="combo" dx="16" fmlaLink="_Output!$E$79" fmlaRange="_Input!$C$27:$C$31" noThreeD="1" sel="3" val="0"/>
</file>

<file path=xl/ctrlProps/ctrlProp85.xml><?xml version="1.0" encoding="utf-8"?>
<formControlPr xmlns="http://schemas.microsoft.com/office/spreadsheetml/2009/9/main" objectType="Drop" dropStyle="combo" dx="16" fmlaLink="_Output!$D$68" fmlaRange="_Input!$C$3:$C$4" noThreeD="1" sel="1" val="0"/>
</file>

<file path=xl/ctrlProps/ctrlProp86.xml><?xml version="1.0" encoding="utf-8"?>
<formControlPr xmlns="http://schemas.microsoft.com/office/spreadsheetml/2009/9/main" objectType="Drop" dropStyle="combo" dx="16" fmlaLink="_Output!$D$69" fmlaRange="_Input!$C$3:$C$4" noThreeD="1" sel="1" val="0"/>
</file>

<file path=xl/ctrlProps/ctrlProp87.xml><?xml version="1.0" encoding="utf-8"?>
<formControlPr xmlns="http://schemas.microsoft.com/office/spreadsheetml/2009/9/main" objectType="Drop" dropStyle="combo" dx="16" fmlaLink="_Output!$D$66" fmlaRange="_Input!$C$13:$C$17" noThreeD="1" sel="0" val="0"/>
</file>

<file path=xl/ctrlProps/ctrlProp88.xml><?xml version="1.0" encoding="utf-8"?>
<formControlPr xmlns="http://schemas.microsoft.com/office/spreadsheetml/2009/9/main" objectType="Drop" dropStyle="combo" dx="16" fmlaLink="_Output!$E$66" fmlaRange="_Input!$C$27:$C$31" noThreeD="1" sel="3" val="0"/>
</file>

<file path=xl/ctrlProps/ctrlProp89.xml><?xml version="1.0" encoding="utf-8"?>
<formControlPr xmlns="http://schemas.microsoft.com/office/spreadsheetml/2009/9/main" objectType="Drop" dropStyle="combo" dx="16" fmlaLink="_Output!$D$70" fmlaRange="_Input!$C$3:$C$4" noThreeD="1" sel="1" val="0"/>
</file>

<file path=xl/ctrlProps/ctrlProp90.xml><?xml version="1.0" encoding="utf-8"?>
<formControlPr xmlns="http://schemas.microsoft.com/office/spreadsheetml/2009/9/main" objectType="Drop" dropStyle="combo" dx="16" fmlaLink="_Output!$D$71" fmlaRange="_Input!$C$3:$C$4" noThreeD="1" sel="1" val="0"/>
</file>

<file path=xl/ctrlProps/ctrlProp91.xml><?xml version="1.0" encoding="utf-8"?>
<formControlPr xmlns="http://schemas.microsoft.com/office/spreadsheetml/2009/9/main" objectType="Drop" dropStyle="combo" dx="16" fmlaLink="_Output!$D$72" fmlaRange="_Input!$C$3:$C$4" noThreeD="1" sel="1" val="0"/>
</file>

<file path=xl/ctrlProps/ctrlProp92.xml><?xml version="1.0" encoding="utf-8"?>
<formControlPr xmlns="http://schemas.microsoft.com/office/spreadsheetml/2009/9/main" objectType="Drop" dropStyle="combo" dx="16" fmlaLink="_Output!$D$73" fmlaRange="_Input!$C$3:$C$4" noThreeD="1" sel="1" val="0"/>
</file>

<file path=xl/ctrlProps/ctrlProp93.xml><?xml version="1.0" encoding="utf-8"?>
<formControlPr xmlns="http://schemas.microsoft.com/office/spreadsheetml/2009/9/main" objectType="Drop" dropStyle="combo" dx="16" fmlaLink="_Output!$D$74" fmlaRange="_Input!$C$3:$C$4" noThreeD="1" sel="1" val="0"/>
</file>

<file path=xl/ctrlProps/ctrlProp94.xml><?xml version="1.0" encoding="utf-8"?>
<formControlPr xmlns="http://schemas.microsoft.com/office/spreadsheetml/2009/9/main" objectType="Drop" dropStyle="combo" dx="16" fmlaLink="_Output!$D$75" fmlaRange="_Input!$C$3:$C$4" noThreeD="1" sel="1" val="0"/>
</file>

<file path=xl/ctrlProps/ctrlProp95.xml><?xml version="1.0" encoding="utf-8"?>
<formControlPr xmlns="http://schemas.microsoft.com/office/spreadsheetml/2009/9/main" objectType="Drop" dropStyle="combo" dx="16" fmlaLink="_Output!$D$984" fmlaRange="_Input!$C$13:$C$17" noThreeD="1" sel="0" val="0"/>
</file>

<file path=xl/ctrlProps/ctrlProp96.xml><?xml version="1.0" encoding="utf-8"?>
<formControlPr xmlns="http://schemas.microsoft.com/office/spreadsheetml/2009/9/main" objectType="Drop" dropStyle="combo" dx="16" fmlaLink="_Output!$E$984" fmlaRange="_Input!$C$27:$C$31" noThreeD="1" sel="3" val="0"/>
</file>

<file path=xl/ctrlProps/ctrlProp97.xml><?xml version="1.0" encoding="utf-8"?>
<formControlPr xmlns="http://schemas.microsoft.com/office/spreadsheetml/2009/9/main" objectType="Drop" dropStyle="combo" dx="16" fmlaLink="_Output!$D$1077" fmlaRange="_Input!$C$13:$C$17" noThreeD="1" sel="0" val="0"/>
</file>

<file path=xl/ctrlProps/ctrlProp98.xml><?xml version="1.0" encoding="utf-8"?>
<formControlPr xmlns="http://schemas.microsoft.com/office/spreadsheetml/2009/9/main" objectType="Drop" dropStyle="combo" dx="16" fmlaLink="_Output!$E$1077" fmlaRange="_Input!$C$27:$C$31" noThreeD="1" sel="3" val="0"/>
</file>

<file path=xl/ctrlProps/ctrlProp99.xml><?xml version="1.0" encoding="utf-8"?>
<formControlPr xmlns="http://schemas.microsoft.com/office/spreadsheetml/2009/9/main" objectType="Drop" dropStyle="combo" dx="16" fmlaLink="_Output!$D$64" fmlaRange="_Input!$C$3:$C$4" noThreeD="1" sel="2" val="0"/>
</file>

<file path=xl/ctrlProps/ctrlProp100.xml><?xml version="1.0" encoding="utf-8"?>
<formControlPr xmlns="http://schemas.microsoft.com/office/spreadsheetml/2009/9/main" objectType="Drop" dropStyle="combo" dx="16" fmlaLink="_Output!$D$84" fmlaRange="_Input!$C$13:$C$17" noThreeD="1" sel="0" val="0"/>
</file>

<file path=xl/ctrlProps/ctrlProp101.xml><?xml version="1.0" encoding="utf-8"?>
<formControlPr xmlns="http://schemas.microsoft.com/office/spreadsheetml/2009/9/main" objectType="Drop" dropStyle="combo" dx="16" fmlaLink="_Output!$D$87" fmlaRange="_Input!$C$13:$C$17" noThreeD="1" sel="0" val="0"/>
</file>

<file path=xl/ctrlProps/ctrlProp102.xml><?xml version="1.0" encoding="utf-8"?>
<formControlPr xmlns="http://schemas.microsoft.com/office/spreadsheetml/2009/9/main" objectType="Drop" dropStyle="combo" dx="16" fmlaLink="_Output!$D$88" fmlaRange="_Input!$C$13:$C$17" noThreeD="1" sel="0" val="0"/>
</file>

<file path=xl/ctrlProps/ctrlProp103.xml><?xml version="1.0" encoding="utf-8"?>
<formControlPr xmlns="http://schemas.microsoft.com/office/spreadsheetml/2009/9/main" objectType="Drop" dropStyle="combo" dx="16" fmlaLink="_Output!$D$89" fmlaRange="_Input!$C$13:$C$17" noThreeD="1" sel="0" val="0"/>
</file>

<file path=xl/ctrlProps/ctrlProp104.xml><?xml version="1.0" encoding="utf-8"?>
<formControlPr xmlns="http://schemas.microsoft.com/office/spreadsheetml/2009/9/main" objectType="Drop" dropStyle="combo" dx="16" fmlaLink="_Output!$D$90" fmlaRange="_Input!$C$39:$C$43" noThreeD="1" sel="0" val="0"/>
</file>

<file path=xl/ctrlProps/ctrlProp105.xml><?xml version="1.0" encoding="utf-8"?>
<formControlPr xmlns="http://schemas.microsoft.com/office/spreadsheetml/2009/9/main" objectType="Drop" dropStyle="combo" dx="16" fmlaLink="_Output!$E$84" fmlaRange="_Input!$C$27:$C$31" noThreeD="1" sel="3" val="0"/>
</file>

<file path=xl/ctrlProps/ctrlProp106.xml><?xml version="1.0" encoding="utf-8"?>
<formControlPr xmlns="http://schemas.microsoft.com/office/spreadsheetml/2009/9/main" objectType="Drop" dropStyle="combo" dx="16" fmlaLink="_Output!$E$87" fmlaRange="_Input!$C$27:$C$31" noThreeD="1" sel="3" val="0"/>
</file>

<file path=xl/ctrlProps/ctrlProp107.xml><?xml version="1.0" encoding="utf-8"?>
<formControlPr xmlns="http://schemas.microsoft.com/office/spreadsheetml/2009/9/main" objectType="Drop" dropStyle="combo" dx="16" fmlaLink="_Output!$E$88" fmlaRange="_Input!$C$27:$C$31" noThreeD="1" sel="3" val="0"/>
</file>

<file path=xl/ctrlProps/ctrlProp108.xml><?xml version="1.0" encoding="utf-8"?>
<formControlPr xmlns="http://schemas.microsoft.com/office/spreadsheetml/2009/9/main" objectType="Drop" dropStyle="combo" dx="16" fmlaLink="_Output!$E$89" fmlaRange="_Input!$C$27:$C$31" noThreeD="1" sel="3" val="0"/>
</file>

<file path=xl/ctrlProps/ctrlProp109.xml><?xml version="1.0" encoding="utf-8"?>
<formControlPr xmlns="http://schemas.microsoft.com/office/spreadsheetml/2009/9/main" objectType="Drop" dropStyle="combo" dx="16" fmlaLink="_Output!$E$90" fmlaRange="_Input!$C$27:$C$31" noThreeD="1" sel="3" val="0"/>
</file>

<file path=xl/ctrlProps/ctrlProp110.xml><?xml version="1.0" encoding="utf-8"?>
<formControlPr xmlns="http://schemas.microsoft.com/office/spreadsheetml/2009/9/main" objectType="Drop" dropStyle="combo" dx="16" fmlaLink="_Output!$D$83" fmlaRange="_Input!$C$13:$C$17" noThreeD="1" sel="0" val="0"/>
</file>

<file path=xl/ctrlProps/ctrlProp111.xml><?xml version="1.0" encoding="utf-8"?>
<formControlPr xmlns="http://schemas.microsoft.com/office/spreadsheetml/2009/9/main" objectType="Drop" dropStyle="combo" dx="16" fmlaLink="_Output!$E$83" fmlaRange="_Input!$C$27:$C$31" noThreeD="1" sel="3" val="0"/>
</file>

<file path=xl/ctrlProps/ctrlProp112.xml><?xml version="1.0" encoding="utf-8"?>
<formControlPr xmlns="http://schemas.microsoft.com/office/spreadsheetml/2009/9/main" objectType="Drop" dropStyle="combo" dx="16" fmlaLink="_Output!$D$986" fmlaRange="_Input!$C$13:$C$17" noThreeD="1" sel="0" val="0"/>
</file>

<file path=xl/ctrlProps/ctrlProp113.xml><?xml version="1.0" encoding="utf-8"?>
<formControlPr xmlns="http://schemas.microsoft.com/office/spreadsheetml/2009/9/main" objectType="Drop" dropStyle="combo" dx="16" fmlaLink="_Output!$E$986" fmlaRange="_Input!$C$27:$C$31" noThreeD="1" sel="3" val="0"/>
</file>

<file path=xl/ctrlProps/ctrlProp114.xml><?xml version="1.0" encoding="utf-8"?>
<formControlPr xmlns="http://schemas.microsoft.com/office/spreadsheetml/2009/9/main" objectType="Drop" dropStyle="combo" dx="16" fmlaLink="_Output!$D$988" fmlaRange="_Input!$C$13:$C$17" noThreeD="1" sel="0" val="0"/>
</file>

<file path=xl/ctrlProps/ctrlProp115.xml><?xml version="1.0" encoding="utf-8"?>
<formControlPr xmlns="http://schemas.microsoft.com/office/spreadsheetml/2009/9/main" objectType="Drop" dropStyle="combo" dx="16" fmlaLink="_Output!$E$988" fmlaRange="_Input!$C$27:$C$31" noThreeD="1" sel="3" val="0"/>
</file>

<file path=xl/ctrlProps/ctrlProp116.xml><?xml version="1.0" encoding="utf-8"?>
<formControlPr xmlns="http://schemas.microsoft.com/office/spreadsheetml/2009/9/main" objectType="Drop" dropStyle="combo" dx="16" fmlaLink="_Output!$D$990" fmlaRange="_Input!$C$13:$C$17" noThreeD="1" sel="0" val="0"/>
</file>

<file path=xl/ctrlProps/ctrlProp117.xml><?xml version="1.0" encoding="utf-8"?>
<formControlPr xmlns="http://schemas.microsoft.com/office/spreadsheetml/2009/9/main" objectType="Drop" dropStyle="combo" dx="16" fmlaLink="_Output!$E$990" fmlaRange="_Input!$C$27:$C$31" noThreeD="1" sel="3" val="0"/>
</file>

<file path=xl/ctrlProps/ctrlProp118.xml><?xml version="1.0" encoding="utf-8"?>
<formControlPr xmlns="http://schemas.microsoft.com/office/spreadsheetml/2009/9/main" objectType="Drop" dropStyle="combo" dx="16" fmlaLink="_Output!$D$1080" fmlaRange="_Input!$C$3:$C$4" noThreeD="1" sel="1" val="0"/>
</file>

<file path=xl/ctrlProps/ctrlProp119.xml><?xml version="1.0" encoding="utf-8"?>
<formControlPr xmlns="http://schemas.microsoft.com/office/spreadsheetml/2009/9/main" objectType="Drop" dropStyle="combo" dx="16" fmlaLink="_Output!$D$1081" fmlaRange="_Input!$C$3:$C$4" noThreeD="1" sel="1" val="0"/>
</file>

<file path=xl/ctrlProps/ctrlProp120.xml><?xml version="1.0" encoding="utf-8"?>
<formControlPr xmlns="http://schemas.microsoft.com/office/spreadsheetml/2009/9/main" objectType="Drop" dropStyle="combo" dx="16" fmlaLink="_Output!$D$1082" fmlaRange="_Input!$C$3:$C$4" noThreeD="1" sel="1" val="0"/>
</file>

<file path=xl/ctrlProps/ctrlProp121.xml><?xml version="1.0" encoding="utf-8"?>
<formControlPr xmlns="http://schemas.microsoft.com/office/spreadsheetml/2009/9/main" objectType="Drop" dropStyle="combo" dx="16" fmlaLink="_Output!$D$1083" fmlaRange="_Input!$C$3:$C$4" noThreeD="1" sel="1" val="0"/>
</file>

<file path=xl/ctrlProps/ctrlProp122.xml><?xml version="1.0" encoding="utf-8"?>
<formControlPr xmlns="http://schemas.microsoft.com/office/spreadsheetml/2009/9/main" objectType="Drop" dropStyle="combo" dx="16" fmlaLink="_Output!$D$1084" fmlaRange="_Input!$C$3:$C$4" noThreeD="1" sel="1" val="0"/>
</file>

<file path=xl/ctrlProps/ctrlProp123.xml><?xml version="1.0" encoding="utf-8"?>
<formControlPr xmlns="http://schemas.microsoft.com/office/spreadsheetml/2009/9/main" objectType="Drop" dropStyle="combo" dx="16" fmlaLink="_Output!$D$1085" fmlaRange="_Input!$C$3:$C$4" noThreeD="1" sel="1" val="0"/>
</file>

<file path=xl/ctrlProps/ctrlProp124.xml><?xml version="1.0" encoding="utf-8"?>
<formControlPr xmlns="http://schemas.microsoft.com/office/spreadsheetml/2009/9/main" objectType="Drop" dropStyle="combo" dx="16" fmlaLink="_Output!$D$1086" fmlaRange="_Input!$C$3:$C$4" noThreeD="1" sel="1" val="0"/>
</file>

<file path=xl/ctrlProps/ctrlProp125.xml><?xml version="1.0" encoding="utf-8"?>
<formControlPr xmlns="http://schemas.microsoft.com/office/spreadsheetml/2009/9/main" objectType="Drop" dropStyle="combo" dx="16" fmlaLink="_Output!$D$1078" fmlaRange="_Input!$C$13:$C$17" noThreeD="1" sel="0" val="0"/>
</file>

<file path=xl/ctrlProps/ctrlProp126.xml><?xml version="1.0" encoding="utf-8"?>
<formControlPr xmlns="http://schemas.microsoft.com/office/spreadsheetml/2009/9/main" objectType="Drop" dropStyle="combo" dx="16" fmlaLink="_Output!$E$1078" fmlaRange="_Input!$C$27:$C$31" noThreeD="1" sel="3" val="0"/>
</file>

<file path=xl/ctrlProps/ctrlProp127.xml><?xml version="1.0" encoding="utf-8"?>
<formControlPr xmlns="http://schemas.microsoft.com/office/spreadsheetml/2009/9/main" objectType="Drop" dropStyle="combo" dx="16" fmlaLink="_Output!$D$1087" fmlaRange="_Input!$C$3:$C$4" noThreeD="1" sel="1" val="0"/>
</file>

<file path=xl/ctrlProps/ctrlProp128.xml><?xml version="1.0" encoding="utf-8"?>
<formControlPr xmlns="http://schemas.microsoft.com/office/spreadsheetml/2009/9/main" objectType="Drop" dropStyle="combo" dx="16" fmlaLink="_Output!$D$99" fmlaRange="_Input!$C$45:$C$49" noThreeD="1" sel="0" val="0"/>
</file>

<file path=xl/ctrlProps/ctrlProp129.xml><?xml version="1.0" encoding="utf-8"?>
<formControlPr xmlns="http://schemas.microsoft.com/office/spreadsheetml/2009/9/main" objectType="Drop" dropStyle="combo" dx="16" fmlaLink="_Output!$D$100" fmlaRange="_Input!$C$45:$C$49" noThreeD="1" sel="0" val="0"/>
</file>

<file path=xl/ctrlProps/ctrlProp130.xml><?xml version="1.0" encoding="utf-8"?>
<formControlPr xmlns="http://schemas.microsoft.com/office/spreadsheetml/2009/9/main" objectType="Drop" dropStyle="combo" dx="16" fmlaLink="_Output!$E$99" fmlaRange="_Input!$C$27:$C$31" noThreeD="1" sel="3" val="0"/>
</file>

<file path=xl/ctrlProps/ctrlProp131.xml><?xml version="1.0" encoding="utf-8"?>
<formControlPr xmlns="http://schemas.microsoft.com/office/spreadsheetml/2009/9/main" objectType="Drop" dropStyle="combo" dx="16" fmlaLink="_Output!$E$100" fmlaRange="_Input!$C$27:$C$31" noThreeD="1" sel="3" val="0"/>
</file>

<file path=xl/ctrlProps/ctrlProp132.xml><?xml version="1.0" encoding="utf-8"?>
<formControlPr xmlns="http://schemas.microsoft.com/office/spreadsheetml/2009/9/main" objectType="Drop" dropStyle="combo" dx="16" fmlaLink="_Output!$D$98" fmlaRange="_Input!$C$45:$C$49" noThreeD="1" sel="0" val="0"/>
</file>

<file path=xl/ctrlProps/ctrlProp133.xml><?xml version="1.0" encoding="utf-8"?>
<formControlPr xmlns="http://schemas.microsoft.com/office/spreadsheetml/2009/9/main" objectType="Drop" dropStyle="combo" dx="16" fmlaLink="_Output!$E$98" fmlaRange="_Input!$C$27:$C$31" noThreeD="1" sel="3" val="0"/>
</file>

<file path=xl/ctrlProps/ctrlProp134.xml><?xml version="1.0" encoding="utf-8"?>
<formControlPr xmlns="http://schemas.microsoft.com/office/spreadsheetml/2009/9/main" objectType="Drop" dropStyle="combo" dx="16" fmlaLink="_Output!$D$96" fmlaRange="_Input!$C$3:$C$4" noThreeD="1" sel="1" val="0"/>
</file>

<file path=xl/ctrlProps/ctrlProp135.xml><?xml version="1.0" encoding="utf-8"?>
<formControlPr xmlns="http://schemas.microsoft.com/office/spreadsheetml/2009/9/main" objectType="Drop" dropStyle="combo" dx="16" fmlaLink="_Output!$D$102" fmlaRange="_Input!$C$45:$C$49" noThreeD="1" sel="0" val="0"/>
</file>

<file path=xl/ctrlProps/ctrlProp136.xml><?xml version="1.0" encoding="utf-8"?>
<formControlPr xmlns="http://schemas.microsoft.com/office/spreadsheetml/2009/9/main" objectType="Drop" dropStyle="combo" dx="16" fmlaLink="_Output!$D$103" fmlaRange="_Input!$C$45:$C$49" noThreeD="1" sel="0" val="0"/>
</file>

<file path=xl/ctrlProps/ctrlProp137.xml><?xml version="1.0" encoding="utf-8"?>
<formControlPr xmlns="http://schemas.microsoft.com/office/spreadsheetml/2009/9/main" objectType="Drop" dropStyle="combo" dx="16" fmlaLink="_Output!$E$102" fmlaRange="_Input!$C$27:$C$31" noThreeD="1" sel="3" val="0"/>
</file>

<file path=xl/ctrlProps/ctrlProp138.xml><?xml version="1.0" encoding="utf-8"?>
<formControlPr xmlns="http://schemas.microsoft.com/office/spreadsheetml/2009/9/main" objectType="Drop" dropStyle="combo" dx="16" fmlaLink="_Output!$E$103" fmlaRange="_Input!$C$27:$C$31" noThreeD="1" sel="3" val="0"/>
</file>

<file path=xl/ctrlProps/ctrlProp139.xml><?xml version="1.0" encoding="utf-8"?>
<formControlPr xmlns="http://schemas.microsoft.com/office/spreadsheetml/2009/9/main" objectType="Drop" dropStyle="combo" dx="16" fmlaLink="_Output!$D$101" fmlaRange="_Input!$C$45:$C$49" noThreeD="1" sel="0" val="0"/>
</file>

<file path=xl/ctrlProps/ctrlProp140.xml><?xml version="1.0" encoding="utf-8"?>
<formControlPr xmlns="http://schemas.microsoft.com/office/spreadsheetml/2009/9/main" objectType="Drop" dropStyle="combo" dx="16" fmlaLink="_Output!$E$101" fmlaRange="_Input!$C$27:$C$31" noThreeD="1" sel="3" val="0"/>
</file>

<file path=xl/ctrlProps/ctrlProp141.xml><?xml version="1.0" encoding="utf-8"?>
<formControlPr xmlns="http://schemas.microsoft.com/office/spreadsheetml/2009/9/main" objectType="Drop" dropStyle="combo" dx="16" fmlaLink="_Output!$D$994" fmlaRange="_Input!$C$45:$C$49" noThreeD="1" sel="0" val="0"/>
</file>

<file path=xl/ctrlProps/ctrlProp142.xml><?xml version="1.0" encoding="utf-8"?>
<formControlPr xmlns="http://schemas.microsoft.com/office/spreadsheetml/2009/9/main" objectType="Drop" dropStyle="combo" dx="16" fmlaLink="_Output!$E$994" fmlaRange="_Input!$C$27:$C$31" noThreeD="1" sel="3" val="0"/>
</file>

<file path=xl/ctrlProps/ctrlProp143.xml><?xml version="1.0" encoding="utf-8"?>
<formControlPr xmlns="http://schemas.microsoft.com/office/spreadsheetml/2009/9/main" objectType="Drop" dropStyle="combo" dx="16" fmlaLink="_Output!$D$995" fmlaRange="_Input!$C$45:$C$49" noThreeD="1" sel="0" val="0"/>
</file>

<file path=xl/ctrlProps/ctrlProp144.xml><?xml version="1.0" encoding="utf-8"?>
<formControlPr xmlns="http://schemas.microsoft.com/office/spreadsheetml/2009/9/main" objectType="Drop" dropStyle="combo" dx="16" fmlaLink="_Output!$E$995" fmlaRange="_Input!$C$27:$C$31" noThreeD="1" sel="3" val="0"/>
</file>

<file path=xl/ctrlProps/ctrlProp145.xml><?xml version="1.0" encoding="utf-8"?>
<formControlPr xmlns="http://schemas.microsoft.com/office/spreadsheetml/2009/9/main" objectType="Drop" dropStyle="combo" dx="16" fmlaLink="_Output!$D$111" fmlaRange="_Input!$C$3:$C$4" noThreeD="1" sel="1" val="0"/>
</file>

<file path=xl/ctrlProps/ctrlProp146.xml><?xml version="1.0" encoding="utf-8"?>
<formControlPr xmlns="http://schemas.microsoft.com/office/spreadsheetml/2009/9/main" objectType="Drop" dropStyle="combo" dx="16" fmlaLink="_Output!$D$112" fmlaRange="_Input!$C$3:$C$4" noThreeD="1" sel="1" val="0"/>
</file>

<file path=xl/ctrlProps/ctrlProp147.xml><?xml version="1.0" encoding="utf-8"?>
<formControlPr xmlns="http://schemas.microsoft.com/office/spreadsheetml/2009/9/main" objectType="Drop" dropStyle="combo" dx="16" fmlaLink="_Output!$D$113" fmlaRange="_Input!$C$3:$C$4" noThreeD="1" sel="1" val="0"/>
</file>

<file path=xl/ctrlProps/ctrlProp148.xml><?xml version="1.0" encoding="utf-8"?>
<formControlPr xmlns="http://schemas.microsoft.com/office/spreadsheetml/2009/9/main" objectType="Drop" dropStyle="combo" dx="16" fmlaLink="_Output!$D$114" fmlaRange="_Input!$C$3:$C$4" noThreeD="1" sel="1" val="0"/>
</file>

<file path=xl/ctrlProps/ctrlProp149.xml><?xml version="1.0" encoding="utf-8"?>
<formControlPr xmlns="http://schemas.microsoft.com/office/spreadsheetml/2009/9/main" objectType="Drop" dropStyle="combo" dx="16" fmlaLink="_Output!$D$115" fmlaRange="_Input!$C$3:$C$4" noThreeD="1" sel="1" val="0"/>
</file>

<file path=xl/ctrlProps/ctrlProp150.xml><?xml version="1.0" encoding="utf-8"?>
<formControlPr xmlns="http://schemas.microsoft.com/office/spreadsheetml/2009/9/main" objectType="Drop" dropStyle="combo" dx="16" fmlaLink="_Output!$D$116" fmlaRange="_Input!$C$3:$C$4" noThreeD="1" sel="1" val="0"/>
</file>

<file path=xl/ctrlProps/ctrlProp151.xml><?xml version="1.0" encoding="utf-8"?>
<formControlPr xmlns="http://schemas.microsoft.com/office/spreadsheetml/2009/9/main" objectType="Drop" dropStyle="combo" dx="16" fmlaLink="_Output!$D$117" fmlaRange="_Input!$C$3:$C$4" noThreeD="1" sel="1" val="0"/>
</file>

<file path=xl/ctrlProps/ctrlProp152.xml><?xml version="1.0" encoding="utf-8"?>
<formControlPr xmlns="http://schemas.microsoft.com/office/spreadsheetml/2009/9/main" objectType="Drop" dropStyle="combo" dx="16" fmlaLink="_Output!$D$118" fmlaRange="_Input!$C$3:$C$4" noThreeD="1" sel="1" val="0"/>
</file>

<file path=xl/ctrlProps/ctrlProp153.xml><?xml version="1.0" encoding="utf-8"?>
<formControlPr xmlns="http://schemas.microsoft.com/office/spreadsheetml/2009/9/main" objectType="Drop" dropStyle="combo" dx="16" fmlaLink="_Output!$D$119" fmlaRange="_Input!$C$3:$C$4" noThreeD="1" sel="1" val="0"/>
</file>

<file path=xl/ctrlProps/ctrlProp154.xml><?xml version="1.0" encoding="utf-8"?>
<formControlPr xmlns="http://schemas.microsoft.com/office/spreadsheetml/2009/9/main" objectType="Drop" dropStyle="combo" dx="16" fmlaLink="_Output!$D$120" fmlaRange="_Input!$C$3:$C$4" noThreeD="1" sel="1" val="0"/>
</file>

<file path=xl/ctrlProps/ctrlProp155.xml><?xml version="1.0" encoding="utf-8"?>
<formControlPr xmlns="http://schemas.microsoft.com/office/spreadsheetml/2009/9/main" objectType="Drop" dropStyle="combo" dx="16" fmlaLink="_Output!$D$121" fmlaRange="_Input!$C$3:$C$4" noThreeD="1" sel="1" val="0"/>
</file>

<file path=xl/ctrlProps/ctrlProp156.xml><?xml version="1.0" encoding="utf-8"?>
<formControlPr xmlns="http://schemas.microsoft.com/office/spreadsheetml/2009/9/main" objectType="Drop" dropStyle="combo" dx="16" fmlaLink="_Output!$E$107" fmlaRange="_Input!$C$27:$C$31" noThreeD="1" sel="3" val="0"/>
</file>

<file path=xl/ctrlProps/ctrlProp157.xml><?xml version="1.0" encoding="utf-8"?>
<formControlPr xmlns="http://schemas.microsoft.com/office/spreadsheetml/2009/9/main" objectType="Drop" dropStyle="combo" dx="16" fmlaLink="_Output!$D$125" fmlaRange="_Input!$C$13:$C$17" noThreeD="1" sel="0" val="0"/>
</file>

<file path=xl/ctrlProps/ctrlProp158.xml><?xml version="1.0" encoding="utf-8"?>
<formControlPr xmlns="http://schemas.microsoft.com/office/spreadsheetml/2009/9/main" objectType="Drop" dropStyle="combo" dx="16" fmlaLink="_Output!$E$125" fmlaRange="_Input!$C$27:$C$31" noThreeD="1" sel="3" val="0"/>
</file>

<file path=xl/ctrlProps/ctrlProp159.xml><?xml version="1.0" encoding="utf-8"?>
<formControlPr xmlns="http://schemas.microsoft.com/office/spreadsheetml/2009/9/main" objectType="Drop" dropStyle="combo" dx="16" fmlaLink="_Output!$D$123" fmlaRange="_Input!$C$13:$C$17" noThreeD="1" sel="0" val="0"/>
</file>

<file path=xl/ctrlProps/ctrlProp160.xml><?xml version="1.0" encoding="utf-8"?>
<formControlPr xmlns="http://schemas.microsoft.com/office/spreadsheetml/2009/9/main" objectType="Drop" dropStyle="combo" dx="16" fmlaLink="_Output!$E$123" fmlaRange="_Input!$C$27:$C$31" noThreeD="1" sel="3" val="0"/>
</file>

<file path=xl/ctrlProps/ctrlProp161.xml><?xml version="1.0" encoding="utf-8"?>
<formControlPr xmlns="http://schemas.microsoft.com/office/spreadsheetml/2009/9/main" objectType="Drop" dropStyle="combo" dx="16" fmlaLink="_Output!$E$127" fmlaRange="_Input!$C$27:$C$31" noThreeD="1" sel="3" val="0"/>
</file>

<file path=xl/ctrlProps/ctrlProp162.xml><?xml version="1.0" encoding="utf-8"?>
<formControlPr xmlns="http://schemas.microsoft.com/office/spreadsheetml/2009/9/main" objectType="Drop" dropStyle="combo" dx="16" fmlaLink="_Output!$D$132" fmlaRange="_Input!$C$3:$C$4" noThreeD="1" sel="1" val="0"/>
</file>

<file path=xl/ctrlProps/ctrlProp163.xml><?xml version="1.0" encoding="utf-8"?>
<formControlPr xmlns="http://schemas.microsoft.com/office/spreadsheetml/2009/9/main" objectType="Drop" dropStyle="combo" dx="16" fmlaLink="_Output!$D$133" fmlaRange="_Input!$C$3:$C$4" noThreeD="1" sel="1" val="0"/>
</file>

<file path=xl/ctrlProps/ctrlProp164.xml><?xml version="1.0" encoding="utf-8"?>
<formControlPr xmlns="http://schemas.microsoft.com/office/spreadsheetml/2009/9/main" objectType="Drop" dropStyle="combo" dx="16" fmlaLink="_Output!$D$134" fmlaRange="_Input!$C$3:$C$4" noThreeD="1" sel="1" val="0"/>
</file>

<file path=xl/ctrlProps/ctrlProp165.xml><?xml version="1.0" encoding="utf-8"?>
<formControlPr xmlns="http://schemas.microsoft.com/office/spreadsheetml/2009/9/main" objectType="Drop" dropStyle="combo" dx="16" fmlaLink="_Output!$D$135" fmlaRange="_Input!$C$3:$C$4" noThreeD="1" sel="1" val="0"/>
</file>

<file path=xl/ctrlProps/ctrlProp166.xml><?xml version="1.0" encoding="utf-8"?>
<formControlPr xmlns="http://schemas.microsoft.com/office/spreadsheetml/2009/9/main" objectType="Drop" dropStyle="combo" dx="16" fmlaLink="_Output!$D$136" fmlaRange="_Input!$C$3:$C$4" noThreeD="1" sel="1" val="0"/>
</file>

<file path=xl/ctrlProps/ctrlProp167.xml><?xml version="1.0" encoding="utf-8"?>
<formControlPr xmlns="http://schemas.microsoft.com/office/spreadsheetml/2009/9/main" objectType="Drop" dropStyle="combo" dx="16" fmlaLink="_Output!$D$137" fmlaRange="_Input!$C$3:$C$4" noThreeD="1" sel="1" val="0"/>
</file>

<file path=xl/ctrlProps/ctrlProp168.xml><?xml version="1.0" encoding="utf-8"?>
<formControlPr xmlns="http://schemas.microsoft.com/office/spreadsheetml/2009/9/main" objectType="Drop" dropStyle="combo" dx="16" fmlaLink="_Output!$D$138" fmlaRange="_Input!$C$3:$C$4" noThreeD="1" sel="1" val="0"/>
</file>

<file path=xl/ctrlProps/ctrlProp169.xml><?xml version="1.0" encoding="utf-8"?>
<formControlPr xmlns="http://schemas.microsoft.com/office/spreadsheetml/2009/9/main" objectType="Drop" dropStyle="combo" dx="16" fmlaLink="_Output!$D$139" fmlaRange="_Input!$C$3:$C$4" noThreeD="1" sel="1" val="0"/>
</file>

<file path=xl/ctrlProps/ctrlProp170.xml><?xml version="1.0" encoding="utf-8"?>
<formControlPr xmlns="http://schemas.microsoft.com/office/spreadsheetml/2009/9/main" objectType="Drop" dropStyle="combo" dx="16" fmlaLink="_Output!$D$128" fmlaRange="_Input!$C$13:$C$17" noThreeD="1" sel="0" val="0"/>
</file>

<file path=xl/ctrlProps/ctrlProp171.xml><?xml version="1.0" encoding="utf-8"?>
<formControlPr xmlns="http://schemas.microsoft.com/office/spreadsheetml/2009/9/main" objectType="Drop" dropStyle="combo" dx="16" fmlaLink="_Output!$E$128" fmlaRange="_Input!$C$27:$C$31" noThreeD="1" sel="3" val="0"/>
</file>

<file path=xl/ctrlProps/ctrlProp172.xml><?xml version="1.0" encoding="utf-8"?>
<formControlPr xmlns="http://schemas.microsoft.com/office/spreadsheetml/2009/9/main" objectType="Drop" dropStyle="combo" dx="16" fmlaLink="_Output!$D$144" fmlaRange="_Input!$C$39:$C$43" noThreeD="1" sel="0" val="0"/>
</file>

<file path=xl/ctrlProps/ctrlProp173.xml><?xml version="1.0" encoding="utf-8"?>
<formControlPr xmlns="http://schemas.microsoft.com/office/spreadsheetml/2009/9/main" objectType="Drop" dropStyle="combo" dx="16" fmlaLink="_Output!$E$144" fmlaRange="_Input!$C$27:$C$31" noThreeD="1" sel="3" val="0"/>
</file>

<file path=xl/ctrlProps/ctrlProp174.xml><?xml version="1.0" encoding="utf-8"?>
<formControlPr xmlns="http://schemas.microsoft.com/office/spreadsheetml/2009/9/main" objectType="Drop" dropStyle="combo" dx="16" fmlaLink="_Output!$D$107" fmlaRange="_Input!$C$45:$C$49" noThreeD="1" sel="0" val="0"/>
</file>

<file path=xl/ctrlProps/ctrlProp175.xml><?xml version="1.0" encoding="utf-8"?>
<formControlPr xmlns="http://schemas.microsoft.com/office/spreadsheetml/2009/9/main" objectType="Drop" dropStyle="combo" dx="16" fmlaLink="_Output!$D$127" fmlaRange="_Input!$C$13:$C$17" noThreeD="1" sel="0" val="0"/>
</file>

<file path=xl/ctrlProps/ctrlProp176.xml><?xml version="1.0" encoding="utf-8"?>
<formControlPr xmlns="http://schemas.microsoft.com/office/spreadsheetml/2009/9/main" objectType="Drop" dropStyle="combo" dx="16" fmlaLink="_Output!$D$143" fmlaRange="_Input!$C$13:$C$17" noThreeD="1" sel="0" val="0"/>
</file>

<file path=xl/ctrlProps/ctrlProp177.xml><?xml version="1.0" encoding="utf-8"?>
<formControlPr xmlns="http://schemas.microsoft.com/office/spreadsheetml/2009/9/main" objectType="Drop" dropStyle="combo" dx="16" fmlaLink="_Output!$E$143" fmlaRange="_Input!$C$27:$C$31" noThreeD="1" sel="3" val="0"/>
</file>

<file path=xl/ctrlProps/ctrlProp178.xml><?xml version="1.0" encoding="utf-8"?>
<formControlPr xmlns="http://schemas.microsoft.com/office/spreadsheetml/2009/9/main" objectType="Drop" dropStyle="combo" dx="16" fmlaLink="_Output!$D$140" fmlaRange="_Input!$C$13:$C$17" noThreeD="1" sel="0" val="0"/>
</file>

<file path=xl/ctrlProps/ctrlProp179.xml><?xml version="1.0" encoding="utf-8"?>
<formControlPr xmlns="http://schemas.microsoft.com/office/spreadsheetml/2009/9/main" objectType="Drop" dropStyle="combo" dx="16" fmlaLink="_Output!$E$140" fmlaRange="_Input!$C$27:$C$31" noThreeD="1" sel="3" val="0"/>
</file>

<file path=xl/ctrlProps/ctrlProp180.xml><?xml version="1.0" encoding="utf-8"?>
<formControlPr xmlns="http://schemas.microsoft.com/office/spreadsheetml/2009/9/main" objectType="Drop" dropStyle="combo" dx="16" fmlaLink="_Output!$D$1089" fmlaRange="_Input!$C$3:$C$4" noThreeD="1" sel="1" val="0"/>
</file>

<file path=xl/ctrlProps/ctrlProp181.xml><?xml version="1.0" encoding="utf-8"?>
<formControlPr xmlns="http://schemas.microsoft.com/office/spreadsheetml/2009/9/main" objectType="Drop" dropStyle="combo" dx="16" fmlaLink="_Output!$D$1090" fmlaRange="_Input!$C$3:$C$4" noThreeD="1" sel="1" val="0"/>
</file>

<file path=xl/ctrlProps/ctrlProp182.xml><?xml version="1.0" encoding="utf-8"?>
<formControlPr xmlns="http://schemas.microsoft.com/office/spreadsheetml/2009/9/main" objectType="Drop" dropStyle="combo" dx="16" fmlaLink="_Output!$D$148" fmlaRange="_Input!$C$13:$C$17" noThreeD="1" sel="0" val="0"/>
</file>

<file path=xl/ctrlProps/ctrlProp183.xml><?xml version="1.0" encoding="utf-8"?>
<formControlPr xmlns="http://schemas.microsoft.com/office/spreadsheetml/2009/9/main" objectType="Drop" dropStyle="combo" dx="16" fmlaLink="_Output!$D$149" fmlaRange="_Input!$C$13:$C$17" noThreeD="1" sel="0" val="0"/>
</file>

<file path=xl/ctrlProps/ctrlProp184.xml><?xml version="1.0" encoding="utf-8"?>
<formControlPr xmlns="http://schemas.microsoft.com/office/spreadsheetml/2009/9/main" objectType="Drop" dropStyle="combo" dx="16" fmlaLink="_Output!$E$148" fmlaRange="_Input!$C$27:$C$31" noThreeD="1" sel="3" val="0"/>
</file>

<file path=xl/ctrlProps/ctrlProp185.xml><?xml version="1.0" encoding="utf-8"?>
<formControlPr xmlns="http://schemas.microsoft.com/office/spreadsheetml/2009/9/main" objectType="Drop" dropStyle="combo" dx="16" fmlaLink="_Output!$E$149" fmlaRange="_Input!$C$27:$C$31" noThreeD="1" sel="3" val="0"/>
</file>

<file path=xl/ctrlProps/ctrlProp186.xml><?xml version="1.0" encoding="utf-8"?>
<formControlPr xmlns="http://schemas.microsoft.com/office/spreadsheetml/2009/9/main" objectType="Drop" dropStyle="combo" dx="16" fmlaLink="_Output!$E$151" fmlaRange="_Input!$C$27:$C$31" noThreeD="1" sel="3" val="0"/>
</file>

<file path=xl/ctrlProps/ctrlProp187.xml><?xml version="1.0" encoding="utf-8"?>
<formControlPr xmlns="http://schemas.microsoft.com/office/spreadsheetml/2009/9/main" objectType="Drop" dropStyle="combo" dx="16" fmlaLink="_Output!$D$152" fmlaRange="_Input!$C$39:$C$43" noThreeD="1" sel="0" val="0"/>
</file>

<file path=xl/ctrlProps/ctrlProp188.xml><?xml version="1.0" encoding="utf-8"?>
<formControlPr xmlns="http://schemas.microsoft.com/office/spreadsheetml/2009/9/main" objectType="Drop" dropStyle="combo" dx="16" fmlaLink="_Output!$D$153" fmlaRange="_Input!$C$13:$C$17" noThreeD="1" sel="0" val="0"/>
</file>

<file path=xl/ctrlProps/ctrlProp189.xml><?xml version="1.0" encoding="utf-8"?>
<formControlPr xmlns="http://schemas.microsoft.com/office/spreadsheetml/2009/9/main" objectType="Drop" dropStyle="combo" dx="16" fmlaLink="_Output!$E$152" fmlaRange="_Input!$C$27:$C$31" noThreeD="1" sel="3" val="0"/>
</file>

<file path=xl/ctrlProps/ctrlProp190.xml><?xml version="1.0" encoding="utf-8"?>
<formControlPr xmlns="http://schemas.microsoft.com/office/spreadsheetml/2009/9/main" objectType="Drop" dropStyle="combo" dx="16" fmlaLink="_Output!$E$153" fmlaRange="_Input!$C$27:$C$31" noThreeD="1" sel="3" val="0"/>
</file>

<file path=xl/ctrlProps/ctrlProp191.xml><?xml version="1.0" encoding="utf-8"?>
<formControlPr xmlns="http://schemas.microsoft.com/office/spreadsheetml/2009/9/main" objectType="Drop" dropStyle="combo" dx="16" fmlaLink="_Output!$D$151" fmlaRange="_Input!$C$13:$C$17" noThreeD="1" sel="0" val="0"/>
</file>

<file path=xl/ctrlProps/ctrlProp192.xml><?xml version="1.0" encoding="utf-8"?>
<formControlPr xmlns="http://schemas.microsoft.com/office/spreadsheetml/2009/9/main" objectType="Drop" dropStyle="combo" dx="16" fmlaLink="_Output!$E$155" fmlaRange="_Input!$C$27:$C$31" noThreeD="1" sel="3" val="0"/>
</file>

<file path=xl/ctrlProps/ctrlProp193.xml><?xml version="1.0" encoding="utf-8"?>
<formControlPr xmlns="http://schemas.microsoft.com/office/spreadsheetml/2009/9/main" objectType="Drop" dropStyle="combo" dx="16" fmlaLink="_Output!$D$155" fmlaRange="_Input!$C$39:$C$43" noThreeD="1" sel="0" val="0"/>
</file>

<file path=xl/ctrlProps/ctrlProp194.xml><?xml version="1.0" encoding="utf-8"?>
<formControlPr xmlns="http://schemas.microsoft.com/office/spreadsheetml/2009/9/main" objectType="Drop" dropStyle="combo" dx="16" fmlaLink="_Output!$D$157" fmlaRange="_Input!$C$39:$C$43" noThreeD="1" sel="0" val="0"/>
</file>

<file path=xl/ctrlProps/ctrlProp195.xml><?xml version="1.0" encoding="utf-8"?>
<formControlPr xmlns="http://schemas.microsoft.com/office/spreadsheetml/2009/9/main" objectType="Drop" dropStyle="combo" dx="16" fmlaLink="_Output!$E$157" fmlaRange="_Input!$C$27:$C$31" noThreeD="1" sel="3" val="0"/>
</file>

<file path=xl/ctrlProps/ctrlProp196.xml><?xml version="1.0" encoding="utf-8"?>
<formControlPr xmlns="http://schemas.microsoft.com/office/spreadsheetml/2009/9/main" objectType="Drop" dropStyle="combo" dx="16" fmlaLink="_Output!$D$156" fmlaRange="_Input!$C$39:$C$43" noThreeD="1" sel="0" val="0"/>
</file>

<file path=xl/ctrlProps/ctrlProp197.xml><?xml version="1.0" encoding="utf-8"?>
<formControlPr xmlns="http://schemas.microsoft.com/office/spreadsheetml/2009/9/main" objectType="Drop" dropStyle="combo" dx="16" fmlaLink="_Output!$E$156" fmlaRange="_Input!$C$27:$C$31" noThreeD="1" sel="3" val="0"/>
</file>

<file path=xl/ctrlProps/ctrlProp198.xml><?xml version="1.0" encoding="utf-8"?>
<formControlPr xmlns="http://schemas.microsoft.com/office/spreadsheetml/2009/9/main" objectType="Drop" dropStyle="combo" dx="16" fmlaLink="_Output!$D$154" fmlaRange="_Input!$C$13:$C$17" noThreeD="1" sel="0" val="0"/>
</file>

<file path=xl/ctrlProps/ctrlProp199.xml><?xml version="1.0" encoding="utf-8"?>
<formControlPr xmlns="http://schemas.microsoft.com/office/spreadsheetml/2009/9/main" objectType="Drop" dropStyle="combo" dx="16" fmlaLink="_Output!$E$154" fmlaRange="_Input!$C$27:$C$31" noThreeD="1" sel="3" val="0"/>
</file>

<file path=xl/ctrlProps/ctrlProp200.xml><?xml version="1.0" encoding="utf-8"?>
<formControlPr xmlns="http://schemas.microsoft.com/office/spreadsheetml/2009/9/main" objectType="Drop" dropStyle="combo" dx="16" fmlaLink="_Output!$D$150" fmlaRange="_Input!$C$13:$C$17" noThreeD="1" sel="0" val="0"/>
</file>

<file path=xl/ctrlProps/ctrlProp201.xml><?xml version="1.0" encoding="utf-8"?>
<formControlPr xmlns="http://schemas.microsoft.com/office/spreadsheetml/2009/9/main" objectType="Drop" dropStyle="combo" dx="16" fmlaLink="_Output!$E$150" fmlaRange="_Input!$C$27:$C$31" noThreeD="1" sel="3" val="0"/>
</file>

<file path=xl/ctrlProps/ctrlProp202.xml><?xml version="1.0" encoding="utf-8"?>
<formControlPr xmlns="http://schemas.microsoft.com/office/spreadsheetml/2009/9/main" objectType="Drop" dropStyle="combo" dx="16" fmlaLink="_Output!$D$996" fmlaRange="_Input!$C$13:$C$17" noThreeD="1" sel="0" val="0"/>
</file>

<file path=xl/ctrlProps/ctrlProp203.xml><?xml version="1.0" encoding="utf-8"?>
<formControlPr xmlns="http://schemas.microsoft.com/office/spreadsheetml/2009/9/main" objectType="Drop" dropStyle="combo" dx="16" fmlaLink="_Output!$E$996" fmlaRange="_Input!$C$27:$C$31" noThreeD="1" sel="3" val="0"/>
</file>

<file path=xl/ctrlProps/ctrlProp204.xml><?xml version="1.0" encoding="utf-8"?>
<formControlPr xmlns="http://schemas.microsoft.com/office/spreadsheetml/2009/9/main" objectType="Drop" dropStyle="combo" dx="16" fmlaLink="_Output!$D$997" fmlaRange="_Input!$C$13:$C$17" noThreeD="1" sel="0" val="0"/>
</file>

<file path=xl/ctrlProps/ctrlProp205.xml><?xml version="1.0" encoding="utf-8"?>
<formControlPr xmlns="http://schemas.microsoft.com/office/spreadsheetml/2009/9/main" objectType="Drop" dropStyle="combo" dx="16" fmlaLink="_Output!$E$997" fmlaRange="_Input!$C$27:$C$31" noThreeD="1" sel="3" val="0"/>
</file>

<file path=xl/ctrlProps/ctrlProp206.xml><?xml version="1.0" encoding="utf-8"?>
<formControlPr xmlns="http://schemas.microsoft.com/office/spreadsheetml/2009/9/main" objectType="Drop" dropStyle="combo" dx="16" fmlaLink="_Output!$D$998" fmlaRange="_Input!$C$13:$C$17" noThreeD="1" sel="0" val="0"/>
</file>

<file path=xl/ctrlProps/ctrlProp207.xml><?xml version="1.0" encoding="utf-8"?>
<formControlPr xmlns="http://schemas.microsoft.com/office/spreadsheetml/2009/9/main" objectType="Drop" dropStyle="combo" dx="16" fmlaLink="_Output!$E$998" fmlaRange="_Input!$C$27:$C$31" noThreeD="1" sel="3" val="0"/>
</file>

<file path=xl/ctrlProps/ctrlProp208.xml><?xml version="1.0" encoding="utf-8"?>
<formControlPr xmlns="http://schemas.microsoft.com/office/spreadsheetml/2009/9/main" objectType="Drop" dropStyle="combo" dx="16" fmlaLink="_Output!$D$999" fmlaRange="_Input!$C$13:$C$17" noThreeD="1" sel="0" val="0"/>
</file>

<file path=xl/ctrlProps/ctrlProp209.xml><?xml version="1.0" encoding="utf-8"?>
<formControlPr xmlns="http://schemas.microsoft.com/office/spreadsheetml/2009/9/main" objectType="Drop" dropStyle="combo" dx="16" fmlaLink="_Output!$E$999" fmlaRange="_Input!$C$27:$C$31" noThreeD="1" sel="3" val="0"/>
</file>

<file path=xl/ctrlProps/ctrlProp210.xml><?xml version="1.0" encoding="utf-8"?>
<formControlPr xmlns="http://schemas.microsoft.com/office/spreadsheetml/2009/9/main" objectType="Drop" dropStyle="combo" dx="16" fmlaLink="_Output!$D$161" fmlaRange="_Input!$C$13:$C$17" noThreeD="1" sel="0" val="0"/>
</file>

<file path=xl/ctrlProps/ctrlProp211.xml><?xml version="1.0" encoding="utf-8"?>
<formControlPr xmlns="http://schemas.microsoft.com/office/spreadsheetml/2009/9/main" objectType="Drop" dropStyle="combo" dx="16" fmlaLink="_Output!$E$161" fmlaRange="_Input!$C$27:$C$31" noThreeD="1" sel="3" val="0"/>
</file>

<file path=xl/ctrlProps/ctrlProp212.xml><?xml version="1.0" encoding="utf-8"?>
<formControlPr xmlns="http://schemas.microsoft.com/office/spreadsheetml/2009/9/main" objectType="Drop" dropStyle="combo" dx="16" fmlaLink="_Output!$D$175" fmlaRange="_Input!$C$39:$C$43" noThreeD="1" sel="0" val="0"/>
</file>

<file path=xl/ctrlProps/ctrlProp213.xml><?xml version="1.0" encoding="utf-8"?>
<formControlPr xmlns="http://schemas.microsoft.com/office/spreadsheetml/2009/9/main" objectType="Drop" dropStyle="combo" dx="16" fmlaLink="_Output!$E$175" fmlaRange="_Input!$C$27:$C$31" noThreeD="1" sel="3" val="0"/>
</file>

<file path=xl/ctrlProps/ctrlProp214.xml><?xml version="1.0" encoding="utf-8"?>
<formControlPr xmlns="http://schemas.microsoft.com/office/spreadsheetml/2009/9/main" objectType="Drop" dropStyle="combo" dx="16" fmlaLink="_Output!$D$176" fmlaRange="_Input!$C$13:$C$17" noThreeD="1" sel="0" val="0"/>
</file>

<file path=xl/ctrlProps/ctrlProp215.xml><?xml version="1.0" encoding="utf-8"?>
<formControlPr xmlns="http://schemas.microsoft.com/office/spreadsheetml/2009/9/main" objectType="Drop" dropStyle="combo" dx="16" fmlaLink="_Output!$E$176" fmlaRange="_Input!$C$27:$C$31" noThreeD="1" sel="3" val="0"/>
</file>

<file path=xl/ctrlProps/ctrlProp216.xml><?xml version="1.0" encoding="utf-8"?>
<formControlPr xmlns="http://schemas.microsoft.com/office/spreadsheetml/2009/9/main" objectType="Drop" dropStyle="combo" dx="16" fmlaLink="_Output!$D$1000" fmlaRange="_Input!$C$13:$C$17" noThreeD="1" sel="0" val="0"/>
</file>

<file path=xl/ctrlProps/ctrlProp217.xml><?xml version="1.0" encoding="utf-8"?>
<formControlPr xmlns="http://schemas.microsoft.com/office/spreadsheetml/2009/9/main" objectType="Drop" dropStyle="combo" dx="16" fmlaLink="_Output!$E$1000" fmlaRange="_Input!$C$27:$C$31" noThreeD="1" sel="3" val="0"/>
</file>

<file path=xl/ctrlProps/ctrlProp218.xml><?xml version="1.0" encoding="utf-8"?>
<formControlPr xmlns="http://schemas.microsoft.com/office/spreadsheetml/2009/9/main" objectType="Drop" dropStyle="combo" dx="16" fmlaLink="_Output!$D$1092" fmlaRange="_Input!$C$3:$C$4" noThreeD="1" sel="1" val="0"/>
</file>

<file path=xl/ctrlProps/ctrlProp219.xml><?xml version="1.0" encoding="utf-8"?>
<formControlPr xmlns="http://schemas.microsoft.com/office/spreadsheetml/2009/9/main" objectType="Drop" dropStyle="combo" dx="16" fmlaLink="_Output!$D$1091" fmlaRange="_Input!$C$13:$C$17" noThreeD="1" sel="0" val="0"/>
</file>

<file path=xl/ctrlProps/ctrlProp220.xml><?xml version="1.0" encoding="utf-8"?>
<formControlPr xmlns="http://schemas.microsoft.com/office/spreadsheetml/2009/9/main" objectType="Drop" dropStyle="combo" dx="16" fmlaLink="_Output!$E$1091" fmlaRange="_Input!$C$27:$C$31" noThreeD="1" sel="3" val="0"/>
</file>

<file path=xl/ctrlProps/ctrlProp221.xml><?xml version="1.0" encoding="utf-8"?>
<formControlPr xmlns="http://schemas.microsoft.com/office/spreadsheetml/2009/9/main" objectType="Drop" dropStyle="combo" dx="16" fmlaLink="_Output!$D$1093" fmlaRange="_Input!$C$3:$C$4" noThreeD="1" sel="1" val="0"/>
</file>

<file path=xl/ctrlProps/ctrlProp222.xml><?xml version="1.0" encoding="utf-8"?>
<formControlPr xmlns="http://schemas.microsoft.com/office/spreadsheetml/2009/9/main" objectType="Drop" dropStyle="combo" dx="16" fmlaLink="_Output!$D$1094" fmlaRange="_Input!$C$3:$C$4" noThreeD="1" sel="1" val="0"/>
</file>

<file path=xl/ctrlProps/ctrlProp223.xml><?xml version="1.0" encoding="utf-8"?>
<formControlPr xmlns="http://schemas.microsoft.com/office/spreadsheetml/2009/9/main" objectType="Drop" dropStyle="combo" dx="16" fmlaLink="_Output!$D$1095" fmlaRange="_Input!$C$3:$C$4" noThreeD="1" sel="1" val="0"/>
</file>

<file path=xl/ctrlProps/ctrlProp224.xml><?xml version="1.0" encoding="utf-8"?>
<formControlPr xmlns="http://schemas.microsoft.com/office/spreadsheetml/2009/9/main" objectType="Drop" dropStyle="combo" dx="16" fmlaLink="_Output!$D$1096" fmlaRange="_Input!$C$13:$C$17" noThreeD="1" sel="0" val="0"/>
</file>

<file path=xl/ctrlProps/ctrlProp225.xml><?xml version="1.0" encoding="utf-8"?>
<formControlPr xmlns="http://schemas.microsoft.com/office/spreadsheetml/2009/9/main" objectType="Drop" dropStyle="combo" dx="16" fmlaLink="_Output!$D$1097" fmlaRange="_Input!$C$13:$C$17" noThreeD="1" sel="0" val="0"/>
</file>

<file path=xl/ctrlProps/ctrlProp226.xml><?xml version="1.0" encoding="utf-8"?>
<formControlPr xmlns="http://schemas.microsoft.com/office/spreadsheetml/2009/9/main" objectType="Drop" dropStyle="combo" dx="16" fmlaLink="_Output!$D$1098" fmlaRange="_Input!$C$3:$C$4" noThreeD="1" sel="1" val="0"/>
</file>

<file path=xl/ctrlProps/ctrlProp227.xml><?xml version="1.0" encoding="utf-8"?>
<formControlPr xmlns="http://schemas.microsoft.com/office/spreadsheetml/2009/9/main" objectType="Drop" dropStyle="combo" dx="16" fmlaLink="_Output!$D$1099" fmlaRange="_Input!$C$3:$C$4" noThreeD="1" sel="1" val="0"/>
</file>

<file path=xl/ctrlProps/ctrlProp228.xml><?xml version="1.0" encoding="utf-8"?>
<formControlPr xmlns="http://schemas.microsoft.com/office/spreadsheetml/2009/9/main" objectType="Drop" dropStyle="combo" dx="16" fmlaLink="_Output!$D$1100" fmlaRange="_Input!$C$3:$C$4" noThreeD="1" sel="1" val="0"/>
</file>

<file path=xl/ctrlProps/ctrlProp229.xml><?xml version="1.0" encoding="utf-8"?>
<formControlPr xmlns="http://schemas.microsoft.com/office/spreadsheetml/2009/9/main" objectType="Drop" dropStyle="combo" dx="16" fmlaLink="_Output!$D$1101" fmlaRange="_Input!$C$13:$C$17" noThreeD="1" sel="0" val="0"/>
</file>

<file path=xl/ctrlProps/ctrlProp230.xml><?xml version="1.0" encoding="utf-8"?>
<formControlPr xmlns="http://schemas.microsoft.com/office/spreadsheetml/2009/9/main" objectType="Drop" dropStyle="combo" dx="16" fmlaLink="_Output!$E$1096" fmlaRange="_Input!$C$27:$C$31" noThreeD="1" sel="3" val="0"/>
</file>

<file path=xl/ctrlProps/ctrlProp231.xml><?xml version="1.0" encoding="utf-8"?>
<formControlPr xmlns="http://schemas.microsoft.com/office/spreadsheetml/2009/9/main" objectType="Drop" dropStyle="combo" dx="16" fmlaLink="_Output!$E$1097" fmlaRange="_Input!$C$27:$C$31" noThreeD="1" sel="3" val="0"/>
</file>

<file path=xl/ctrlProps/ctrlProp232.xml><?xml version="1.0" encoding="utf-8"?>
<formControlPr xmlns="http://schemas.microsoft.com/office/spreadsheetml/2009/9/main" objectType="Drop" dropStyle="combo" dx="16" fmlaLink="_Output!$E$1101" fmlaRange="_Input!$C$27:$C$31" noThreeD="1" sel="3" val="0"/>
</file>

<file path=xl/ctrlProps/ctrlProp233.xml><?xml version="1.0" encoding="utf-8"?>
<formControlPr xmlns="http://schemas.microsoft.com/office/spreadsheetml/2009/9/main" objectType="Drop" dropStyle="combo" dx="16" fmlaLink="_Output!$D$180" fmlaRange="_Input!$C$13:$C$17" noThreeD="1" sel="0" val="0"/>
</file>

<file path=xl/ctrlProps/ctrlProp234.xml><?xml version="1.0" encoding="utf-8"?>
<formControlPr xmlns="http://schemas.microsoft.com/office/spreadsheetml/2009/9/main" objectType="Drop" dropStyle="combo" dx="16" fmlaLink="_Output!$D$182" fmlaRange="_Input!$C$3:$C$4" noThreeD="1" sel="1" val="0"/>
</file>

<file path=xl/ctrlProps/ctrlProp235.xml><?xml version="1.0" encoding="utf-8"?>
<formControlPr xmlns="http://schemas.microsoft.com/office/spreadsheetml/2009/9/main" objectType="Drop" dropStyle="combo" dx="16" fmlaLink="_Output!$D$183" fmlaRange="_Input!$C$3:$C$4" noThreeD="1" sel="1" val="0"/>
</file>

<file path=xl/ctrlProps/ctrlProp236.xml><?xml version="1.0" encoding="utf-8"?>
<formControlPr xmlns="http://schemas.microsoft.com/office/spreadsheetml/2009/9/main" objectType="Drop" dropStyle="combo" dx="16" fmlaLink="_Output!$D$184" fmlaRange="_Input!$C$3:$C$4" noThreeD="1" sel="1" val="0"/>
</file>

<file path=xl/ctrlProps/ctrlProp237.xml><?xml version="1.0" encoding="utf-8"?>
<formControlPr xmlns="http://schemas.microsoft.com/office/spreadsheetml/2009/9/main" objectType="Drop" dropStyle="combo" dx="16" fmlaLink="_Output!$D$185" fmlaRange="_Input!$C$3:$C$4" noThreeD="1" sel="1" val="0"/>
</file>

<file path=xl/ctrlProps/ctrlProp238.xml><?xml version="1.0" encoding="utf-8"?>
<formControlPr xmlns="http://schemas.microsoft.com/office/spreadsheetml/2009/9/main" objectType="Drop" dropStyle="combo" dx="16" fmlaLink="_Output!$E$180" fmlaRange="_Input!$C$27:$C$31" noThreeD="1" sel="3" val="0"/>
</file>

<file path=xl/ctrlProps/ctrlProp239.xml><?xml version="1.0" encoding="utf-8"?>
<formControlPr xmlns="http://schemas.microsoft.com/office/spreadsheetml/2009/9/main" objectType="Drop" dropStyle="combo" dx="16" fmlaLink="_Output!$D$188" fmlaRange="_Input!$C$13:$C$17" noThreeD="1" sel="0" val="0"/>
</file>

<file path=xl/ctrlProps/ctrlProp240.xml><?xml version="1.0" encoding="utf-8"?>
<formControlPr xmlns="http://schemas.microsoft.com/office/spreadsheetml/2009/9/main" objectType="Drop" dropStyle="combo" dx="16" fmlaLink="_Output!$E$188" fmlaRange="_Input!$C$27:$C$31" noThreeD="1" sel="3" val="0"/>
</file>

<file path=xl/ctrlProps/ctrlProp241.xml><?xml version="1.0" encoding="utf-8"?>
<formControlPr xmlns="http://schemas.microsoft.com/office/spreadsheetml/2009/9/main" objectType="Drop" dropStyle="combo" dx="16" fmlaLink="_Output!$D$190" fmlaRange="_Input!$C$3:$C$4" noThreeD="1" sel="1" val="0"/>
</file>

<file path=xl/ctrlProps/ctrlProp242.xml><?xml version="1.0" encoding="utf-8"?>
<formControlPr xmlns="http://schemas.microsoft.com/office/spreadsheetml/2009/9/main" objectType="Drop" dropStyle="combo" dx="16" fmlaLink="_Output!$D$191" fmlaRange="_Input!$C$3:$C$4" noThreeD="1" sel="1" val="0"/>
</file>

<file path=xl/ctrlProps/ctrlProp243.xml><?xml version="1.0" encoding="utf-8"?>
<formControlPr xmlns="http://schemas.microsoft.com/office/spreadsheetml/2009/9/main" objectType="Drop" dropStyle="combo" dx="16" fmlaLink="_Output!$D$192" fmlaRange="_Input!$C$3:$C$4" noThreeD="1" sel="1" val="0"/>
</file>

<file path=xl/ctrlProps/ctrlProp244.xml><?xml version="1.0" encoding="utf-8"?>
<formControlPr xmlns="http://schemas.microsoft.com/office/spreadsheetml/2009/9/main" objectType="Drop" dropStyle="combo" dx="16" fmlaLink="_Output!$D$194" fmlaRange="_Input!$C$13:$C$17" noThreeD="1" sel="0" val="0"/>
</file>

<file path=xl/ctrlProps/ctrlProp245.xml><?xml version="1.0" encoding="utf-8"?>
<formControlPr xmlns="http://schemas.microsoft.com/office/spreadsheetml/2009/9/main" objectType="Drop" dropStyle="combo" dx="16" fmlaLink="_Output!$E$194" fmlaRange="_Input!$C$27:$C$31" noThreeD="1" sel="3" val="0"/>
</file>

<file path=xl/ctrlProps/ctrlProp246.xml><?xml version="1.0" encoding="utf-8"?>
<formControlPr xmlns="http://schemas.microsoft.com/office/spreadsheetml/2009/9/main" objectType="Drop" dropStyle="combo" dx="16" fmlaLink="_Output!$D$186" fmlaRange="_Input!$C$3:$C$4" noThreeD="1" sel="1" val="0"/>
</file>

<file path=xl/ctrlProps/ctrlProp247.xml><?xml version="1.0" encoding="utf-8"?>
<formControlPr xmlns="http://schemas.microsoft.com/office/spreadsheetml/2009/9/main" objectType="Drop" dropStyle="combo" dx="16" fmlaLink="_Output!$D$195" fmlaRange="_Input!$C$13:$C$17" noThreeD="1" sel="0" val="0"/>
</file>

<file path=xl/ctrlProps/ctrlProp248.xml><?xml version="1.0" encoding="utf-8"?>
<formControlPr xmlns="http://schemas.microsoft.com/office/spreadsheetml/2009/9/main" objectType="Drop" dropStyle="combo" dx="16" fmlaLink="_Output!$E$195" fmlaRange="_Input!$C$27:$C$31" noThreeD="1" sel="3" val="0"/>
</file>

<file path=xl/ctrlProps/ctrlProp249.xml><?xml version="1.0" encoding="utf-8"?>
<formControlPr xmlns="http://schemas.microsoft.com/office/spreadsheetml/2009/9/main" objectType="Drop" dropStyle="combo" dx="16" fmlaLink="_Output!$D$196" fmlaRange="_Input!$C$13:$C$17" noThreeD="1" sel="0" val="0"/>
</file>

<file path=xl/ctrlProps/ctrlProp250.xml><?xml version="1.0" encoding="utf-8"?>
<formControlPr xmlns="http://schemas.microsoft.com/office/spreadsheetml/2009/9/main" objectType="Drop" dropStyle="combo" dx="16" fmlaLink="_Output!$E$196" fmlaRange="_Input!$C$27:$C$31" noThreeD="1" sel="3" val="0"/>
</file>

<file path=xl/ctrlProps/ctrlProp251.xml><?xml version="1.0" encoding="utf-8"?>
<formControlPr xmlns="http://schemas.microsoft.com/office/spreadsheetml/2009/9/main" objectType="Drop" dropStyle="combo" dx="16" fmlaLink="_Output!$D$187" fmlaRange="_Input!$C$3:$C$4" noThreeD="1" sel="1" val="0"/>
</file>

<file path=xl/ctrlProps/ctrlProp252.xml><?xml version="1.0" encoding="utf-8"?>
<formControlPr xmlns="http://schemas.microsoft.com/office/spreadsheetml/2009/9/main" objectType="Drop" dropStyle="combo" dx="16" fmlaLink="_Output!$D$197" fmlaRange="_Input!$C$39:$C$43" noThreeD="1" sel="0" val="0"/>
</file>

<file path=xl/ctrlProps/ctrlProp253.xml><?xml version="1.0" encoding="utf-8"?>
<formControlPr xmlns="http://schemas.microsoft.com/office/spreadsheetml/2009/9/main" objectType="Drop" dropStyle="combo" dx="16" fmlaLink="_Output!$E$197" fmlaRange="_Input!$C$27:$C$31" noThreeD="1" sel="3" val="0"/>
</file>

<file path=xl/ctrlProps/ctrlProp254.xml><?xml version="1.0" encoding="utf-8"?>
<formControlPr xmlns="http://schemas.microsoft.com/office/spreadsheetml/2009/9/main" objectType="Drop" dropStyle="combo" dx="16" fmlaLink="_Output!$D$193" fmlaRange="_Input!$C$13:$C$17" noThreeD="1" sel="0" val="0"/>
</file>

<file path=xl/ctrlProps/ctrlProp255.xml><?xml version="1.0" encoding="utf-8"?>
<formControlPr xmlns="http://schemas.microsoft.com/office/spreadsheetml/2009/9/main" objectType="Drop" dropStyle="combo" dx="16" fmlaLink="_Output!$E$193" fmlaRange="_Input!$C$27:$C$31" noThreeD="1" sel="3" val="0"/>
</file>

<file path=xl/ctrlProps/ctrlProp256.xml><?xml version="1.0" encoding="utf-8"?>
<formControlPr xmlns="http://schemas.microsoft.com/office/spreadsheetml/2009/9/main" objectType="Drop" dropStyle="combo" dx="16" fmlaLink="_Output!$D$202" fmlaRange="_Input!$C$13:$C$17" noThreeD="1" sel="0" val="0"/>
</file>

<file path=xl/ctrlProps/ctrlProp257.xml><?xml version="1.0" encoding="utf-8"?>
<formControlPr xmlns="http://schemas.microsoft.com/office/spreadsheetml/2009/9/main" objectType="Drop" dropStyle="combo" dx="16" fmlaLink="_Output!$D$203" fmlaRange="_Input!$C$13:$C$17" noThreeD="1" sel="0" val="0"/>
</file>

<file path=xl/ctrlProps/ctrlProp258.xml><?xml version="1.0" encoding="utf-8"?>
<formControlPr xmlns="http://schemas.microsoft.com/office/spreadsheetml/2009/9/main" objectType="Drop" dropStyle="combo" dx="16" fmlaLink="_Output!$E$202" fmlaRange="_Input!$C$27:$C$31" noThreeD="1" sel="3" val="0"/>
</file>

<file path=xl/ctrlProps/ctrlProp259.xml><?xml version="1.0" encoding="utf-8"?>
<formControlPr xmlns="http://schemas.microsoft.com/office/spreadsheetml/2009/9/main" objectType="Drop" dropStyle="combo" dx="16" fmlaLink="_Output!$E$203" fmlaRange="_Input!$C$27:$C$31" noThreeD="1" sel="3" val="0"/>
</file>

<file path=xl/ctrlProps/ctrlProp260.xml><?xml version="1.0" encoding="utf-8"?>
<formControlPr xmlns="http://schemas.microsoft.com/office/spreadsheetml/2009/9/main" objectType="Drop" dropStyle="combo" dx="16" fmlaLink="_Output!$D$205" fmlaRange="_Input!$C$3:$C$4" noThreeD="1" sel="1" val="0"/>
</file>

<file path=xl/ctrlProps/ctrlProp261.xml><?xml version="1.0" encoding="utf-8"?>
<formControlPr xmlns="http://schemas.microsoft.com/office/spreadsheetml/2009/9/main" objectType="Drop" dropStyle="combo" dx="16" fmlaLink="_Output!$D$206" fmlaRange="_Input!$C$3:$C$4" noThreeD="1" sel="1" val="0"/>
</file>

<file path=xl/ctrlProps/ctrlProp262.xml><?xml version="1.0" encoding="utf-8"?>
<formControlPr xmlns="http://schemas.microsoft.com/office/spreadsheetml/2009/9/main" objectType="Drop" dropStyle="combo" dx="16" fmlaLink="_Output!$D$208" fmlaRange="_Input!$C$3:$C$4" noThreeD="1" sel="1" val="0"/>
</file>

<file path=xl/ctrlProps/ctrlProp263.xml><?xml version="1.0" encoding="utf-8"?>
<formControlPr xmlns="http://schemas.microsoft.com/office/spreadsheetml/2009/9/main" objectType="Drop" dropStyle="combo" dx="16" fmlaLink="_Output!$D$209" fmlaRange="_Input!$C$3:$C$4" noThreeD="1" sel="1" val="0"/>
</file>

<file path=xl/ctrlProps/ctrlProp264.xml><?xml version="1.0" encoding="utf-8"?>
<formControlPr xmlns="http://schemas.microsoft.com/office/spreadsheetml/2009/9/main" objectType="Drop" dropStyle="combo" dx="16" fmlaLink="_Output!$D$210" fmlaRange="_Input!$C$3:$C$4" noThreeD="1" sel="1" val="0"/>
</file>

<file path=xl/ctrlProps/ctrlProp265.xml><?xml version="1.0" encoding="utf-8"?>
<formControlPr xmlns="http://schemas.microsoft.com/office/spreadsheetml/2009/9/main" objectType="Drop" dropStyle="combo" dx="16" fmlaLink="_Output!$D$211" fmlaRange="_Input!$C$3:$C$4" noThreeD="1" sel="1" val="0"/>
</file>

<file path=xl/ctrlProps/ctrlProp266.xml><?xml version="1.0" encoding="utf-8"?>
<formControlPr xmlns="http://schemas.microsoft.com/office/spreadsheetml/2009/9/main" objectType="Drop" dropStyle="combo" dx="16" fmlaLink="_Output!$D$212" fmlaRange="_Input!$C$3:$C$4" noThreeD="1" sel="1" val="0"/>
</file>

<file path=xl/ctrlProps/ctrlProp267.xml><?xml version="1.0" encoding="utf-8"?>
<formControlPr xmlns="http://schemas.microsoft.com/office/spreadsheetml/2009/9/main" objectType="Drop" dropStyle="combo" dx="16" fmlaLink="_Output!$D$213" fmlaRange="_Input!$C$3:$C$4" noThreeD="1" sel="1" val="0"/>
</file>

<file path=xl/ctrlProps/ctrlProp268.xml><?xml version="1.0" encoding="utf-8"?>
<formControlPr xmlns="http://schemas.microsoft.com/office/spreadsheetml/2009/9/main" objectType="Drop" dropStyle="combo" dx="16" fmlaLink="_Output!$D$214" fmlaRange="_Input!$C$3:$C$4" noThreeD="1" sel="1" val="0"/>
</file>

<file path=xl/ctrlProps/ctrlProp269.xml><?xml version="1.0" encoding="utf-8"?>
<formControlPr xmlns="http://schemas.microsoft.com/office/spreadsheetml/2009/9/main" objectType="Drop" dropStyle="combo" dx="16" fmlaLink="_Output!$D$215" fmlaRange="_Input!$C$39:$C$43" noThreeD="1" sel="0" val="0"/>
</file>

<file path=xl/ctrlProps/ctrlProp270.xml><?xml version="1.0" encoding="utf-8"?>
<formControlPr xmlns="http://schemas.microsoft.com/office/spreadsheetml/2009/9/main" objectType="Drop" dropStyle="combo" dx="16" fmlaLink="_Output!$E$215" fmlaRange="_Input!$C$27:$C$31" noThreeD="1" sel="3" val="0"/>
</file>

<file path=xl/ctrlProps/ctrlProp271.xml><?xml version="1.0" encoding="utf-8"?>
<formControlPr xmlns="http://schemas.microsoft.com/office/spreadsheetml/2009/9/main" objectType="Drop" dropStyle="combo" dx="16" fmlaLink="_Output!$D$216" fmlaRange="_Input!$C$13:$C$17" noThreeD="1" sel="0" val="0"/>
</file>

<file path=xl/ctrlProps/ctrlProp272.xml><?xml version="1.0" encoding="utf-8"?>
<formControlPr xmlns="http://schemas.microsoft.com/office/spreadsheetml/2009/9/main" objectType="Drop" dropStyle="combo" dx="16" fmlaLink="_Output!$E$216" fmlaRange="_Input!$C$27:$C$31" noThreeD="1" sel="3" val="0"/>
</file>

<file path=xl/ctrlProps/ctrlProp273.xml><?xml version="1.0" encoding="utf-8"?>
<formControlPr xmlns="http://schemas.microsoft.com/office/spreadsheetml/2009/9/main" objectType="Drop" dropStyle="combo" dx="16" fmlaLink="_Output!$D$207" fmlaRange="_Input!$C$3:$C$4" noThreeD="1" sel="1" val="0"/>
</file>

<file path=xl/ctrlProps/ctrlProp274.xml><?xml version="1.0" encoding="utf-8"?>
<formControlPr xmlns="http://schemas.microsoft.com/office/spreadsheetml/2009/9/main" objectType="Drop" dropStyle="combo" dx="16" fmlaLink="_Output!$D$1103" fmlaRange="_Input!$C$13:$C$17" noThreeD="1" sel="0" val="0"/>
</file>

<file path=xl/ctrlProps/ctrlProp275.xml><?xml version="1.0" encoding="utf-8"?>
<formControlPr xmlns="http://schemas.microsoft.com/office/spreadsheetml/2009/9/main" objectType="Drop" dropStyle="combo" dx="16" fmlaLink="_Output!$D$1104" fmlaRange="_Input!$C$13:$C$17" noThreeD="1" sel="0" val="0"/>
</file>

<file path=xl/ctrlProps/ctrlProp276.xml><?xml version="1.0" encoding="utf-8"?>
<formControlPr xmlns="http://schemas.microsoft.com/office/spreadsheetml/2009/9/main" objectType="Drop" dropStyle="combo" dx="16" fmlaLink="_Output!$E$1103" fmlaRange="_Input!$C$27:$C$31" noThreeD="1" sel="3" val="0"/>
</file>

<file path=xl/ctrlProps/ctrlProp277.xml><?xml version="1.0" encoding="utf-8"?>
<formControlPr xmlns="http://schemas.microsoft.com/office/spreadsheetml/2009/9/main" objectType="Drop" dropStyle="combo" dx="16" fmlaLink="_Output!$E$1104" fmlaRange="_Input!$C$27:$C$31" noThreeD="1" sel="3" val="0"/>
</file>

<file path=xl/ctrlProps/ctrlProp278.xml><?xml version="1.0" encoding="utf-8"?>
<formControlPr xmlns="http://schemas.microsoft.com/office/spreadsheetml/2009/9/main" objectType="Drop" dropStyle="combo" dx="16" fmlaLink="_Output!$D$1105" fmlaRange="_Input!$C$13:$C$17" noThreeD="1" sel="0" val="0"/>
</file>

<file path=xl/ctrlProps/ctrlProp279.xml><?xml version="1.0" encoding="utf-8"?>
<formControlPr xmlns="http://schemas.microsoft.com/office/spreadsheetml/2009/9/main" objectType="Drop" dropStyle="combo" dx="16" fmlaLink="_Output!$D$1106" fmlaRange="_Input!$C$13:$C$17" noThreeD="1" sel="0" val="0"/>
</file>

<file path=xl/ctrlProps/ctrlProp280.xml><?xml version="1.0" encoding="utf-8"?>
<formControlPr xmlns="http://schemas.microsoft.com/office/spreadsheetml/2009/9/main" objectType="Drop" dropStyle="combo" dx="16" fmlaLink="_Output!$D$1107" fmlaRange="_Input!$C$13:$C$17" noThreeD="1" sel="0" val="0"/>
</file>

<file path=xl/ctrlProps/ctrlProp281.xml><?xml version="1.0" encoding="utf-8"?>
<formControlPr xmlns="http://schemas.microsoft.com/office/spreadsheetml/2009/9/main" objectType="Drop" dropStyle="combo" dx="16" fmlaLink="_Output!$E$1105" fmlaRange="_Input!$C$27:$C$31" noThreeD="1" sel="3" val="0"/>
</file>

<file path=xl/ctrlProps/ctrlProp282.xml><?xml version="1.0" encoding="utf-8"?>
<formControlPr xmlns="http://schemas.microsoft.com/office/spreadsheetml/2009/9/main" objectType="Drop" dropStyle="combo" dx="16" fmlaLink="_Output!$E$1106" fmlaRange="_Input!$C$27:$C$31" noThreeD="1" sel="3" val="0"/>
</file>

<file path=xl/ctrlProps/ctrlProp283.xml><?xml version="1.0" encoding="utf-8"?>
<formControlPr xmlns="http://schemas.microsoft.com/office/spreadsheetml/2009/9/main" objectType="Drop" dropStyle="combo" dx="16" fmlaLink="_Output!$E$1107" fmlaRange="_Input!$C$27:$C$31" noThreeD="1" sel="3" val="0"/>
</file>

<file path=xl/ctrlProps/ctrlProp284.xml><?xml version="1.0" encoding="utf-8"?>
<formControlPr xmlns="http://schemas.microsoft.com/office/spreadsheetml/2009/9/main" objectType="Drop" dropStyle="combo" dx="16" fmlaLink="_Output!$D$221" fmlaRange="_Input!$C$39:$C$43" noThreeD="1" sel="0" val="0"/>
</file>

<file path=xl/ctrlProps/ctrlProp285.xml><?xml version="1.0" encoding="utf-8"?>
<formControlPr xmlns="http://schemas.microsoft.com/office/spreadsheetml/2009/9/main" objectType="Drop" dropStyle="combo" dx="16" fmlaLink="_Output!$D$222" fmlaRange="_Input!$C$13:$C$17" noThreeD="1" sel="0" val="0"/>
</file>

<file path=xl/ctrlProps/ctrlProp286.xml><?xml version="1.0" encoding="utf-8"?>
<formControlPr xmlns="http://schemas.microsoft.com/office/spreadsheetml/2009/9/main" objectType="Drop" dropStyle="combo" dx="16" fmlaLink="_Output!$D$223" fmlaRange="_Input!$C$39:$C$43" noThreeD="1" sel="0" val="0"/>
</file>

<file path=xl/ctrlProps/ctrlProp287.xml><?xml version="1.0" encoding="utf-8"?>
<formControlPr xmlns="http://schemas.microsoft.com/office/spreadsheetml/2009/9/main" objectType="Drop" dropStyle="combo" dx="16" fmlaLink="_Output!$D$224" fmlaRange="_Input!$C$39:$C$43" noThreeD="1" sel="0" val="0"/>
</file>

<file path=xl/ctrlProps/ctrlProp288.xml><?xml version="1.0" encoding="utf-8"?>
<formControlPr xmlns="http://schemas.microsoft.com/office/spreadsheetml/2009/9/main" objectType="Drop" dropStyle="combo" dx="16" fmlaLink="_Output!$D$225" fmlaRange="_Input!$C$13:$C$17" noThreeD="1" sel="0" val="0"/>
</file>

<file path=xl/ctrlProps/ctrlProp289.xml><?xml version="1.0" encoding="utf-8"?>
<formControlPr xmlns="http://schemas.microsoft.com/office/spreadsheetml/2009/9/main" objectType="Drop" dropStyle="combo" dx="16" fmlaLink="_Output!$E$221" fmlaRange="_Input!$C$27:$C$31" noThreeD="1" sel="3" val="0"/>
</file>

<file path=xl/ctrlProps/ctrlProp290.xml><?xml version="1.0" encoding="utf-8"?>
<formControlPr xmlns="http://schemas.microsoft.com/office/spreadsheetml/2009/9/main" objectType="Drop" dropStyle="combo" dx="16" fmlaLink="_Output!$E$222" fmlaRange="_Input!$C$27:$C$31" noThreeD="1" sel="3" val="0"/>
</file>

<file path=xl/ctrlProps/ctrlProp291.xml><?xml version="1.0" encoding="utf-8"?>
<formControlPr xmlns="http://schemas.microsoft.com/office/spreadsheetml/2009/9/main" objectType="Drop" dropStyle="combo" dx="16" fmlaLink="_Output!$E$223" fmlaRange="_Input!$C$27:$C$31" noThreeD="1" sel="3" val="0"/>
</file>

<file path=xl/ctrlProps/ctrlProp292.xml><?xml version="1.0" encoding="utf-8"?>
<formControlPr xmlns="http://schemas.microsoft.com/office/spreadsheetml/2009/9/main" objectType="Drop" dropStyle="combo" dx="16" fmlaLink="_Output!$E$224" fmlaRange="_Input!$C$27:$C$31" noThreeD="1" sel="3" val="0"/>
</file>

<file path=xl/ctrlProps/ctrlProp293.xml><?xml version="1.0" encoding="utf-8"?>
<formControlPr xmlns="http://schemas.microsoft.com/office/spreadsheetml/2009/9/main" objectType="Drop" dropStyle="combo" dx="16" fmlaLink="_Output!$E$225" fmlaRange="_Input!$C$27:$C$31" noThreeD="1" sel="3" val="0"/>
</file>

<file path=xl/ctrlProps/ctrlProp294.xml><?xml version="1.0" encoding="utf-8"?>
<formControlPr xmlns="http://schemas.microsoft.com/office/spreadsheetml/2009/9/main" objectType="Drop" dropStyle="combo" dx="16" fmlaLink="_Output!$D$227" fmlaRange="_Input!$C$13:$C$17" noThreeD="1" sel="0" val="0"/>
</file>

<file path=xl/ctrlProps/ctrlProp295.xml><?xml version="1.0" encoding="utf-8"?>
<formControlPr xmlns="http://schemas.microsoft.com/office/spreadsheetml/2009/9/main" objectType="Drop" dropStyle="combo" dx="16" fmlaLink="_Output!$D$228" fmlaRange="_Input!$C$13:$C$17" noThreeD="1" sel="0" val="0"/>
</file>

<file path=xl/ctrlProps/ctrlProp296.xml><?xml version="1.0" encoding="utf-8"?>
<formControlPr xmlns="http://schemas.microsoft.com/office/spreadsheetml/2009/9/main" objectType="Drop" dropStyle="combo" dx="16" fmlaLink="_Output!$D$229" fmlaRange="_Input!$C$13:$C$17" noThreeD="1" sel="0" val="0"/>
</file>

<file path=xl/ctrlProps/ctrlProp297.xml><?xml version="1.0" encoding="utf-8"?>
<formControlPr xmlns="http://schemas.microsoft.com/office/spreadsheetml/2009/9/main" objectType="Drop" dropStyle="combo" dx="16" fmlaLink="_Output!$D$230" fmlaRange="_Input!$C$13:$C$17" noThreeD="1" sel="0" val="0"/>
</file>

<file path=xl/ctrlProps/ctrlProp298.xml><?xml version="1.0" encoding="utf-8"?>
<formControlPr xmlns="http://schemas.microsoft.com/office/spreadsheetml/2009/9/main" objectType="Drop" dropStyle="combo" dx="16" fmlaLink="_Output!$D$231" fmlaRange="_Input!$C$13:$C$17" noThreeD="1" sel="0" val="0"/>
</file>

<file path=xl/ctrlProps/ctrlProp299.xml><?xml version="1.0" encoding="utf-8"?>
<formControlPr xmlns="http://schemas.microsoft.com/office/spreadsheetml/2009/9/main" objectType="Drop" dropStyle="combo" dx="16" fmlaLink="_Output!$E$227" fmlaRange="_Input!$C$27:$C$31" noThreeD="1" sel="3" val="0"/>
</file>

<file path=xl/ctrlProps/ctrlProp300.xml><?xml version="1.0" encoding="utf-8"?>
<formControlPr xmlns="http://schemas.microsoft.com/office/spreadsheetml/2009/9/main" objectType="Drop" dropStyle="combo" dx="16" fmlaLink="_Output!$E$228" fmlaRange="_Input!$C$27:$C$31" noThreeD="1" sel="3" val="0"/>
</file>

<file path=xl/ctrlProps/ctrlProp301.xml><?xml version="1.0" encoding="utf-8"?>
<formControlPr xmlns="http://schemas.microsoft.com/office/spreadsheetml/2009/9/main" objectType="Drop" dropStyle="combo" dx="16" fmlaLink="_Output!$E$229" fmlaRange="_Input!$C$27:$C$31" noThreeD="1" sel="3" val="0"/>
</file>

<file path=xl/ctrlProps/ctrlProp302.xml><?xml version="1.0" encoding="utf-8"?>
<formControlPr xmlns="http://schemas.microsoft.com/office/spreadsheetml/2009/9/main" objectType="Drop" dropStyle="combo" dx="16" fmlaLink="_Output!$E$230" fmlaRange="_Input!$C$27:$C$31" noThreeD="1" sel="3" val="0"/>
</file>

<file path=xl/ctrlProps/ctrlProp303.xml><?xml version="1.0" encoding="utf-8"?>
<formControlPr xmlns="http://schemas.microsoft.com/office/spreadsheetml/2009/9/main" objectType="Drop" dropStyle="combo" dx="16" fmlaLink="_Output!$E$231" fmlaRange="_Input!$C$27:$C$31" noThreeD="1" sel="3" val="0"/>
</file>

<file path=xl/ctrlProps/ctrlProp304.xml><?xml version="1.0" encoding="utf-8"?>
<formControlPr xmlns="http://schemas.microsoft.com/office/spreadsheetml/2009/9/main" objectType="Drop" dropStyle="combo" dx="16" fmlaLink="_Output!$D$233" fmlaRange="_Input!$C$13:$C$17" noThreeD="1" sel="0" val="0"/>
</file>

<file path=xl/ctrlProps/ctrlProp305.xml><?xml version="1.0" encoding="utf-8"?>
<formControlPr xmlns="http://schemas.microsoft.com/office/spreadsheetml/2009/9/main" objectType="Drop" dropStyle="combo" dx="16" fmlaLink="_Output!$D$235" fmlaRange="_Input!$C$13:$C$17" noThreeD="1" sel="0" val="0"/>
</file>

<file path=xl/ctrlProps/ctrlProp306.xml><?xml version="1.0" encoding="utf-8"?>
<formControlPr xmlns="http://schemas.microsoft.com/office/spreadsheetml/2009/9/main" objectType="Drop" dropStyle="combo" dx="16" fmlaLink="_Output!$D$236" fmlaRange="_Input!$C$13:$C$17" noThreeD="1" sel="0" val="0"/>
</file>

<file path=xl/ctrlProps/ctrlProp307.xml><?xml version="1.0" encoding="utf-8"?>
<formControlPr xmlns="http://schemas.microsoft.com/office/spreadsheetml/2009/9/main" objectType="Drop" dropStyle="combo" dx="16" fmlaLink="_Output!$D$237" fmlaRange="_Input!$C$13:$C$17" noThreeD="1" sel="0" val="0"/>
</file>

<file path=xl/ctrlProps/ctrlProp308.xml><?xml version="1.0" encoding="utf-8"?>
<formControlPr xmlns="http://schemas.microsoft.com/office/spreadsheetml/2009/9/main" objectType="Drop" dropStyle="combo" dx="16" fmlaLink="_Output!$E$233" fmlaRange="_Input!$C$27:$C$31" noThreeD="1" sel="3" val="0"/>
</file>

<file path=xl/ctrlProps/ctrlProp309.xml><?xml version="1.0" encoding="utf-8"?>
<formControlPr xmlns="http://schemas.microsoft.com/office/spreadsheetml/2009/9/main" objectType="Drop" dropStyle="combo" dx="16" fmlaLink="_Output!$E$235" fmlaRange="_Input!$C$27:$C$31" noThreeD="1" sel="3" val="0"/>
</file>

<file path=xl/ctrlProps/ctrlProp310.xml><?xml version="1.0" encoding="utf-8"?>
<formControlPr xmlns="http://schemas.microsoft.com/office/spreadsheetml/2009/9/main" objectType="Drop" dropStyle="combo" dx="16" fmlaLink="_Output!$E$236" fmlaRange="_Input!$C$27:$C$31" noThreeD="1" sel="3" val="0"/>
</file>

<file path=xl/ctrlProps/ctrlProp311.xml><?xml version="1.0" encoding="utf-8"?>
<formControlPr xmlns="http://schemas.microsoft.com/office/spreadsheetml/2009/9/main" objectType="Drop" dropStyle="combo" dx="16" fmlaLink="_Output!$E$237" fmlaRange="_Input!$C$27:$C$31" noThreeD="1" sel="3" val="0"/>
</file>

<file path=xl/ctrlProps/ctrlProp312.xml><?xml version="1.0" encoding="utf-8"?>
<formControlPr xmlns="http://schemas.microsoft.com/office/spreadsheetml/2009/9/main" objectType="Drop" dropStyle="combo" dx="16" fmlaLink="_Output!$D$241" fmlaRange="_Input!$C$13:$C$17" noThreeD="1" sel="0" val="0"/>
</file>

<file path=xl/ctrlProps/ctrlProp313.xml><?xml version="1.0" encoding="utf-8"?>
<formControlPr xmlns="http://schemas.microsoft.com/office/spreadsheetml/2009/9/main" objectType="Drop" dropStyle="combo" dx="16" fmlaLink="_Output!$D$242" fmlaRange="_Input!$C$13:$C$17" noThreeD="1" sel="0" val="0"/>
</file>

<file path=xl/ctrlProps/ctrlProp314.xml><?xml version="1.0" encoding="utf-8"?>
<formControlPr xmlns="http://schemas.microsoft.com/office/spreadsheetml/2009/9/main" objectType="Drop" dropStyle="combo" dx="16" fmlaLink="_Output!$E$240" fmlaRange="_Input!$C$27:$C$31" noThreeD="1" sel="3" val="0"/>
</file>

<file path=xl/ctrlProps/ctrlProp315.xml><?xml version="1.0" encoding="utf-8"?>
<formControlPr xmlns="http://schemas.microsoft.com/office/spreadsheetml/2009/9/main" objectType="Drop" dropStyle="combo" dx="16" fmlaLink="_Output!$E$241" fmlaRange="_Input!$C$27:$C$31" noThreeD="1" sel="3" val="0"/>
</file>

<file path=xl/ctrlProps/ctrlProp316.xml><?xml version="1.0" encoding="utf-8"?>
<formControlPr xmlns="http://schemas.microsoft.com/office/spreadsheetml/2009/9/main" objectType="Drop" dropStyle="combo" dx="16" fmlaLink="_Output!$E$242" fmlaRange="_Input!$C$27:$C$31" noThreeD="1" sel="3" val="0"/>
</file>

<file path=xl/ctrlProps/ctrlProp317.xml><?xml version="1.0" encoding="utf-8"?>
<formControlPr xmlns="http://schemas.microsoft.com/office/spreadsheetml/2009/9/main" objectType="Drop" dropStyle="combo" dx="16" fmlaLink="_Output!$E$243" fmlaRange="_Input!$C$27:$C$31" noThreeD="1" sel="3" val="0"/>
</file>

<file path=xl/ctrlProps/ctrlProp318.xml><?xml version="1.0" encoding="utf-8"?>
<formControlPr xmlns="http://schemas.microsoft.com/office/spreadsheetml/2009/9/main" objectType="Drop" dropStyle="combo" dx="16" fmlaLink="_Output!$D$246" fmlaRange="_Input!$C$13:$C$17" noThreeD="1" sel="0" val="0"/>
</file>

<file path=xl/ctrlProps/ctrlProp319.xml><?xml version="1.0" encoding="utf-8"?>
<formControlPr xmlns="http://schemas.microsoft.com/office/spreadsheetml/2009/9/main" objectType="Drop" dropStyle="combo" dx="16" fmlaLink="_Output!$D$247" fmlaRange="_Input!$C$13:$C$17" noThreeD="1" sel="0" val="0"/>
</file>

<file path=xl/ctrlProps/ctrlProp320.xml><?xml version="1.0" encoding="utf-8"?>
<formControlPr xmlns="http://schemas.microsoft.com/office/spreadsheetml/2009/9/main" objectType="Drop" dropStyle="combo" dx="16" fmlaLink="_Output!$E$246" fmlaRange="_Input!$C$27:$C$31" noThreeD="1" sel="3" val="0"/>
</file>

<file path=xl/ctrlProps/ctrlProp321.xml><?xml version="1.0" encoding="utf-8"?>
<formControlPr xmlns="http://schemas.microsoft.com/office/spreadsheetml/2009/9/main" objectType="Drop" dropStyle="combo" dx="16" fmlaLink="_Output!$E$247" fmlaRange="_Input!$C$27:$C$31" noThreeD="1" sel="3" val="0"/>
</file>

<file path=xl/ctrlProps/ctrlProp322.xml><?xml version="1.0" encoding="utf-8"?>
<formControlPr xmlns="http://schemas.microsoft.com/office/spreadsheetml/2009/9/main" objectType="Drop" dropStyle="combo" dx="16" fmlaLink="_Output!$D$240" fmlaRange="_Input!$C$39:$C$43" noThreeD="1" sel="0" val="0"/>
</file>

<file path=xl/ctrlProps/ctrlProp323.xml><?xml version="1.0" encoding="utf-8"?>
<formControlPr xmlns="http://schemas.microsoft.com/office/spreadsheetml/2009/9/main" objectType="Drop" dropStyle="combo" dx="16" fmlaLink="_Output!$D$243" fmlaRange="_Input!$C$39:$C$43" noThreeD="1" sel="0" val="0"/>
</file>

<file path=xl/ctrlProps/ctrlProp324.xml><?xml version="1.0" encoding="utf-8"?>
<formControlPr xmlns="http://schemas.microsoft.com/office/spreadsheetml/2009/9/main" objectType="Drop" dropStyle="combo" dx="16" fmlaLink="_Output!$D$238" fmlaRange="_Input!$C$13:$C$17" noThreeD="1" sel="0" val="0"/>
</file>

<file path=xl/ctrlProps/ctrlProp325.xml><?xml version="1.0" encoding="utf-8"?>
<formControlPr xmlns="http://schemas.microsoft.com/office/spreadsheetml/2009/9/main" objectType="Drop" dropStyle="combo" dx="16" fmlaLink="_Output!$E$238" fmlaRange="_Input!$C$27:$C$31" noThreeD="1" sel="3" val="0"/>
</file>

<file path=xl/ctrlProps/ctrlProp326.xml><?xml version="1.0" encoding="utf-8"?>
<formControlPr xmlns="http://schemas.microsoft.com/office/spreadsheetml/2009/9/main" objectType="Drop" dropStyle="combo" dx="16" fmlaLink="_Output!$D$244" fmlaRange="_Input!$C$13:$C$17" noThreeD="1" sel="0" val="0"/>
</file>

<file path=xl/ctrlProps/ctrlProp327.xml><?xml version="1.0" encoding="utf-8"?>
<formControlPr xmlns="http://schemas.microsoft.com/office/spreadsheetml/2009/9/main" objectType="Drop" dropStyle="combo" dx="16" fmlaLink="_Output!$E$244" fmlaRange="_Input!$C$27:$C$31" noThreeD="1" sel="3" val="0"/>
</file>

<file path=xl/ctrlProps/ctrlProp328.xml><?xml version="1.0" encoding="utf-8"?>
<formControlPr xmlns="http://schemas.microsoft.com/office/spreadsheetml/2009/9/main" objectType="Drop" dropStyle="combo" dx="16" fmlaLink="_Output!$D$234" fmlaRange="_Input!$C$13:$C$17" noThreeD="1" sel="0" val="0"/>
</file>

<file path=xl/ctrlProps/ctrlProp329.xml><?xml version="1.0" encoding="utf-8"?>
<formControlPr xmlns="http://schemas.microsoft.com/office/spreadsheetml/2009/9/main" objectType="Drop" dropStyle="combo" dx="16" fmlaLink="_Output!$E$234" fmlaRange="_Input!$C$27:$C$31" noThreeD="1" sel="3" val="0"/>
</file>

<file path=xl/ctrlProps/ctrlProp330.xml><?xml version="1.0" encoding="utf-8"?>
<formControlPr xmlns="http://schemas.microsoft.com/office/spreadsheetml/2009/9/main" objectType="Drop" dropStyle="combo" dx="16" fmlaLink="_Output!$D$1003" fmlaRange="_Input!$C$13:$C$17" noThreeD="1" sel="0" val="0"/>
</file>

<file path=xl/ctrlProps/ctrlProp331.xml><?xml version="1.0" encoding="utf-8"?>
<formControlPr xmlns="http://schemas.microsoft.com/office/spreadsheetml/2009/9/main" objectType="Drop" dropStyle="combo" dx="16" fmlaLink="_Output!$D$1002" fmlaRange="_Input!$C$13:$C$17" noThreeD="1" sel="0" val="0"/>
</file>

<file path=xl/ctrlProps/ctrlProp332.xml><?xml version="1.0" encoding="utf-8"?>
<formControlPr xmlns="http://schemas.microsoft.com/office/spreadsheetml/2009/9/main" objectType="Drop" dropStyle="combo" dx="16" fmlaLink="_Output!$E$1002" fmlaRange="_Input!$C$27:$C$31" noThreeD="1" sel="3" val="0"/>
</file>

<file path=xl/ctrlProps/ctrlProp333.xml><?xml version="1.0" encoding="utf-8"?>
<formControlPr xmlns="http://schemas.microsoft.com/office/spreadsheetml/2009/9/main" objectType="Drop" dropStyle="combo" dx="16" fmlaLink="_Output!$E$1003" fmlaRange="_Input!$C$27:$C$31" noThreeD="1" sel="3" val="0"/>
</file>

<file path=xl/ctrlProps/ctrlProp334.xml><?xml version="1.0" encoding="utf-8"?>
<formControlPr xmlns="http://schemas.microsoft.com/office/spreadsheetml/2009/9/main" objectType="Drop" dropStyle="combo" dx="16" fmlaLink="_Output!$D$1004" fmlaRange="_Input!$C$13:$C$17" noThreeD="1" sel="0" val="0"/>
</file>

<file path=xl/ctrlProps/ctrlProp335.xml><?xml version="1.0" encoding="utf-8"?>
<formControlPr xmlns="http://schemas.microsoft.com/office/spreadsheetml/2009/9/main" objectType="Drop" dropStyle="combo" dx="16" fmlaLink="_Output!$E$1004" fmlaRange="_Input!$C$27:$C$31" noThreeD="1" sel="3" val="0"/>
</file>

<file path=xl/ctrlProps/ctrlProp336.xml><?xml version="1.0" encoding="utf-8"?>
<formControlPr xmlns="http://schemas.microsoft.com/office/spreadsheetml/2009/9/main" objectType="Drop" dropStyle="combo" dx="16" fmlaLink="_Output!$D$1005" fmlaRange="_Input!$C$13:$C$17" noThreeD="1" sel="0" val="0"/>
</file>

<file path=xl/ctrlProps/ctrlProp337.xml><?xml version="1.0" encoding="utf-8"?>
<formControlPr xmlns="http://schemas.microsoft.com/office/spreadsheetml/2009/9/main" objectType="Drop" dropStyle="combo" dx="16" fmlaLink="_Output!$E$1005" fmlaRange="_Input!$C$27:$C$31" noThreeD="1" sel="3" val="0"/>
</file>

<file path=xl/ctrlProps/ctrlProp338.xml><?xml version="1.0" encoding="utf-8"?>
<formControlPr xmlns="http://schemas.microsoft.com/office/spreadsheetml/2009/9/main" objectType="Drop" dropStyle="combo" dx="16" fmlaLink="_Output!$D$1006" fmlaRange="_Input!$C$13:$C$17" noThreeD="1" sel="0" val="0"/>
</file>

<file path=xl/ctrlProps/ctrlProp339.xml><?xml version="1.0" encoding="utf-8"?>
<formControlPr xmlns="http://schemas.microsoft.com/office/spreadsheetml/2009/9/main" objectType="Drop" dropStyle="combo" dx="16" fmlaLink="_Output!$E$1006" fmlaRange="_Input!$C$27:$C$31" noThreeD="1" sel="3" val="0"/>
</file>

<file path=xl/ctrlProps/ctrlProp340.xml><?xml version="1.0" encoding="utf-8"?>
<formControlPr xmlns="http://schemas.microsoft.com/office/spreadsheetml/2009/9/main" objectType="Drop" dropStyle="combo" dx="16" fmlaLink="_Output!$D$1109" fmlaRange="_Input!$C$3:$C$4" noThreeD="1" sel="1" val="0"/>
</file>

<file path=xl/ctrlProps/ctrlProp341.xml><?xml version="1.0" encoding="utf-8"?>
<formControlPr xmlns="http://schemas.microsoft.com/office/spreadsheetml/2009/9/main" objectType="Drop" dropStyle="combo" dx="16" fmlaLink="_Output!$D$1108" fmlaRange="_Input!$C$45:$C$49" noThreeD="1" sel="0" val="0"/>
</file>

<file path=xl/ctrlProps/ctrlProp342.xml><?xml version="1.0" encoding="utf-8"?>
<formControlPr xmlns="http://schemas.microsoft.com/office/spreadsheetml/2009/9/main" objectType="Drop" dropStyle="combo" dx="16" fmlaLink="_Output!$E$1108" fmlaRange="_Input!$C$27:$C$31" noThreeD="1" sel="3" val="0"/>
</file>

<file path=xl/ctrlProps/ctrlProp343.xml><?xml version="1.0" encoding="utf-8"?>
<formControlPr xmlns="http://schemas.microsoft.com/office/spreadsheetml/2009/9/main" objectType="Drop" dropStyle="combo" dx="16" fmlaLink="_Output!$D$1110" fmlaRange="_Input!$C$3:$C$4" noThreeD="1" sel="1" val="0"/>
</file>

<file path=xl/ctrlProps/ctrlProp344.xml><?xml version="1.0" encoding="utf-8"?>
<formControlPr xmlns="http://schemas.microsoft.com/office/spreadsheetml/2009/9/main" objectType="Drop" dropStyle="combo" dx="16" fmlaLink="_Output!$D$1111" fmlaRange="_Input!$C$3:$C$4" noThreeD="1" sel="1" val="0"/>
</file>

<file path=xl/ctrlProps/ctrlProp345.xml><?xml version="1.0" encoding="utf-8"?>
<formControlPr xmlns="http://schemas.microsoft.com/office/spreadsheetml/2009/9/main" objectType="Drop" dropStyle="combo" dx="16" fmlaLink="_Output!$D$1112" fmlaRange="_Input!$C$3:$C$4" noThreeD="1" sel="1" val="0"/>
</file>

<file path=xl/ctrlProps/ctrlProp346.xml><?xml version="1.0" encoding="utf-8"?>
<formControlPr xmlns="http://schemas.microsoft.com/office/spreadsheetml/2009/9/main" objectType="Drop" dropStyle="combo" dx="16" fmlaLink="_Output!$D$1113" fmlaRange="_Input!$C$3:$C$4" noThreeD="1" sel="1" val="0"/>
</file>

<file path=xl/ctrlProps/ctrlProp347.xml><?xml version="1.0" encoding="utf-8"?>
<formControlPr xmlns="http://schemas.microsoft.com/office/spreadsheetml/2009/9/main" objectType="Drop" dropStyle="combo" dx="16" fmlaLink="_Output!$D$1114" fmlaRange="_Input!$C$3:$C$4" noThreeD="1" sel="1" val="0"/>
</file>

<file path=xl/ctrlProps/ctrlProp348.xml><?xml version="1.0" encoding="utf-8"?>
<formControlPr xmlns="http://schemas.microsoft.com/office/spreadsheetml/2009/9/main" objectType="Drop" dropStyle="combo" dx="16" fmlaLink="_Output!$D$1115" fmlaRange="_Input!$C$13:$C$17" noThreeD="1" sel="0" val="0"/>
</file>

<file path=xl/ctrlProps/ctrlProp349.xml><?xml version="1.0" encoding="utf-8"?>
<formControlPr xmlns="http://schemas.microsoft.com/office/spreadsheetml/2009/9/main" objectType="Drop" dropStyle="combo" dx="16" fmlaLink="_Output!$D$1116" fmlaRange="_Input!$C$13:$C$17" noThreeD="1" sel="0" val="0"/>
</file>

<file path=xl/ctrlProps/ctrlProp350.xml><?xml version="1.0" encoding="utf-8"?>
<formControlPr xmlns="http://schemas.microsoft.com/office/spreadsheetml/2009/9/main" objectType="Drop" dropStyle="combo" dx="16" fmlaLink="_Output!$E$1115" fmlaRange="_Input!$C$27:$C$31" noThreeD="1" sel="3" val="0"/>
</file>

<file path=xl/ctrlProps/ctrlProp351.xml><?xml version="1.0" encoding="utf-8"?>
<formControlPr xmlns="http://schemas.microsoft.com/office/spreadsheetml/2009/9/main" objectType="Drop" dropStyle="combo" dx="16" fmlaLink="_Output!$E$1116" fmlaRange="_Input!$C$27:$C$31" noThreeD="1" sel="3" val="0"/>
</file>

<file path=xl/ctrlProps/ctrlProp352.xml><?xml version="1.0" encoding="utf-8"?>
<formControlPr xmlns="http://schemas.microsoft.com/office/spreadsheetml/2009/9/main" objectType="Drop" dropStyle="combo" dx="16" fmlaLink="_Output!$D$251" fmlaRange="_Input!$C$39:$C$43" noThreeD="1" sel="0" val="0"/>
</file>

<file path=xl/ctrlProps/ctrlProp353.xml><?xml version="1.0" encoding="utf-8"?>
<formControlPr xmlns="http://schemas.microsoft.com/office/spreadsheetml/2009/9/main" objectType="Drop" dropStyle="combo" dx="16" fmlaLink="_Output!$D$252" fmlaRange="_Input!$C$13:$C$17" noThreeD="1" sel="0" val="0"/>
</file>

<file path=xl/ctrlProps/ctrlProp354.xml><?xml version="1.0" encoding="utf-8"?>
<formControlPr xmlns="http://schemas.microsoft.com/office/spreadsheetml/2009/9/main" objectType="Drop" dropStyle="combo" dx="16" fmlaLink="_Output!$D$253" fmlaRange="_Input!$C$13:$C$17" noThreeD="1" sel="0" val="0"/>
</file>

<file path=xl/ctrlProps/ctrlProp355.xml><?xml version="1.0" encoding="utf-8"?>
<formControlPr xmlns="http://schemas.microsoft.com/office/spreadsheetml/2009/9/main" objectType="Drop" dropStyle="combo" dx="16" fmlaLink="_Output!$D$254" fmlaRange="_Input!$C$13:$C$17" noThreeD="1" sel="0" val="0"/>
</file>

<file path=xl/ctrlProps/ctrlProp356.xml><?xml version="1.0" encoding="utf-8"?>
<formControlPr xmlns="http://schemas.microsoft.com/office/spreadsheetml/2009/9/main" objectType="Drop" dropStyle="combo" dx="16" fmlaLink="_Output!$D$255" fmlaRange="_Input!$C$39:$C$43" noThreeD="1" sel="0" val="0"/>
</file>

<file path=xl/ctrlProps/ctrlProp357.xml><?xml version="1.0" encoding="utf-8"?>
<formControlPr xmlns="http://schemas.microsoft.com/office/spreadsheetml/2009/9/main" objectType="Drop" dropStyle="combo" dx="16" fmlaLink="_Output!$E$251" fmlaRange="_Input!$C$27:$C$31" noThreeD="1" sel="3" val="0"/>
</file>

<file path=xl/ctrlProps/ctrlProp358.xml><?xml version="1.0" encoding="utf-8"?>
<formControlPr xmlns="http://schemas.microsoft.com/office/spreadsheetml/2009/9/main" objectType="Drop" dropStyle="combo" dx="16" fmlaLink="_Output!$E$252" fmlaRange="_Input!$C$27:$C$31" noThreeD="1" sel="3" val="0"/>
</file>

<file path=xl/ctrlProps/ctrlProp359.xml><?xml version="1.0" encoding="utf-8"?>
<formControlPr xmlns="http://schemas.microsoft.com/office/spreadsheetml/2009/9/main" objectType="Drop" dropStyle="combo" dx="16" fmlaLink="_Output!$E$253" fmlaRange="_Input!$C$27:$C$31" noThreeD="1" sel="3" val="0"/>
</file>

<file path=xl/ctrlProps/ctrlProp360.xml><?xml version="1.0" encoding="utf-8"?>
<formControlPr xmlns="http://schemas.microsoft.com/office/spreadsheetml/2009/9/main" objectType="Drop" dropStyle="combo" dx="16" fmlaLink="_Output!$E$254" fmlaRange="_Input!$C$27:$C$31" noThreeD="1" sel="3" val="0"/>
</file>

<file path=xl/ctrlProps/ctrlProp361.xml><?xml version="1.0" encoding="utf-8"?>
<formControlPr xmlns="http://schemas.microsoft.com/office/spreadsheetml/2009/9/main" objectType="Drop" dropStyle="combo" dx="16" fmlaLink="_Output!$E$255" fmlaRange="_Input!$C$27:$C$31" noThreeD="1" sel="3" val="0"/>
</file>

<file path=xl/ctrlProps/ctrlProp362.xml><?xml version="1.0" encoding="utf-8"?>
<formControlPr xmlns="http://schemas.microsoft.com/office/spreadsheetml/2009/9/main" objectType="Drop" dropStyle="combo" dx="16" fmlaLink="_Output!$D$273" fmlaRange="_Input!$C$13:$C$17" noThreeD="1" sel="0" val="0"/>
</file>

<file path=xl/ctrlProps/ctrlProp363.xml><?xml version="1.0" encoding="utf-8"?>
<formControlPr xmlns="http://schemas.microsoft.com/office/spreadsheetml/2009/9/main" objectType="Drop" dropStyle="combo" dx="16" fmlaLink="_Output!$D$274" fmlaRange="_Input!$C$13:$C$17" noThreeD="1" sel="0" val="0"/>
</file>

<file path=xl/ctrlProps/ctrlProp364.xml><?xml version="1.0" encoding="utf-8"?>
<formControlPr xmlns="http://schemas.microsoft.com/office/spreadsheetml/2009/9/main" objectType="Drop" dropStyle="combo" dx="16" fmlaLink="_Output!$D$275" fmlaRange="_Input!$C$13:$C$17" noThreeD="1" sel="0" val="0"/>
</file>

<file path=xl/ctrlProps/ctrlProp365.xml><?xml version="1.0" encoding="utf-8"?>
<formControlPr xmlns="http://schemas.microsoft.com/office/spreadsheetml/2009/9/main" objectType="Drop" dropStyle="combo" dx="16" fmlaLink="_Output!$E$273" fmlaRange="_Input!$C$27:$C$31" noThreeD="1" sel="3" val="0"/>
</file>

<file path=xl/ctrlProps/ctrlProp366.xml><?xml version="1.0" encoding="utf-8"?>
<formControlPr xmlns="http://schemas.microsoft.com/office/spreadsheetml/2009/9/main" objectType="Drop" dropStyle="combo" dx="16" fmlaLink="_Output!$E$274" fmlaRange="_Input!$C$27:$C$31" noThreeD="1" sel="3" val="0"/>
</file>

<file path=xl/ctrlProps/ctrlProp367.xml><?xml version="1.0" encoding="utf-8"?>
<formControlPr xmlns="http://schemas.microsoft.com/office/spreadsheetml/2009/9/main" objectType="Drop" dropStyle="combo" dx="16" fmlaLink="_Output!$E$275" fmlaRange="_Input!$C$27:$C$31" noThreeD="1" sel="3" val="0"/>
</file>

<file path=xl/ctrlProps/ctrlProp368.xml><?xml version="1.0" encoding="utf-8"?>
<formControlPr xmlns="http://schemas.microsoft.com/office/spreadsheetml/2009/9/main" objectType="Drop" dropStyle="combo" dx="16" fmlaLink="_Output!$D$256" fmlaRange="_Input!$C$39:$C$43" noThreeD="1" sel="0" val="0"/>
</file>

<file path=xl/ctrlProps/ctrlProp369.xml><?xml version="1.0" encoding="utf-8"?>
<formControlPr xmlns="http://schemas.microsoft.com/office/spreadsheetml/2009/9/main" objectType="Drop" dropStyle="combo" dx="16" fmlaLink="_Output!$E$256" fmlaRange="_Input!$C$27:$C$31" noThreeD="1" sel="3" val="0"/>
</file>

<file path=xl/ctrlProps/ctrlProp370.xml><?xml version="1.0" encoding="utf-8"?>
<formControlPr xmlns="http://schemas.microsoft.com/office/spreadsheetml/2009/9/main" objectType="Drop" dropStyle="combo" dx="16" fmlaLink="_Output!$D$1008" fmlaRange="_Input!$C$13:$C$17" noThreeD="1" sel="0" val="0"/>
</file>

<file path=xl/ctrlProps/ctrlProp371.xml><?xml version="1.0" encoding="utf-8"?>
<formControlPr xmlns="http://schemas.microsoft.com/office/spreadsheetml/2009/9/main" objectType="Drop" dropStyle="combo" dx="16" fmlaLink="_Output!$D$1009" fmlaRange="_Input!$C$13:$C$17" noThreeD="1" sel="0" val="0"/>
</file>

<file path=xl/ctrlProps/ctrlProp372.xml><?xml version="1.0" encoding="utf-8"?>
<formControlPr xmlns="http://schemas.microsoft.com/office/spreadsheetml/2009/9/main" objectType="Drop" dropStyle="combo" dx="16" fmlaLink="_Output!$E$1008" fmlaRange="_Input!$C$27:$C$31" noThreeD="1" sel="3" val="0"/>
</file>

<file path=xl/ctrlProps/ctrlProp373.xml><?xml version="1.0" encoding="utf-8"?>
<formControlPr xmlns="http://schemas.microsoft.com/office/spreadsheetml/2009/9/main" objectType="Drop" dropStyle="combo" dx="16" fmlaLink="_Output!$E$1009" fmlaRange="_Input!$C$27:$C$31" noThreeD="1" sel="3" val="0"/>
</file>

<file path=xl/ctrlProps/ctrlProp374.xml><?xml version="1.0" encoding="utf-8"?>
<formControlPr xmlns="http://schemas.microsoft.com/office/spreadsheetml/2009/9/main" objectType="Drop" dropStyle="combo" dx="16" fmlaLink="_Output!$D$1010" fmlaRange="_Input!$C$13:$C$17" noThreeD="1" sel="0" val="0"/>
</file>

<file path=xl/ctrlProps/ctrlProp375.xml><?xml version="1.0" encoding="utf-8"?>
<formControlPr xmlns="http://schemas.microsoft.com/office/spreadsheetml/2009/9/main" objectType="Drop" dropStyle="combo" dx="16" fmlaLink="_Output!$E$1010" fmlaRange="_Input!$C$27:$C$31" noThreeD="1" sel="3" val="0"/>
</file>

<file path=xl/ctrlProps/ctrlProp376.xml><?xml version="1.0" encoding="utf-8"?>
<formControlPr xmlns="http://schemas.microsoft.com/office/spreadsheetml/2009/9/main" objectType="Drop" dropStyle="combo" dx="16" fmlaLink="_Output!$E$1011" fmlaRange="_Input!$C$27:$C$31" noThreeD="1" sel="3" val="0"/>
</file>

<file path=xl/ctrlProps/ctrlProp377.xml><?xml version="1.0" encoding="utf-8"?>
<formControlPr xmlns="http://schemas.microsoft.com/office/spreadsheetml/2009/9/main" objectType="Drop" dropStyle="combo" dx="16" fmlaLink="_Output!$E$1012" fmlaRange="_Input!$C$27:$C$31" noThreeD="1" sel="3" val="0"/>
</file>

<file path=xl/ctrlProps/ctrlProp378.xml><?xml version="1.0" encoding="utf-8"?>
<formControlPr xmlns="http://schemas.microsoft.com/office/spreadsheetml/2009/9/main" objectType="Drop" dropStyle="combo" dx="16" fmlaLink="_Output!$E$1013" fmlaRange="_Input!$C$27:$C$31" noThreeD="1" sel="3" val="0"/>
</file>

<file path=xl/ctrlProps/ctrlProp379.xml><?xml version="1.0" encoding="utf-8"?>
<formControlPr xmlns="http://schemas.microsoft.com/office/spreadsheetml/2009/9/main" objectType="Drop" dropStyle="combo" dx="16" fmlaLink="_Output!$D$1011" fmlaRange="_Input!$C$13:$C$17" noThreeD="1" sel="0" val="0"/>
</file>

<file path=xl/ctrlProps/ctrlProp380.xml><?xml version="1.0" encoding="utf-8"?>
<formControlPr xmlns="http://schemas.microsoft.com/office/spreadsheetml/2009/9/main" objectType="Drop" dropStyle="combo" dx="16" fmlaLink="_Output!$D$1012" fmlaRange="_Input!$C$13:$C$17" noThreeD="1" sel="0" val="0"/>
</file>

<file path=xl/ctrlProps/ctrlProp381.xml><?xml version="1.0" encoding="utf-8"?>
<formControlPr xmlns="http://schemas.microsoft.com/office/spreadsheetml/2009/9/main" objectType="Drop" dropStyle="combo" dx="16" fmlaLink="_Output!$D$1013" fmlaRange="_Input!$C$13:$C$17" noThreeD="1" sel="0" val="0"/>
</file>

<file path=xl/ctrlProps/ctrlProp382.xml><?xml version="1.0" encoding="utf-8"?>
<formControlPr xmlns="http://schemas.microsoft.com/office/spreadsheetml/2009/9/main" objectType="Drop" dropStyle="combo" dx="16" fmlaLink="_Output!$D$1118" fmlaRange="_Input!$C$3:$C$4" noThreeD="1" sel="1" val="0"/>
</file>

<file path=xl/ctrlProps/ctrlProp383.xml><?xml version="1.0" encoding="utf-8"?>
<formControlPr xmlns="http://schemas.microsoft.com/office/spreadsheetml/2009/9/main" objectType="Drop" dropStyle="combo" dx="16" fmlaLink="_Output!$D$1119" fmlaRange="_Input!$C$3:$C$4" noThreeD="1" sel="1" val="0"/>
</file>

<file path=xl/ctrlProps/ctrlProp384.xml><?xml version="1.0" encoding="utf-8"?>
<formControlPr xmlns="http://schemas.microsoft.com/office/spreadsheetml/2009/9/main" objectType="Drop" dropStyle="combo" dx="16" fmlaLink="_Output!$D$1120" fmlaRange="_Input!$C$3:$C$4" noThreeD="1" sel="1" val="0"/>
</file>

<file path=xl/ctrlProps/ctrlProp385.xml><?xml version="1.0" encoding="utf-8"?>
<formControlPr xmlns="http://schemas.microsoft.com/office/spreadsheetml/2009/9/main" objectType="Drop" dropStyle="combo" dx="16" fmlaLink="_Output!$D$1121" fmlaRange="_Input!$C$3:$C$4" noThreeD="1" sel="1" val="0"/>
</file>

<file path=xl/ctrlProps/ctrlProp386.xml><?xml version="1.0" encoding="utf-8"?>
<formControlPr xmlns="http://schemas.microsoft.com/office/spreadsheetml/2009/9/main" objectType="Drop" dropStyle="combo" dx="16" fmlaLink="_Output!$D$1122" fmlaRange="_Input!$C$3:$C$4" noThreeD="1" sel="1" val="0"/>
</file>

<file path=xl/ctrlProps/ctrlProp387.xml><?xml version="1.0" encoding="utf-8"?>
<formControlPr xmlns="http://schemas.microsoft.com/office/spreadsheetml/2009/9/main" objectType="Drop" dropStyle="combo" dx="16" fmlaLink="_Output!$D$1123" fmlaRange="_Input!$C$3:$C$4" noThreeD="1" sel="1" val="0"/>
</file>

<file path=xl/ctrlProps/ctrlProp388.xml><?xml version="1.0" encoding="utf-8"?>
<formControlPr xmlns="http://schemas.microsoft.com/office/spreadsheetml/2009/9/main" objectType="Drop" dropStyle="combo" dx="16" fmlaLink="_Output!$D$1124" fmlaRange="_Input!$C$3:$C$4" noThreeD="1" sel="1" val="0"/>
</file>

<file path=xl/ctrlProps/ctrlProp389.xml><?xml version="1.0" encoding="utf-8"?>
<formControlPr xmlns="http://schemas.microsoft.com/office/spreadsheetml/2009/9/main" objectType="Drop" dropStyle="combo" dx="16" fmlaLink="_Output!$D$1125" fmlaRange="_Input!$C$3:$C$4" noThreeD="1" sel="1" val="0"/>
</file>

<file path=xl/ctrlProps/ctrlProp390.xml><?xml version="1.0" encoding="utf-8"?>
<formControlPr xmlns="http://schemas.microsoft.com/office/spreadsheetml/2009/9/main" objectType="Drop" dropStyle="combo" dx="16" fmlaLink="_Output!$D$1117" fmlaRange="_Input!$C$39:$C$43" noThreeD="1" sel="0" val="0"/>
</file>

<file path=xl/ctrlProps/ctrlProp391.xml><?xml version="1.0" encoding="utf-8"?>
<formControlPr xmlns="http://schemas.microsoft.com/office/spreadsheetml/2009/9/main" objectType="Drop" dropStyle="combo" dx="16" fmlaLink="_Output!$E$1117" fmlaRange="_Input!$C$27:$C$31" noThreeD="1" sel="3" val="0"/>
</file>

<file path=xl/ctrlProps/ctrlProp392.xml><?xml version="1.0" encoding="utf-8"?>
<formControlPr xmlns="http://schemas.microsoft.com/office/spreadsheetml/2009/9/main" objectType="Drop" dropStyle="combo" dx="16" fmlaLink="_Output!$D$1127" fmlaRange="_Input!$C$3:$C$4" noThreeD="1" sel="1" val="0"/>
</file>

<file path=xl/ctrlProps/ctrlProp393.xml><?xml version="1.0" encoding="utf-8"?>
<formControlPr xmlns="http://schemas.microsoft.com/office/spreadsheetml/2009/9/main" objectType="Drop" dropStyle="combo" dx="16" fmlaLink="_Output!$D$1128" fmlaRange="_Input!$C$3:$C$4" noThreeD="1" sel="1" val="0"/>
</file>

<file path=xl/ctrlProps/ctrlProp394.xml><?xml version="1.0" encoding="utf-8"?>
<formControlPr xmlns="http://schemas.microsoft.com/office/spreadsheetml/2009/9/main" objectType="Drop" dropStyle="combo" dx="16" fmlaLink="_Output!$D$1129" fmlaRange="_Input!$C$3:$C$4" noThreeD="1" sel="1" val="0"/>
</file>

<file path=xl/ctrlProps/ctrlProp395.xml><?xml version="1.0" encoding="utf-8"?>
<formControlPr xmlns="http://schemas.microsoft.com/office/spreadsheetml/2009/9/main" objectType="Drop" dropStyle="combo" dx="16" fmlaLink="_Output!$D$1130" fmlaRange="_Input!$C$3:$C$4" noThreeD="1" sel="1" val="0"/>
</file>

<file path=xl/ctrlProps/ctrlProp396.xml><?xml version="1.0" encoding="utf-8"?>
<formControlPr xmlns="http://schemas.microsoft.com/office/spreadsheetml/2009/9/main" objectType="Drop" dropStyle="combo" dx="16" fmlaLink="_Output!$D$1131" fmlaRange="_Input!$C$3:$C$4" noThreeD="1" sel="1" val="0"/>
</file>

<file path=xl/ctrlProps/ctrlProp397.xml><?xml version="1.0" encoding="utf-8"?>
<formControlPr xmlns="http://schemas.microsoft.com/office/spreadsheetml/2009/9/main" objectType="Drop" dropStyle="combo" dx="16" fmlaLink="_Output!$D$1132" fmlaRange="_Input!$C$3:$C$4" noThreeD="1" sel="1" val="0"/>
</file>

<file path=xl/ctrlProps/ctrlProp398.xml><?xml version="1.0" encoding="utf-8"?>
<formControlPr xmlns="http://schemas.microsoft.com/office/spreadsheetml/2009/9/main" objectType="Drop" dropStyle="combo" dx="16" fmlaLink="_Output!$D$1126" fmlaRange="_Input!$C$13:$C$17" noThreeD="1" sel="0" val="0"/>
</file>

<file path=xl/ctrlProps/ctrlProp399.xml><?xml version="1.0" encoding="utf-8"?>
<formControlPr xmlns="http://schemas.microsoft.com/office/spreadsheetml/2009/9/main" objectType="Drop" dropStyle="combo" dx="16" fmlaLink="_Output!$E$1126" fmlaRange="_Input!$C$27:$C$31" noThreeD="1" sel="3" val="0"/>
</file>

<file path=xl/ctrlProps/ctrlProp400.xml><?xml version="1.0" encoding="utf-8"?>
<formControlPr xmlns="http://schemas.microsoft.com/office/spreadsheetml/2009/9/main" objectType="Drop" dropStyle="combo" dx="16" fmlaLink="_Output!$D$279" fmlaRange="_Input!$C$13:$C$17" noThreeD="1" sel="0" val="0"/>
</file>

<file path=xl/ctrlProps/ctrlProp401.xml><?xml version="1.0" encoding="utf-8"?>
<formControlPr xmlns="http://schemas.microsoft.com/office/spreadsheetml/2009/9/main" objectType="Drop" dropStyle="combo" dx="16" fmlaLink="_Output!$D$282" fmlaRange="_Input!$C$13:$C$17" noThreeD="1" sel="0" val="0"/>
</file>

<file path=xl/ctrlProps/ctrlProp402.xml><?xml version="1.0" encoding="utf-8"?>
<formControlPr xmlns="http://schemas.microsoft.com/office/spreadsheetml/2009/9/main" objectType="Drop" dropStyle="combo" dx="16" fmlaLink="_Output!$D$285" fmlaRange="_Input!$C$13:$C$17" noThreeD="1" sel="0" val="0"/>
</file>

<file path=xl/ctrlProps/ctrlProp403.xml><?xml version="1.0" encoding="utf-8"?>
<formControlPr xmlns="http://schemas.microsoft.com/office/spreadsheetml/2009/9/main" objectType="Drop" dropStyle="combo" dx="16" fmlaLink="_Output!$D$288" fmlaRange="_Input!$C$13:$C$17" noThreeD="1" sel="0" val="0"/>
</file>

<file path=xl/ctrlProps/ctrlProp404.xml><?xml version="1.0" encoding="utf-8"?>
<formControlPr xmlns="http://schemas.microsoft.com/office/spreadsheetml/2009/9/main" objectType="Drop" dropStyle="combo" dx="16" fmlaLink="_Output!$D$292" fmlaRange="_Input!$C$13:$C$17" noThreeD="1" sel="0" val="0"/>
</file>

<file path=xl/ctrlProps/ctrlProp405.xml><?xml version="1.0" encoding="utf-8"?>
<formControlPr xmlns="http://schemas.microsoft.com/office/spreadsheetml/2009/9/main" objectType="Drop" dropStyle="combo" dx="16" fmlaLink="_Output!$D$295" fmlaRange="_Input!$C$13:$C$17" noThreeD="1" sel="0" val="0"/>
</file>

<file path=xl/ctrlProps/ctrlProp406.xml><?xml version="1.0" encoding="utf-8"?>
<formControlPr xmlns="http://schemas.microsoft.com/office/spreadsheetml/2009/9/main" objectType="Drop" dropStyle="combo" dx="16" fmlaLink="_Output!$D$298" fmlaRange="_Input!$C$13:$C$17" noThreeD="1" sel="0" val="0"/>
</file>

<file path=xl/ctrlProps/ctrlProp407.xml><?xml version="1.0" encoding="utf-8"?>
<formControlPr xmlns="http://schemas.microsoft.com/office/spreadsheetml/2009/9/main" objectType="Drop" dropStyle="combo" dx="16" fmlaLink="_Output!$D$301" fmlaRange="_Input!$C$13:$C$17" noThreeD="1" sel="0" val="0"/>
</file>

<file path=xl/ctrlProps/ctrlProp408.xml><?xml version="1.0" encoding="utf-8"?>
<formControlPr xmlns="http://schemas.microsoft.com/office/spreadsheetml/2009/9/main" objectType="Drop" dropStyle="combo" dx="16" fmlaLink="_Output!$D$307" fmlaRange="_Input!$C$13:$C$17" noThreeD="1" sel="0" val="0"/>
</file>

<file path=xl/ctrlProps/ctrlProp409.xml><?xml version="1.0" encoding="utf-8"?>
<formControlPr xmlns="http://schemas.microsoft.com/office/spreadsheetml/2009/9/main" objectType="Drop" dropStyle="combo" dx="16" fmlaLink="_Output!$D$310" fmlaRange="_Input!$C$13:$C$17" noThreeD="1" sel="0" val="0"/>
</file>

<file path=xl/ctrlProps/ctrlProp410.xml><?xml version="1.0" encoding="utf-8"?>
<formControlPr xmlns="http://schemas.microsoft.com/office/spreadsheetml/2009/9/main" objectType="Drop" dropStyle="combo" dx="16" fmlaLink="_Output!$D$313" fmlaRange="_Input!$C$39:$C$43" noThreeD="1" sel="0" val="0"/>
</file>

<file path=xl/ctrlProps/ctrlProp411.xml><?xml version="1.0" encoding="utf-8"?>
<formControlPr xmlns="http://schemas.microsoft.com/office/spreadsheetml/2009/9/main" objectType="Drop" dropStyle="combo" dx="16" fmlaLink="_Output!$E279" fmlaRange="_Input!$C$27:$C$31" noThreeD="1" sel="3" val="0"/>
</file>

<file path=xl/ctrlProps/ctrlProp412.xml><?xml version="1.0" encoding="utf-8"?>
<formControlPr xmlns="http://schemas.microsoft.com/office/spreadsheetml/2009/9/main" objectType="Drop" dropStyle="combo" dx="16" fmlaLink="_Output!$E$282" fmlaRange="_Input!$C$27:$C$31" noThreeD="1" sel="3" val="0"/>
</file>

<file path=xl/ctrlProps/ctrlProp413.xml><?xml version="1.0" encoding="utf-8"?>
<formControlPr xmlns="http://schemas.microsoft.com/office/spreadsheetml/2009/9/main" objectType="Drop" dropStyle="combo" dx="16" fmlaLink="_Output!$E$285" fmlaRange="_Input!$C$27:$C$31" noThreeD="1" sel="3" val="0"/>
</file>

<file path=xl/ctrlProps/ctrlProp414.xml><?xml version="1.0" encoding="utf-8"?>
<formControlPr xmlns="http://schemas.microsoft.com/office/spreadsheetml/2009/9/main" objectType="Drop" dropStyle="combo" dx="16" fmlaLink="_Output!$E$288" fmlaRange="_Input!$C$27:$C$31" noThreeD="1" sel="3" val="0"/>
</file>

<file path=xl/ctrlProps/ctrlProp415.xml><?xml version="1.0" encoding="utf-8"?>
<formControlPr xmlns="http://schemas.microsoft.com/office/spreadsheetml/2009/9/main" objectType="Drop" dropStyle="combo" dx="16" fmlaLink="_Output!$E$292" fmlaRange="_Input!$C$27:$C$31" noThreeD="1" sel="3" val="0"/>
</file>

<file path=xl/ctrlProps/ctrlProp416.xml><?xml version="1.0" encoding="utf-8"?>
<formControlPr xmlns="http://schemas.microsoft.com/office/spreadsheetml/2009/9/main" objectType="Drop" dropStyle="combo" dx="16" fmlaLink="_Output!$E$295" fmlaRange="_Input!$C$27:$C$31" noThreeD="1" sel="3" val="0"/>
</file>

<file path=xl/ctrlProps/ctrlProp417.xml><?xml version="1.0" encoding="utf-8"?>
<formControlPr xmlns="http://schemas.microsoft.com/office/spreadsheetml/2009/9/main" objectType="Drop" dropStyle="combo" dx="16" fmlaLink="_Output!$E$298" fmlaRange="_Input!$C$27:$C$31" noThreeD="1" sel="3" val="0"/>
</file>

<file path=xl/ctrlProps/ctrlProp418.xml><?xml version="1.0" encoding="utf-8"?>
<formControlPr xmlns="http://schemas.microsoft.com/office/spreadsheetml/2009/9/main" objectType="Drop" dropStyle="combo" dx="16" fmlaLink="_Output!$E$301" fmlaRange="_Input!$C$27:$C$31" noThreeD="1" sel="3" val="0"/>
</file>

<file path=xl/ctrlProps/ctrlProp419.xml><?xml version="1.0" encoding="utf-8"?>
<formControlPr xmlns="http://schemas.microsoft.com/office/spreadsheetml/2009/9/main" objectType="Drop" dropStyle="combo" dx="16" fmlaLink="_Output!$E$307" fmlaRange="_Input!$C$27:$C$31" noThreeD="1" sel="3" val="0"/>
</file>

<file path=xl/ctrlProps/ctrlProp420.xml><?xml version="1.0" encoding="utf-8"?>
<formControlPr xmlns="http://schemas.microsoft.com/office/spreadsheetml/2009/9/main" objectType="Drop" dropStyle="combo" dx="16" fmlaLink="_Output!$E$310" fmlaRange="_Input!$C$27:$C$31" noThreeD="1" sel="3" val="0"/>
</file>

<file path=xl/ctrlProps/ctrlProp421.xml><?xml version="1.0" encoding="utf-8"?>
<formControlPr xmlns="http://schemas.microsoft.com/office/spreadsheetml/2009/9/main" objectType="Drop" dropStyle="combo" dx="16" fmlaLink="_Output!$E$313" fmlaRange="_Input!$C$27:$C$31" noThreeD="1" sel="3" val="0"/>
</file>

<file path=xl/ctrlProps/ctrlProp422.xml><?xml version="1.0" encoding="utf-8"?>
<formControlPr xmlns="http://schemas.microsoft.com/office/spreadsheetml/2009/9/main" objectType="Drop" dropStyle="combo" dx="16" fmlaLink="_Output!$E$1014" fmlaRange="_Input!$C$27:$C$31" noThreeD="1" sel="3" val="0"/>
</file>

<file path=xl/ctrlProps/ctrlProp423.xml><?xml version="1.0" encoding="utf-8"?>
<formControlPr xmlns="http://schemas.microsoft.com/office/spreadsheetml/2009/9/main" objectType="Drop" dropStyle="combo" dx="16" fmlaLink="_Output!$E$1015" fmlaRange="_Input!$C$27:$C$31" noThreeD="1" sel="3" val="0"/>
</file>

<file path=xl/ctrlProps/ctrlProp424.xml><?xml version="1.0" encoding="utf-8"?>
<formControlPr xmlns="http://schemas.microsoft.com/office/spreadsheetml/2009/9/main" objectType="Drop" dropStyle="combo" dx="16" fmlaLink="_Output!$E$1016" fmlaRange="_Input!$C$27:$C$31" noThreeD="1" sel="3" val="0"/>
</file>

<file path=xl/ctrlProps/ctrlProp425.xml><?xml version="1.0" encoding="utf-8"?>
<formControlPr xmlns="http://schemas.microsoft.com/office/spreadsheetml/2009/9/main" objectType="Drop" dropStyle="combo" dx="16" fmlaLink="_Output!$E$1017" fmlaRange="_Input!$C$27:$C$31" noThreeD="1" sel="3" val="0"/>
</file>

<file path=xl/ctrlProps/ctrlProp426.xml><?xml version="1.0" encoding="utf-8"?>
<formControlPr xmlns="http://schemas.microsoft.com/office/spreadsheetml/2009/9/main" objectType="Drop" dropStyle="combo" dx="16" fmlaLink="_Output!$E$1020" fmlaRange="_Input!$C$27:$C$31" noThreeD="1" sel="3" val="0"/>
</file>

<file path=xl/ctrlProps/ctrlProp427.xml><?xml version="1.0" encoding="utf-8"?>
<formControlPr xmlns="http://schemas.microsoft.com/office/spreadsheetml/2009/9/main" objectType="Drop" dropStyle="combo" dx="16" fmlaLink="_Output!$E$1021" fmlaRange="_Input!$C$27:$C$31" noThreeD="1" sel="3" val="0"/>
</file>

<file path=xl/ctrlProps/ctrlProp428.xml><?xml version="1.0" encoding="utf-8"?>
<formControlPr xmlns="http://schemas.microsoft.com/office/spreadsheetml/2009/9/main" objectType="Drop" dropStyle="combo" dx="16" fmlaLink="_Output!$E$1022" fmlaRange="_Input!$C$27:$C$31" noThreeD="1" sel="3" val="0"/>
</file>

<file path=xl/ctrlProps/ctrlProp429.xml><?xml version="1.0" encoding="utf-8"?>
<formControlPr xmlns="http://schemas.microsoft.com/office/spreadsheetml/2009/9/main" objectType="Drop" dropStyle="combo" dx="16" fmlaLink="_Output!$D$1014" fmlaRange="_Input!$C$13:$C$17" noThreeD="1" sel="0" val="0"/>
</file>

<file path=xl/ctrlProps/ctrlProp430.xml><?xml version="1.0" encoding="utf-8"?>
<formControlPr xmlns="http://schemas.microsoft.com/office/spreadsheetml/2009/9/main" objectType="Drop" dropStyle="combo" dx="16" fmlaLink="_Output!$D$1015" fmlaRange="_Input!$C$13:$C$17" noThreeD="1" sel="0" val="0"/>
</file>

<file path=xl/ctrlProps/ctrlProp431.xml><?xml version="1.0" encoding="utf-8"?>
<formControlPr xmlns="http://schemas.microsoft.com/office/spreadsheetml/2009/9/main" objectType="Drop" dropStyle="combo" dx="16" fmlaLink="_Output!$D$1016" fmlaRange="_Input!$C$13:$C$17" noThreeD="1" sel="0" val="0"/>
</file>

<file path=xl/ctrlProps/ctrlProp432.xml><?xml version="1.0" encoding="utf-8"?>
<formControlPr xmlns="http://schemas.microsoft.com/office/spreadsheetml/2009/9/main" objectType="Drop" dropStyle="combo" dx="16" fmlaLink="_Output!$D$1017" fmlaRange="_Input!$C$13:$C$17" noThreeD="1" sel="0" val="0"/>
</file>

<file path=xl/ctrlProps/ctrlProp433.xml><?xml version="1.0" encoding="utf-8"?>
<formControlPr xmlns="http://schemas.microsoft.com/office/spreadsheetml/2009/9/main" objectType="Drop" dropStyle="combo" dx="16" fmlaLink="_Output!$D$1020" fmlaRange="_Input!$C$13:$C$17" noThreeD="1" sel="0" val="0"/>
</file>

<file path=xl/ctrlProps/ctrlProp434.xml><?xml version="1.0" encoding="utf-8"?>
<formControlPr xmlns="http://schemas.microsoft.com/office/spreadsheetml/2009/9/main" objectType="Drop" dropStyle="combo" dx="16" fmlaLink="_Output!$D$1021" fmlaRange="_Input!$C$13:$C$17" noThreeD="1" sel="0" val="0"/>
</file>

<file path=xl/ctrlProps/ctrlProp435.xml><?xml version="1.0" encoding="utf-8"?>
<formControlPr xmlns="http://schemas.microsoft.com/office/spreadsheetml/2009/9/main" objectType="Drop" dropStyle="combo" dx="16" fmlaLink="_Output!$D$1022" fmlaRange="_Input!$C$13:$C$17" noThreeD="1" sel="0" val="0"/>
</file>

<file path=xl/ctrlProps/ctrlProp436.xml><?xml version="1.0" encoding="utf-8"?>
<formControlPr xmlns="http://schemas.microsoft.com/office/spreadsheetml/2009/9/main" objectType="Drop" dropStyle="combo" dx="16" fmlaLink="_Output!$D$1018" fmlaRange="_Input!$C$13:$C$17" noThreeD="1" sel="0" val="0"/>
</file>

<file path=xl/ctrlProps/ctrlProp437.xml><?xml version="1.0" encoding="utf-8"?>
<formControlPr xmlns="http://schemas.microsoft.com/office/spreadsheetml/2009/9/main" objectType="Drop" dropStyle="combo" dx="16" fmlaLink="_Output!$E$1018" fmlaRange="_Input!$C$27:$C$31" noThreeD="1" sel="3" val="0"/>
</file>

<file path=xl/ctrlProps/ctrlProp438.xml><?xml version="1.0" encoding="utf-8"?>
<formControlPr xmlns="http://schemas.microsoft.com/office/spreadsheetml/2009/9/main" objectType="Drop" dropStyle="combo" dx="16" fmlaLink="_Output!$D$1019" fmlaRange="_Input!$C$13:$C$17" noThreeD="1" sel="0" val="0"/>
</file>

<file path=xl/ctrlProps/ctrlProp439.xml><?xml version="1.0" encoding="utf-8"?>
<formControlPr xmlns="http://schemas.microsoft.com/office/spreadsheetml/2009/9/main" objectType="Drop" dropStyle="combo" dx="16" fmlaLink="_Output!$E$1019" fmlaRange="_Input!$C$27:$C$31" noThreeD="1" sel="3" val="0"/>
</file>

<file path=xl/ctrlProps/ctrlProp440.xml><?xml version="1.0" encoding="utf-8"?>
<formControlPr xmlns="http://schemas.microsoft.com/office/spreadsheetml/2009/9/main" objectType="Drop" dropStyle="combo" dx="16" fmlaLink="_Output!$D$1025" fmlaRange="_Input!$C$13:$C$17" noThreeD="1" sel="0" val="0"/>
</file>

<file path=xl/ctrlProps/ctrlProp441.xml><?xml version="1.0" encoding="utf-8"?>
<formControlPr xmlns="http://schemas.microsoft.com/office/spreadsheetml/2009/9/main" objectType="Drop" dropStyle="combo" dx="16" fmlaLink="_Output!$D$1026" fmlaRange="_Input!$C$13:$C$17" noThreeD="1" sel="0" val="0"/>
</file>

<file path=xl/ctrlProps/ctrlProp442.xml><?xml version="1.0" encoding="utf-8"?>
<formControlPr xmlns="http://schemas.microsoft.com/office/spreadsheetml/2009/9/main" objectType="Drop" dropStyle="combo" dx="16" fmlaLink="_Output!$D$1027" fmlaRange="_Input!$C$13:$C$17" noThreeD="1" sel="0" val="0"/>
</file>

<file path=xl/ctrlProps/ctrlProp443.xml><?xml version="1.0" encoding="utf-8"?>
<formControlPr xmlns="http://schemas.microsoft.com/office/spreadsheetml/2009/9/main" objectType="Drop" dropStyle="combo" dx="16" fmlaLink="_Output!$D$1028" fmlaRange="_Input!$C$13:$C$17" noThreeD="1" sel="0" val="0"/>
</file>

<file path=xl/ctrlProps/ctrlProp444.xml><?xml version="1.0" encoding="utf-8"?>
<formControlPr xmlns="http://schemas.microsoft.com/office/spreadsheetml/2009/9/main" objectType="Drop" dropStyle="combo" dx="16" fmlaLink="_Output!$D$1029" fmlaRange="_Input!$C$13:$C$17" noThreeD="1" sel="0" val="0"/>
</file>

<file path=xl/ctrlProps/ctrlProp445.xml><?xml version="1.0" encoding="utf-8"?>
<formControlPr xmlns="http://schemas.microsoft.com/office/spreadsheetml/2009/9/main" objectType="Drop" dropStyle="combo" dx="16" fmlaLink="_Output!$D$1030" fmlaRange="_Input!$C$13:$C$17" noThreeD="1" sel="0" val="0"/>
</file>

<file path=xl/ctrlProps/ctrlProp446.xml><?xml version="1.0" encoding="utf-8"?>
<formControlPr xmlns="http://schemas.microsoft.com/office/spreadsheetml/2009/9/main" objectType="Drop" dropStyle="combo" dx="16" fmlaLink="_Output!$D$1031" fmlaRange="_Input!$C$13:$C$17" noThreeD="1" sel="0" val="0"/>
</file>

<file path=xl/ctrlProps/ctrlProp447.xml><?xml version="1.0" encoding="utf-8"?>
<formControlPr xmlns="http://schemas.microsoft.com/office/spreadsheetml/2009/9/main" objectType="Drop" dropStyle="combo" dx="16" fmlaLink="_Output!$D$1032" fmlaRange="_Input!$C$13:$C$17" noThreeD="1" sel="0" val="0"/>
</file>

<file path=xl/ctrlProps/ctrlProp448.xml><?xml version="1.0" encoding="utf-8"?>
<formControlPr xmlns="http://schemas.microsoft.com/office/spreadsheetml/2009/9/main" objectType="Drop" dropStyle="combo" dx="16" fmlaLink="_Output!$D$1033" fmlaRange="_Input!$C$13:$C$17" noThreeD="1" sel="0" val="0"/>
</file>

<file path=xl/ctrlProps/ctrlProp449.xml><?xml version="1.0" encoding="utf-8"?>
<formControlPr xmlns="http://schemas.microsoft.com/office/spreadsheetml/2009/9/main" objectType="Drop" dropStyle="combo" dx="16" fmlaLink="_Output!$D$1034" fmlaRange="_Input!$C$13:$C$17" noThreeD="1" sel="0" val="0"/>
</file>

<file path=xl/ctrlProps/ctrlProp450.xml><?xml version="1.0" encoding="utf-8"?>
<formControlPr xmlns="http://schemas.microsoft.com/office/spreadsheetml/2009/9/main" objectType="Drop" dropStyle="combo" dx="16" fmlaLink="_Output!$E$1025" fmlaRange="_Input!$C$27:$C$31" noThreeD="1" sel="3" val="0"/>
</file>

<file path=xl/ctrlProps/ctrlProp451.xml><?xml version="1.0" encoding="utf-8"?>
<formControlPr xmlns="http://schemas.microsoft.com/office/spreadsheetml/2009/9/main" objectType="Drop" dropStyle="combo" dx="16" fmlaLink="_Output!$E$1026" fmlaRange="_Input!$C$27:$C$31" noThreeD="1" sel="3" val="0"/>
</file>

<file path=xl/ctrlProps/ctrlProp452.xml><?xml version="1.0" encoding="utf-8"?>
<formControlPr xmlns="http://schemas.microsoft.com/office/spreadsheetml/2009/9/main" objectType="Drop" dropStyle="combo" dx="16" fmlaLink="_Output!$E$1027" fmlaRange="_Input!$C$27:$C$31" noThreeD="1" sel="3" val="0"/>
</file>

<file path=xl/ctrlProps/ctrlProp453.xml><?xml version="1.0" encoding="utf-8"?>
<formControlPr xmlns="http://schemas.microsoft.com/office/spreadsheetml/2009/9/main" objectType="Drop" dropStyle="combo" dx="16" fmlaLink="_Output!$E$1028" fmlaRange="_Input!$C$27:$C$31" noThreeD="1" sel="3" val="0"/>
</file>

<file path=xl/ctrlProps/ctrlProp454.xml><?xml version="1.0" encoding="utf-8"?>
<formControlPr xmlns="http://schemas.microsoft.com/office/spreadsheetml/2009/9/main" objectType="Drop" dropStyle="combo" dx="16" fmlaLink="_Output!$E$1029" fmlaRange="_Input!$C$27:$C$31" noThreeD="1" sel="3" val="0"/>
</file>

<file path=xl/ctrlProps/ctrlProp455.xml><?xml version="1.0" encoding="utf-8"?>
<formControlPr xmlns="http://schemas.microsoft.com/office/spreadsheetml/2009/9/main" objectType="Drop" dropStyle="combo" dx="16" fmlaLink="_Output!$E$1030" fmlaRange="_Input!$C$27:$C$31" noThreeD="1" sel="3" val="0"/>
</file>

<file path=xl/ctrlProps/ctrlProp456.xml><?xml version="1.0" encoding="utf-8"?>
<formControlPr xmlns="http://schemas.microsoft.com/office/spreadsheetml/2009/9/main" objectType="Drop" dropStyle="combo" dx="16" fmlaLink="_Output!$E$1031" fmlaRange="_Input!$C$27:$C$31" noThreeD="1" sel="3" val="0"/>
</file>

<file path=xl/ctrlProps/ctrlProp457.xml><?xml version="1.0" encoding="utf-8"?>
<formControlPr xmlns="http://schemas.microsoft.com/office/spreadsheetml/2009/9/main" objectType="Drop" dropStyle="combo" dx="16" fmlaLink="_Output!$E$1032" fmlaRange="_Input!$C$27:$C$31" noThreeD="1" sel="3" val="0"/>
</file>

<file path=xl/ctrlProps/ctrlProp458.xml><?xml version="1.0" encoding="utf-8"?>
<formControlPr xmlns="http://schemas.microsoft.com/office/spreadsheetml/2009/9/main" objectType="Drop" dropStyle="combo" dx="16" fmlaLink="_Output!$E$1033" fmlaRange="_Input!$C$27:$C$31" noThreeD="1" sel="3" val="0"/>
</file>

<file path=xl/ctrlProps/ctrlProp459.xml><?xml version="1.0" encoding="utf-8"?>
<formControlPr xmlns="http://schemas.microsoft.com/office/spreadsheetml/2009/9/main" objectType="Drop" dropStyle="combo" dx="16" fmlaLink="_Output!$E$1034" fmlaRange="_Input!$C$27:$C$31" noThreeD="1" sel="3" val="0"/>
</file>

<file path=xl/ctrlProps/ctrlProp460.xml><?xml version="1.0" encoding="utf-8"?>
<formControlPr xmlns="http://schemas.microsoft.com/office/spreadsheetml/2009/9/main" objectType="Drop" dropStyle="combo" dx="16" fmlaLink="_Output!$E$1035" fmlaRange="_Input!$C$27:$C$31" noThreeD="1" sel="3" val="0"/>
</file>

<file path=xl/ctrlProps/ctrlProp461.xml><?xml version="1.0" encoding="utf-8"?>
<formControlPr xmlns="http://schemas.microsoft.com/office/spreadsheetml/2009/9/main" objectType="Drop" dropStyle="combo" dx="16" fmlaLink="_Output!$E$1036" fmlaRange="_Input!$C$27:$C$31" noThreeD="1" sel="3" val="0"/>
</file>

<file path=xl/ctrlProps/ctrlProp462.xml><?xml version="1.0" encoding="utf-8"?>
<formControlPr xmlns="http://schemas.microsoft.com/office/spreadsheetml/2009/9/main" objectType="Drop" dropStyle="combo" dx="16" fmlaLink="_Output!$E$1037" fmlaRange="_Input!$C$27:$C$31" noThreeD="1" sel="3" val="0"/>
</file>

<file path=xl/ctrlProps/ctrlProp463.xml><?xml version="1.0" encoding="utf-8"?>
<formControlPr xmlns="http://schemas.microsoft.com/office/spreadsheetml/2009/9/main" objectType="Drop" dropStyle="combo" dx="16" fmlaLink="_Output!$E$1038" fmlaRange="_Input!$C$27:$C$31" noThreeD="1" sel="3" val="0"/>
</file>

<file path=xl/ctrlProps/ctrlProp464.xml><?xml version="1.0" encoding="utf-8"?>
<formControlPr xmlns="http://schemas.microsoft.com/office/spreadsheetml/2009/9/main" objectType="Drop" dropStyle="combo" dx="16" fmlaLink="_Output!$E$1039" fmlaRange="_Input!$C$27:$C$31" noThreeD="1" sel="3" val="0"/>
</file>

<file path=xl/ctrlProps/ctrlProp465.xml><?xml version="1.0" encoding="utf-8"?>
<formControlPr xmlns="http://schemas.microsoft.com/office/spreadsheetml/2009/9/main" objectType="Drop" dropStyle="combo" dx="16" fmlaLink="_Output!$E$1040" fmlaRange="_Input!$C$27:$C$31" noThreeD="1" sel="3" val="0"/>
</file>

<file path=xl/ctrlProps/ctrlProp466.xml><?xml version="1.0" encoding="utf-8"?>
<formControlPr xmlns="http://schemas.microsoft.com/office/spreadsheetml/2009/9/main" objectType="Drop" dropStyle="combo" dx="16" fmlaLink="_Output!$D$1035" fmlaRange="_Input!$C$13:$C$17" noThreeD="1" sel="0" val="0"/>
</file>

<file path=xl/ctrlProps/ctrlProp467.xml><?xml version="1.0" encoding="utf-8"?>
<formControlPr xmlns="http://schemas.microsoft.com/office/spreadsheetml/2009/9/main" objectType="Drop" dropStyle="combo" dx="16" fmlaLink="_Output!$D$1036" fmlaRange="_Input!$C$13:$C$17" noThreeD="1" sel="0" val="0"/>
</file>

<file path=xl/ctrlProps/ctrlProp468.xml><?xml version="1.0" encoding="utf-8"?>
<formControlPr xmlns="http://schemas.microsoft.com/office/spreadsheetml/2009/9/main" objectType="Drop" dropStyle="combo" dx="16" fmlaLink="_Output!$D$1037" fmlaRange="_Input!$C$13:$C$17" noThreeD="1" sel="0" val="0"/>
</file>

<file path=xl/ctrlProps/ctrlProp469.xml><?xml version="1.0" encoding="utf-8"?>
<formControlPr xmlns="http://schemas.microsoft.com/office/spreadsheetml/2009/9/main" objectType="Drop" dropStyle="combo" dx="16" fmlaLink="_Output!$D$1038" fmlaRange="_Input!$C$13:$C$17" noThreeD="1" sel="0" val="0"/>
</file>

<file path=xl/ctrlProps/ctrlProp470.xml><?xml version="1.0" encoding="utf-8"?>
<formControlPr xmlns="http://schemas.microsoft.com/office/spreadsheetml/2009/9/main" objectType="Drop" dropStyle="combo" dx="16" fmlaLink="_Output!$D$1039" fmlaRange="_Input!$C$13:$C$17" noThreeD="1" sel="0" val="0"/>
</file>

<file path=xl/ctrlProps/ctrlProp471.xml><?xml version="1.0" encoding="utf-8"?>
<formControlPr xmlns="http://schemas.microsoft.com/office/spreadsheetml/2009/9/main" objectType="Drop" dropStyle="combo" dx="16" fmlaLink="_Output!$D$1040" fmlaRange="_Input!$C$13:$C$17" noThreeD="1" sel="0" val="0"/>
</file>

<file path=xl/ctrlProps/ctrlProp472.xml><?xml version="1.0" encoding="utf-8"?>
<formControlPr xmlns="http://schemas.microsoft.com/office/spreadsheetml/2009/9/main" objectType="Drop" dropStyle="combo" dx="16" fmlaLink="_Output!$D$1133" fmlaRange="_Input!$C$13:$C$17" noThreeD="1" sel="0" val="0"/>
</file>

<file path=xl/ctrlProps/ctrlProp473.xml><?xml version="1.0" encoding="utf-8"?>
<formControlPr xmlns="http://schemas.microsoft.com/office/spreadsheetml/2009/9/main" objectType="Drop" dropStyle="combo" dx="16" fmlaLink="_Output!$D$1135" fmlaRange="_Input!$C$13:$C$17" noThreeD="1" sel="0" val="0"/>
</file>

<file path=xl/ctrlProps/ctrlProp474.xml><?xml version="1.0" encoding="utf-8"?>
<formControlPr xmlns="http://schemas.microsoft.com/office/spreadsheetml/2009/9/main" objectType="Drop" dropStyle="combo" dx="16" fmlaLink="_Output!$E$1133" fmlaRange="_Input!$C$27:$C$31" noThreeD="1" sel="3" val="0"/>
</file>

<file path=xl/ctrlProps/ctrlProp475.xml><?xml version="1.0" encoding="utf-8"?>
<formControlPr xmlns="http://schemas.microsoft.com/office/spreadsheetml/2009/9/main" objectType="Drop" dropStyle="combo" dx="16" fmlaLink="_Output!$E$1135" fmlaRange="_Input!$C$27:$C$31" noThreeD="1" sel="3" val="0"/>
</file>

<file path=xl/ctrlProps/ctrlProp476.xml><?xml version="1.0" encoding="utf-8"?>
<formControlPr xmlns="http://schemas.microsoft.com/office/spreadsheetml/2009/9/main" objectType="Drop" dropStyle="combo" dx="16" fmlaLink="_Output!$D$322" fmlaRange="_Input!$C$13:$C$17" noThreeD="1" sel="0" val="0"/>
</file>

<file path=xl/ctrlProps/ctrlProp477.xml><?xml version="1.0" encoding="utf-8"?>
<formControlPr xmlns="http://schemas.microsoft.com/office/spreadsheetml/2009/9/main" objectType="Drop" dropStyle="combo" dx="16" fmlaLink="_Output!$E$322" fmlaRange="_Input!$C$27:$C$31" noThreeD="1" sel="3" val="0"/>
</file>

<file path=xl/ctrlProps/ctrlProp478.xml><?xml version="1.0" encoding="utf-8"?>
<formControlPr xmlns="http://schemas.microsoft.com/office/spreadsheetml/2009/9/main" objectType="Drop" dropStyle="combo" dx="16" fmlaLink="_Output!$D$323" fmlaRange="_Input!$C$13:$C$17" noThreeD="1" sel="0" val="0"/>
</file>

<file path=xl/ctrlProps/ctrlProp479.xml><?xml version="1.0" encoding="utf-8"?>
<formControlPr xmlns="http://schemas.microsoft.com/office/spreadsheetml/2009/9/main" objectType="Drop" dropStyle="combo" dx="16" fmlaLink="_Output!$E$323" fmlaRange="_Input!$C$27:$C$31" noThreeD="1" sel="3" val="0"/>
</file>

<file path=xl/ctrlProps/ctrlProp480.xml><?xml version="1.0" encoding="utf-8"?>
<formControlPr xmlns="http://schemas.microsoft.com/office/spreadsheetml/2009/9/main" objectType="Drop" dropStyle="combo" dx="16" fmlaLink="_Output!$D$325" fmlaRange="_Input!$C$13:$C$17" noThreeD="1" sel="0" val="0"/>
</file>

<file path=xl/ctrlProps/ctrlProp481.xml><?xml version="1.0" encoding="utf-8"?>
<formControlPr xmlns="http://schemas.microsoft.com/office/spreadsheetml/2009/9/main" objectType="Drop" dropStyle="combo" dx="16" fmlaLink="_Output!$D$326" fmlaRange="_Input!$C$13:$C$17" noThreeD="1" sel="0" val="0"/>
</file>

<file path=xl/ctrlProps/ctrlProp482.xml><?xml version="1.0" encoding="utf-8"?>
<formControlPr xmlns="http://schemas.microsoft.com/office/spreadsheetml/2009/9/main" objectType="Drop" dropStyle="combo" dx="16" fmlaLink="_Output!$E$325" fmlaRange="_Input!$C$27:$C$31" noThreeD="1" sel="3" val="0"/>
</file>

<file path=xl/ctrlProps/ctrlProp483.xml><?xml version="1.0" encoding="utf-8"?>
<formControlPr xmlns="http://schemas.microsoft.com/office/spreadsheetml/2009/9/main" objectType="Drop" dropStyle="combo" dx="16" fmlaLink="_Output!$E$326" fmlaRange="_Input!$C$27:$C$31" noThreeD="1" sel="3" val="0"/>
</file>

<file path=xl/ctrlProps/ctrlProp484.xml><?xml version="1.0" encoding="utf-8"?>
<formControlPr xmlns="http://schemas.microsoft.com/office/spreadsheetml/2009/9/main" objectType="Drop" dropStyle="combo" dx="16" fmlaLink="_Output!$D$328" fmlaRange="_Input!$C$13:$C$17" noThreeD="1" sel="0" val="0"/>
</file>

<file path=xl/ctrlProps/ctrlProp485.xml><?xml version="1.0" encoding="utf-8"?>
<formControlPr xmlns="http://schemas.microsoft.com/office/spreadsheetml/2009/9/main" objectType="Drop" dropStyle="combo" dx="16" fmlaLink="_Output!$D$329" fmlaRange="_Input!$C$13:$C$17" noThreeD="1" sel="0" val="0"/>
</file>

<file path=xl/ctrlProps/ctrlProp486.xml><?xml version="1.0" encoding="utf-8"?>
<formControlPr xmlns="http://schemas.microsoft.com/office/spreadsheetml/2009/9/main" objectType="Drop" dropStyle="combo" dx="16" fmlaLink="_Output!$D$330" fmlaRange="_Input!$C$13:$C$17" noThreeD="1" sel="0" val="0"/>
</file>

<file path=xl/ctrlProps/ctrlProp487.xml><?xml version="1.0" encoding="utf-8"?>
<formControlPr xmlns="http://schemas.microsoft.com/office/spreadsheetml/2009/9/main" objectType="Drop" dropStyle="combo" dx="16" fmlaLink="_Output!$D$331" fmlaRange="_Input!$C$13:$C$17" noThreeD="1" sel="0" val="0"/>
</file>

<file path=xl/ctrlProps/ctrlProp488.xml><?xml version="1.0" encoding="utf-8"?>
<formControlPr xmlns="http://schemas.microsoft.com/office/spreadsheetml/2009/9/main" objectType="Drop" dropStyle="combo" dx="16" fmlaLink="_Output!$E$328" fmlaRange="_Input!$C$27:$C$31" noThreeD="1" sel="3" val="0"/>
</file>

<file path=xl/ctrlProps/ctrlProp489.xml><?xml version="1.0" encoding="utf-8"?>
<formControlPr xmlns="http://schemas.microsoft.com/office/spreadsheetml/2009/9/main" objectType="Drop" dropStyle="combo" dx="16" fmlaLink="_Output!$E$329" fmlaRange="_Input!$C$27:$C$31" noThreeD="1" sel="3" val="0"/>
</file>

<file path=xl/ctrlProps/ctrlProp490.xml><?xml version="1.0" encoding="utf-8"?>
<formControlPr xmlns="http://schemas.microsoft.com/office/spreadsheetml/2009/9/main" objectType="Drop" dropStyle="combo" dx="16" fmlaLink="_Output!$E$330" fmlaRange="_Input!$C$27:$C$31" noThreeD="1" sel="3" val="0"/>
</file>

<file path=xl/ctrlProps/ctrlProp491.xml><?xml version="1.0" encoding="utf-8"?>
<formControlPr xmlns="http://schemas.microsoft.com/office/spreadsheetml/2009/9/main" objectType="Drop" dropStyle="combo" dx="16" fmlaLink="_Output!$E$331" fmlaRange="_Input!$C$27:$C$31" noThreeD="1" sel="3" val="0"/>
</file>

<file path=xl/ctrlProps/ctrlProp492.xml><?xml version="1.0" encoding="utf-8"?>
<formControlPr xmlns="http://schemas.microsoft.com/office/spreadsheetml/2009/9/main" objectType="Drop" dropStyle="combo" dx="16" fmlaLink="_Output!$D$333" fmlaRange="_Input!$C$13:$C$17" noThreeD="1" sel="0" val="0"/>
</file>

<file path=xl/ctrlProps/ctrlProp493.xml><?xml version="1.0" encoding="utf-8"?>
<formControlPr xmlns="http://schemas.microsoft.com/office/spreadsheetml/2009/9/main" objectType="Drop" dropStyle="combo" dx="16" fmlaLink="_Output!$D$334" fmlaRange="_Input!$C$13:$C$17" noThreeD="1" sel="0" val="0"/>
</file>

<file path=xl/ctrlProps/ctrlProp494.xml><?xml version="1.0" encoding="utf-8"?>
<formControlPr xmlns="http://schemas.microsoft.com/office/spreadsheetml/2009/9/main" objectType="Drop" dropStyle="combo" dx="16" fmlaLink="_Output!$D$335" fmlaRange="_Input!$C$13:$C$17" noThreeD="1" sel="0" val="0"/>
</file>

<file path=xl/ctrlProps/ctrlProp495.xml><?xml version="1.0" encoding="utf-8"?>
<formControlPr xmlns="http://schemas.microsoft.com/office/spreadsheetml/2009/9/main" objectType="Drop" dropStyle="combo" dx="16" fmlaLink="_Output!$D$336" fmlaRange="_Input!$C$13:$C$17" noThreeD="1" sel="0" val="0"/>
</file>

<file path=xl/ctrlProps/ctrlProp496.xml><?xml version="1.0" encoding="utf-8"?>
<formControlPr xmlns="http://schemas.microsoft.com/office/spreadsheetml/2009/9/main" objectType="Drop" dropStyle="combo" dx="16" fmlaLink="_Output!$E$333" fmlaRange="_Input!$C$27:$C$31" noThreeD="1" sel="3" val="0"/>
</file>

<file path=xl/ctrlProps/ctrlProp497.xml><?xml version="1.0" encoding="utf-8"?>
<formControlPr xmlns="http://schemas.microsoft.com/office/spreadsheetml/2009/9/main" objectType="Drop" dropStyle="combo" dx="16" fmlaLink="_Output!$E$334" fmlaRange="_Input!$C$27:$C$31" noThreeD="1" sel="3" val="0"/>
</file>

<file path=xl/ctrlProps/ctrlProp498.xml><?xml version="1.0" encoding="utf-8"?>
<formControlPr xmlns="http://schemas.microsoft.com/office/spreadsheetml/2009/9/main" objectType="Drop" dropStyle="combo" dx="16" fmlaLink="_Output!$E$335" fmlaRange="_Input!$C$27:$C$31" noThreeD="1" sel="3" val="0"/>
</file>

<file path=xl/ctrlProps/ctrlProp499.xml><?xml version="1.0" encoding="utf-8"?>
<formControlPr xmlns="http://schemas.microsoft.com/office/spreadsheetml/2009/9/main" objectType="Drop" dropStyle="combo" dx="16" fmlaLink="_Output!$E$336" fmlaRange="_Input!$C$27:$C$31" noThreeD="1" sel="3" val="0"/>
</file>

<file path=xl/ctrlProps/ctrlProp500.xml><?xml version="1.0" encoding="utf-8"?>
<formControlPr xmlns="http://schemas.microsoft.com/office/spreadsheetml/2009/9/main" objectType="Drop" dropStyle="combo" dx="16" fmlaLink="_Output!$D$340" fmlaRange="_Input!$C$13:$C$17" noThreeD="1" sel="0" val="0"/>
</file>

<file path=xl/ctrlProps/ctrlProp501.xml><?xml version="1.0" encoding="utf-8"?>
<formControlPr xmlns="http://schemas.microsoft.com/office/spreadsheetml/2009/9/main" objectType="Drop" dropStyle="combo" dx="16" fmlaLink="_Output!$D$342" fmlaRange="_Input!$C$39:$C$43" noThreeD="1" sel="0" val="0"/>
</file>

<file path=xl/ctrlProps/ctrlProp502.xml><?xml version="1.0" encoding="utf-8"?>
<formControlPr xmlns="http://schemas.microsoft.com/office/spreadsheetml/2009/9/main" objectType="Drop" dropStyle="combo" dx="16" fmlaLink="_Output!$E$340" fmlaRange="_Input!$C$27:$C$31" noThreeD="1" sel="3" val="0"/>
</file>

<file path=xl/ctrlProps/ctrlProp503.xml><?xml version="1.0" encoding="utf-8"?>
<formControlPr xmlns="http://schemas.microsoft.com/office/spreadsheetml/2009/9/main" objectType="Drop" dropStyle="combo" dx="16" fmlaLink="_Output!$E$342" fmlaRange="_Input!$C$27:$C$31" noThreeD="1" sel="3" val="0"/>
</file>

<file path=xl/ctrlProps/ctrlProp504.xml><?xml version="1.0" encoding="utf-8"?>
<formControlPr xmlns="http://schemas.microsoft.com/office/spreadsheetml/2009/9/main" objectType="Drop" dropStyle="combo" dx="16" fmlaLink="_Output!$D$338" fmlaRange="_Input!$C$13:$C$17" noThreeD="1" sel="0" val="0"/>
</file>

<file path=xl/ctrlProps/ctrlProp505.xml><?xml version="1.0" encoding="utf-8"?>
<formControlPr xmlns="http://schemas.microsoft.com/office/spreadsheetml/2009/9/main" objectType="Drop" dropStyle="combo" dx="16" fmlaLink="_Output!$E$338" fmlaRange="_Input!$C$27:$C$31" noThreeD="1" sel="3" val="0"/>
</file>

<file path=xl/ctrlProps/ctrlProp506.xml><?xml version="1.0" encoding="utf-8"?>
<formControlPr xmlns="http://schemas.microsoft.com/office/spreadsheetml/2009/9/main" objectType="Drop" dropStyle="combo" dx="16" fmlaLink="_Output!$D$337" fmlaRange="_Input!$C$39:$C$43" noThreeD="1" sel="0" val="0"/>
</file>

<file path=xl/ctrlProps/ctrlProp507.xml><?xml version="1.0" encoding="utf-8"?>
<formControlPr xmlns="http://schemas.microsoft.com/office/spreadsheetml/2009/9/main" objectType="Drop" dropStyle="combo" dx="16" fmlaLink="_Output!$E$337" fmlaRange="_Input!$C$27:$C$31" noThreeD="1" sel="3" val="0"/>
</file>

<file path=xl/ctrlProps/ctrlProp508.xml><?xml version="1.0" encoding="utf-8"?>
<formControlPr xmlns="http://schemas.microsoft.com/office/spreadsheetml/2009/9/main" objectType="Drop" dropStyle="combo" dx="16" fmlaLink="_Output!$D$1044" fmlaRange="_Input!$C$13:$C$17" noThreeD="1" sel="0" val="0"/>
</file>

<file path=xl/ctrlProps/ctrlProp509.xml><?xml version="1.0" encoding="utf-8"?>
<formControlPr xmlns="http://schemas.microsoft.com/office/spreadsheetml/2009/9/main" objectType="Drop" dropStyle="combo" dx="16" fmlaLink="_Output!$D$1045" fmlaRange="_Input!$C$13:$C$17" noThreeD="1" sel="0" val="0"/>
</file>

<file path=xl/ctrlProps/ctrlProp510.xml><?xml version="1.0" encoding="utf-8"?>
<formControlPr xmlns="http://schemas.microsoft.com/office/spreadsheetml/2009/9/main" objectType="Drop" dropStyle="combo" dx="16" fmlaLink="_Output!$D$1046" fmlaRange="_Input!$C$13:$C$17" noThreeD="1" sel="0" val="0"/>
</file>

<file path=xl/ctrlProps/ctrlProp511.xml><?xml version="1.0" encoding="utf-8"?>
<formControlPr xmlns="http://schemas.microsoft.com/office/spreadsheetml/2009/9/main" objectType="Drop" dropStyle="combo" dx="16" fmlaLink="_Output!$D$1047" fmlaRange="_Input!$C$13:$C$17" noThreeD="1" sel="0" val="0"/>
</file>

<file path=xl/ctrlProps/ctrlProp512.xml><?xml version="1.0" encoding="utf-8"?>
<formControlPr xmlns="http://schemas.microsoft.com/office/spreadsheetml/2009/9/main" objectType="Drop" dropStyle="combo" dx="16" fmlaLink="_Output!$D$1048" fmlaRange="_Input!$C$13:$C$17" noThreeD="1" sel="0" val="0"/>
</file>

<file path=xl/ctrlProps/ctrlProp513.xml><?xml version="1.0" encoding="utf-8"?>
<formControlPr xmlns="http://schemas.microsoft.com/office/spreadsheetml/2009/9/main" objectType="Drop" dropStyle="combo" dx="16" fmlaLink="_Output!$E$1044" fmlaRange="_Input!$C$27:$C$31" noThreeD="1" sel="3" val="0"/>
</file>

<file path=xl/ctrlProps/ctrlProp514.xml><?xml version="1.0" encoding="utf-8"?>
<formControlPr xmlns="http://schemas.microsoft.com/office/spreadsheetml/2009/9/main" objectType="Drop" dropStyle="combo" dx="16" fmlaLink="_Output!$E$1045" fmlaRange="_Input!$C$27:$C$31" noThreeD="1" sel="3" val="0"/>
</file>

<file path=xl/ctrlProps/ctrlProp515.xml><?xml version="1.0" encoding="utf-8"?>
<formControlPr xmlns="http://schemas.microsoft.com/office/spreadsheetml/2009/9/main" objectType="Drop" dropStyle="combo" dx="16" fmlaLink="_Output!$E$1046" fmlaRange="_Input!$C$27:$C$31" noThreeD="1" sel="3" val="0"/>
</file>

<file path=xl/ctrlProps/ctrlProp516.xml><?xml version="1.0" encoding="utf-8"?>
<formControlPr xmlns="http://schemas.microsoft.com/office/spreadsheetml/2009/9/main" objectType="Drop" dropStyle="combo" dx="16" fmlaLink="_Output!$E$1047" fmlaRange="_Input!$C$27:$C$31" noThreeD="1" sel="3" val="0"/>
</file>

<file path=xl/ctrlProps/ctrlProp517.xml><?xml version="1.0" encoding="utf-8"?>
<formControlPr xmlns="http://schemas.microsoft.com/office/spreadsheetml/2009/9/main" objectType="Drop" dropStyle="combo" dx="16" fmlaLink="_Output!$E$1048" fmlaRange="_Input!$C$27:$C$31" noThreeD="1" sel="3" val="0"/>
</file>

<file path=xl/ctrlProps/ctrlProp518.xml><?xml version="1.0" encoding="utf-8"?>
<formControlPr xmlns="http://schemas.microsoft.com/office/spreadsheetml/2009/9/main" objectType="Drop" dropStyle="combo" dx="16" fmlaLink="_Output!$D$1138" fmlaRange="_Input!$C$13:$C$17" noThreeD="1" sel="0" val="0"/>
</file>

<file path=xl/ctrlProps/ctrlProp519.xml><?xml version="1.0" encoding="utf-8"?>
<formControlPr xmlns="http://schemas.microsoft.com/office/spreadsheetml/2009/9/main" objectType="Drop" dropStyle="combo" dx="16" fmlaLink="_Output!$E$1138" fmlaRange="_Input!$C$27:$C$31" noThreeD="1" sel="3" val="0"/>
</file>

<file path=xl/ctrlProps/ctrlProp520.xml><?xml version="1.0" encoding="utf-8"?>
<formControlPr xmlns="http://schemas.microsoft.com/office/spreadsheetml/2009/9/main" objectType="Drop" dropStyle="combo" dx="16" fmlaLink="_Output!$D$1142" fmlaRange="_Input!$C$13:$C$18" noThreeD="1" sel="0" val="0"/>
</file>

<file path=xl/ctrlProps/ctrlProp521.xml><?xml version="1.0" encoding="utf-8"?>
<formControlPr xmlns="http://schemas.microsoft.com/office/spreadsheetml/2009/9/main" objectType="Drop" dropStyle="combo" dx="16" fmlaLink="_Output!$D$1143" fmlaRange="_Input!$C$13:$C$18" noThreeD="1" sel="0" val="0"/>
</file>

<file path=xl/ctrlProps/ctrlProp522.xml><?xml version="1.0" encoding="utf-8"?>
<formControlPr xmlns="http://schemas.microsoft.com/office/spreadsheetml/2009/9/main" objectType="Drop" dropStyle="combo" dx="16" fmlaLink="_Output!$D$1144" fmlaRange="_Input!$C$13:$C$18" noThreeD="1" sel="0" val="0"/>
</file>

<file path=xl/ctrlProps/ctrlProp523.xml><?xml version="1.0" encoding="utf-8"?>
<formControlPr xmlns="http://schemas.microsoft.com/office/spreadsheetml/2009/9/main" objectType="Drop" dropStyle="combo" dx="16" fmlaLink="_Output!$D$1145" fmlaRange="_Input!$C$13:$C$18" noThreeD="1" sel="0" val="0"/>
</file>

<file path=xl/ctrlProps/ctrlProp524.xml><?xml version="1.0" encoding="utf-8"?>
<formControlPr xmlns="http://schemas.microsoft.com/office/spreadsheetml/2009/9/main" objectType="Drop" dropStyle="combo" dx="16" fmlaLink="_Output!$D$1146" fmlaRange="_Input!$C$13:$C$18" noThreeD="1" sel="0" val="0"/>
</file>

<file path=xl/ctrlProps/ctrlProp525.xml><?xml version="1.0" encoding="utf-8"?>
<formControlPr xmlns="http://schemas.microsoft.com/office/spreadsheetml/2009/9/main" objectType="Drop" dropStyle="combo" dx="16" fmlaLink="_Output!$D$1147" fmlaRange="_Input!$C$13:$C$18" noThreeD="1" sel="0" val="0"/>
</file>

<file path=xl/ctrlProps/ctrlProp526.xml><?xml version="1.0" encoding="utf-8"?>
<formControlPr xmlns="http://schemas.microsoft.com/office/spreadsheetml/2009/9/main" objectType="Drop" dropStyle="combo" dx="16" fmlaLink="_Output!$D$1148" fmlaRange="_Input!$C$13:$C$18" noThreeD="1" sel="0" val="0"/>
</file>

<file path=xl/ctrlProps/ctrlProp527.xml><?xml version="1.0" encoding="utf-8"?>
<formControlPr xmlns="http://schemas.microsoft.com/office/spreadsheetml/2009/9/main" objectType="Drop" dropStyle="combo" dx="16" fmlaLink="_Output!$D$1149" fmlaRange="_Input!$C$13:$C$18" noThreeD="1" sel="0" val="0"/>
</file>

<file path=xl/ctrlProps/ctrlProp528.xml><?xml version="1.0" encoding="utf-8"?>
<formControlPr xmlns="http://schemas.microsoft.com/office/spreadsheetml/2009/9/main" objectType="Drop" dropStyle="combo" dx="16" fmlaLink="_Output!$D$1151" fmlaRange="_Input!$C$13:$C$18" noThreeD="1" sel="0" val="0"/>
</file>

<file path=xl/ctrlProps/ctrlProp529.xml><?xml version="1.0" encoding="utf-8"?>
<formControlPr xmlns="http://schemas.microsoft.com/office/spreadsheetml/2009/9/main" objectType="Drop" dropStyle="combo" dx="16" fmlaLink="_Output!$D$1152" fmlaRange="_Input!$C$13:$C$18" noThreeD="1" sel="0" val="0"/>
</file>

<file path=xl/ctrlProps/ctrlProp530.xml><?xml version="1.0" encoding="utf-8"?>
<formControlPr xmlns="http://schemas.microsoft.com/office/spreadsheetml/2009/9/main" objectType="Drop" dropStyle="combo" dx="16" fmlaLink="_Output!$D$1153" fmlaRange="_Input!$C$13:$C$18" noThreeD="1" sel="0" val="0"/>
</file>

<file path=xl/ctrlProps/ctrlProp531.xml><?xml version="1.0" encoding="utf-8"?>
<formControlPr xmlns="http://schemas.microsoft.com/office/spreadsheetml/2009/9/main" objectType="Drop" dropStyle="combo" dx="16" fmlaLink="_Output!$D$1154" fmlaRange="_Input!$C$13:$C$18" noThreeD="1" sel="0" val="0"/>
</file>

<file path=xl/ctrlProps/ctrlProp532.xml><?xml version="1.0" encoding="utf-8"?>
<formControlPr xmlns="http://schemas.microsoft.com/office/spreadsheetml/2009/9/main" objectType="Drop" dropStyle="combo" dx="16" fmlaLink="_Output!$D$1155" fmlaRange="_Input!$C$13:$C$18" noThreeD="1" sel="0" val="0"/>
</file>

<file path=xl/ctrlProps/ctrlProp533.xml><?xml version="1.0" encoding="utf-8"?>
<formControlPr xmlns="http://schemas.microsoft.com/office/spreadsheetml/2009/9/main" objectType="Drop" dropStyle="combo" dx="16" fmlaLink="_Output!$D$1156" fmlaRange="_Input!$C$13:$C$18" noThreeD="1" sel="0" val="0"/>
</file>

<file path=xl/ctrlProps/ctrlProp534.xml><?xml version="1.0" encoding="utf-8"?>
<formControlPr xmlns="http://schemas.microsoft.com/office/spreadsheetml/2009/9/main" objectType="Drop" dropStyle="combo" dx="16" fmlaLink="_Output!$D$1157" fmlaRange="_Input!$C$13:$C$18" noThreeD="1" sel="0" val="0"/>
</file>

<file path=xl/ctrlProps/ctrlProp535.xml><?xml version="1.0" encoding="utf-8"?>
<formControlPr xmlns="http://schemas.microsoft.com/office/spreadsheetml/2009/9/main" objectType="Drop" dropStyle="combo" dx="16" fmlaLink="_Output!$D$1158" fmlaRange="_Input!$C$13:$C$18" noThreeD="1" sel="0" val="0"/>
</file>

<file path=xl/ctrlProps/ctrlProp536.xml><?xml version="1.0" encoding="utf-8"?>
<formControlPr xmlns="http://schemas.microsoft.com/office/spreadsheetml/2009/9/main" objectType="Drop" dropStyle="combo" dx="16" fmlaLink="_Output!$D$1159" fmlaRange="_Input!$C$13:$C$18" noThreeD="1" sel="0" val="0"/>
</file>

<file path=xl/ctrlProps/ctrlProp537.xml><?xml version="1.0" encoding="utf-8"?>
<formControlPr xmlns="http://schemas.microsoft.com/office/spreadsheetml/2009/9/main" objectType="Drop" dropStyle="combo" dx="16" fmlaLink="_Output!$D$1160" fmlaRange="_Input!$C$13:$C$18" noThreeD="1" sel="0" val="0"/>
</file>

<file path=xl/ctrlProps/ctrlProp538.xml><?xml version="1.0" encoding="utf-8"?>
<formControlPr xmlns="http://schemas.microsoft.com/office/spreadsheetml/2009/9/main" objectType="Drop" dropStyle="combo" dx="16" fmlaLink="_Output!$D$1161" fmlaRange="_Input!$C$13:$C$18" noThreeD="1" sel="0" val="0"/>
</file>

<file path=xl/ctrlProps/ctrlProp539.xml><?xml version="1.0" encoding="utf-8"?>
<formControlPr xmlns="http://schemas.microsoft.com/office/spreadsheetml/2009/9/main" objectType="Drop" dropStyle="combo" dx="16" fmlaLink="_Output!$D$1162" fmlaRange="_Input!$C$13:$C$18" noThreeD="1" sel="0" val="0"/>
</file>

<file path=xl/ctrlProps/ctrlProp540.xml><?xml version="1.0" encoding="utf-8"?>
<formControlPr xmlns="http://schemas.microsoft.com/office/spreadsheetml/2009/9/main" objectType="Drop" dropStyle="combo" dx="16" fmlaLink="_Output!$D$1163" fmlaRange="_Input!$C$13:$C$18" noThreeD="1" sel="0" val="0"/>
</file>

<file path=xl/ctrlProps/ctrlProp541.xml><?xml version="1.0" encoding="utf-8"?>
<formControlPr xmlns="http://schemas.microsoft.com/office/spreadsheetml/2009/9/main" objectType="Drop" dropStyle="combo" dx="16" fmlaLink="_Output!$D$1164" fmlaRange="_Input!$C$13:$C$18" noThreeD="1" sel="0" val="0"/>
</file>

<file path=xl/ctrlProps/ctrlProp542.xml><?xml version="1.0" encoding="utf-8"?>
<formControlPr xmlns="http://schemas.microsoft.com/office/spreadsheetml/2009/9/main" objectType="Drop" dropStyle="combo" dx="16" fmlaLink="_Output!$D$1165" fmlaRange="_Input!$C$13:$C$18" noThreeD="1" sel="0" val="0"/>
</file>

<file path=xl/ctrlProps/ctrlProp543.xml><?xml version="1.0" encoding="utf-8"?>
<formControlPr xmlns="http://schemas.microsoft.com/office/spreadsheetml/2009/9/main" objectType="Drop" dropStyle="combo" dx="16" fmlaLink="_Output!$D$1166" fmlaRange="_Input!$C$13:$C$18" noThreeD="1" sel="0" val="0"/>
</file>

<file path=xl/ctrlProps/ctrlProp544.xml><?xml version="1.0" encoding="utf-8"?>
<formControlPr xmlns="http://schemas.microsoft.com/office/spreadsheetml/2009/9/main" objectType="Drop" dropStyle="combo" dx="16" fmlaLink="_Output!$D$1168" fmlaRange="_Input!$C$13:$C$18" noThreeD="1" sel="0" val="0"/>
</file>

<file path=xl/ctrlProps/ctrlProp545.xml><?xml version="1.0" encoding="utf-8"?>
<formControlPr xmlns="http://schemas.microsoft.com/office/spreadsheetml/2009/9/main" objectType="Drop" dropStyle="combo" dx="16" fmlaLink="_Output!$D$1169" fmlaRange="_Input!$C$13:$C$18" noThreeD="1" sel="0" val="0"/>
</file>

<file path=xl/ctrlProps/ctrlProp546.xml><?xml version="1.0" encoding="utf-8"?>
<formControlPr xmlns="http://schemas.microsoft.com/office/spreadsheetml/2009/9/main" objectType="Drop" dropStyle="combo" dx="16" fmlaLink="_Output!$D$1170" fmlaRange="_Input!$C$13:$C$18" noThreeD="1" sel="0" val="0"/>
</file>

<file path=xl/ctrlProps/ctrlProp547.xml><?xml version="1.0" encoding="utf-8"?>
<formControlPr xmlns="http://schemas.microsoft.com/office/spreadsheetml/2009/9/main" objectType="Drop" dropStyle="combo" dx="16" fmlaLink="_Output!$D$1173" fmlaRange="_Input!$C$13:$C$18" noThreeD="1" sel="0" val="0"/>
</file>

<file path=xl/ctrlProps/ctrlProp548.xml><?xml version="1.0" encoding="utf-8"?>
<formControlPr xmlns="http://schemas.microsoft.com/office/spreadsheetml/2009/9/main" objectType="Drop" dropStyle="combo" dx="16" fmlaLink="_Output!$D$1175" fmlaRange="_Input!$C$13:$C$18" noThreeD="1" sel="0" val="0"/>
</file>

<file path=xl/ctrlProps/ctrlProp549.xml><?xml version="1.0" encoding="utf-8"?>
<formControlPr xmlns="http://schemas.microsoft.com/office/spreadsheetml/2009/9/main" objectType="Drop" dropStyle="combo" dx="16" fmlaLink="_Output!$D$1177" fmlaRange="_Input!$C$13:$C$18" noThreeD="1" sel="0" val="0"/>
</file>

<file path=xl/ctrlProps/ctrlProp550.xml><?xml version="1.0" encoding="utf-8"?>
<formControlPr xmlns="http://schemas.microsoft.com/office/spreadsheetml/2009/9/main" objectType="Drop" dropStyle="combo" dx="16" fmlaLink="_Output!$D$1180" fmlaRange="_Input!$C$13:$C$18" noThreeD="1" sel="0" val="0"/>
</file>

<file path=xl/ctrlProps/ctrlProp551.xml><?xml version="1.0" encoding="utf-8"?>
<formControlPr xmlns="http://schemas.microsoft.com/office/spreadsheetml/2009/9/main" objectType="Drop" dropStyle="combo" dx="16" fmlaLink="_Output!$D$1181" fmlaRange="_Input!$C$13:$C$18" noThreeD="1" sel="0" val="0"/>
</file>

<file path=xl/ctrlProps/ctrlProp552.xml><?xml version="1.0" encoding="utf-8"?>
<formControlPr xmlns="http://schemas.microsoft.com/office/spreadsheetml/2009/9/main" objectType="Drop" dropStyle="combo" dx="16" fmlaLink="_Output!$D$1182" fmlaRange="_Input!$C$13:$C$18" noThreeD="1" sel="0" val="0"/>
</file>

<file path=xl/ctrlProps/ctrlProp553.xml><?xml version="1.0" encoding="utf-8"?>
<formControlPr xmlns="http://schemas.microsoft.com/office/spreadsheetml/2009/9/main" objectType="Drop" dropStyle="combo" dx="16" fmlaLink="_Output!$D$1183" fmlaRange="_Input!$C$13:$C$18" noThreeD="1" sel="0" val="0"/>
</file>

<file path=xl/ctrlProps/ctrlProp554.xml><?xml version="1.0" encoding="utf-8"?>
<formControlPr xmlns="http://schemas.microsoft.com/office/spreadsheetml/2009/9/main" objectType="Drop" dropStyle="combo" dx="16" fmlaLink="_Output!$D$1184" fmlaRange="_Input!$C$13:$C$18" noThreeD="1" sel="0" val="0"/>
</file>

<file path=xl/ctrlProps/ctrlProp555.xml><?xml version="1.0" encoding="utf-8"?>
<formControlPr xmlns="http://schemas.microsoft.com/office/spreadsheetml/2009/9/main" objectType="Drop" dropStyle="combo" dx="16" fmlaLink="_Output!$D$1185" fmlaRange="_Input!$C$13:$C$18" noThreeD="1" sel="0" val="0"/>
</file>

<file path=xl/ctrlProps/ctrlProp556.xml><?xml version="1.0" encoding="utf-8"?>
<formControlPr xmlns="http://schemas.microsoft.com/office/spreadsheetml/2009/9/main" objectType="Drop" dropStyle="combo" dx="16" fmlaLink="_Output!$D$1150" fmlaRange="_Input!$C$13:$C$18" noThreeD="1" sel="0" val="0"/>
</file>

<file path=xl/ctrlProps/ctrlProp557.xml><?xml version="1.0" encoding="utf-8"?>
<formControlPr xmlns="http://schemas.microsoft.com/office/spreadsheetml/2009/9/main" objectType="Drop" dropStyle="combo" dx="16" fmlaLink="_Output!$D$1167" fmlaRange="_Input!$C$13:$C$18" noThreeD="1" sel="0" val="0"/>
</file>

<file path=xl/ctrlProps/ctrlProp558.xml><?xml version="1.0" encoding="utf-8"?>
<formControlPr xmlns="http://schemas.microsoft.com/office/spreadsheetml/2009/9/main" objectType="Drop" dropStyle="combo" dx="16" fmlaLink="_Output!$D$378" fmlaRange="_Input!$C$13:$C$17" noThreeD="1" sel="0" val="0"/>
</file>

<file path=xl/ctrlProps/ctrlProp559.xml><?xml version="1.0" encoding="utf-8"?>
<formControlPr xmlns="http://schemas.microsoft.com/office/spreadsheetml/2009/9/main" objectType="Drop" dropStyle="combo" dx="16" fmlaLink="_Output!$E$378" fmlaRange="_Input!$C$27:$C$31" noThreeD="1" sel="3" val="0"/>
</file>

<file path=xl/ctrlProps/ctrlProp560.xml><?xml version="1.0" encoding="utf-8"?>
<formControlPr xmlns="http://schemas.microsoft.com/office/spreadsheetml/2009/9/main" objectType="Drop" dropStyle="combo" dx="16" fmlaLink="_Output!$D$379" fmlaRange="_Input!$C$13:$C$17" noThreeD="1" sel="0" val="0"/>
</file>

<file path=xl/ctrlProps/ctrlProp561.xml><?xml version="1.0" encoding="utf-8"?>
<formControlPr xmlns="http://schemas.microsoft.com/office/spreadsheetml/2009/9/main" objectType="Drop" dropStyle="combo" dx="16" fmlaLink="_Output!$E$379" fmlaRange="_Input!$C$27:$C$31" noThreeD="1" sel="3" val="0"/>
</file>

<file path=xl/ctrlProps/ctrlProp562.xml><?xml version="1.0" encoding="utf-8"?>
<formControlPr xmlns="http://schemas.microsoft.com/office/spreadsheetml/2009/9/main" objectType="Drop" dropStyle="combo" dx="16" fmlaLink="_Output!$D$381" fmlaRange="_Input!$C$13:$C$17" noThreeD="1" sel="0" val="0"/>
</file>

<file path=xl/ctrlProps/ctrlProp563.xml><?xml version="1.0" encoding="utf-8"?>
<formControlPr xmlns="http://schemas.microsoft.com/office/spreadsheetml/2009/9/main" objectType="Drop" dropStyle="combo" dx="16" fmlaLink="_Output!$D$382" fmlaRange="_Input!$C$13:$C$17" noThreeD="1" sel="0" val="0"/>
</file>

<file path=xl/ctrlProps/ctrlProp564.xml><?xml version="1.0" encoding="utf-8"?>
<formControlPr xmlns="http://schemas.microsoft.com/office/spreadsheetml/2009/9/main" objectType="Drop" dropStyle="combo" dx="16" fmlaLink="_Output!$E$381" fmlaRange="_Input!$C$27:$C$31" noThreeD="1" sel="3" val="0"/>
</file>

<file path=xl/ctrlProps/ctrlProp565.xml><?xml version="1.0" encoding="utf-8"?>
<formControlPr xmlns="http://schemas.microsoft.com/office/spreadsheetml/2009/9/main" objectType="Drop" dropStyle="combo" dx="16" fmlaLink="_Output!$E$382" fmlaRange="_Input!$C$27:$C$31" noThreeD="1" sel="3" val="0"/>
</file>

<file path=xl/ctrlProps/ctrlProp566.xml><?xml version="1.0" encoding="utf-8"?>
<formControlPr xmlns="http://schemas.microsoft.com/office/spreadsheetml/2009/9/main" objectType="Drop" dropStyle="combo" dx="16" fmlaLink="_Output!$D$384" fmlaRange="_Input!$C$13:$C$17" noThreeD="1" sel="0" val="0"/>
</file>

<file path=xl/ctrlProps/ctrlProp567.xml><?xml version="1.0" encoding="utf-8"?>
<formControlPr xmlns="http://schemas.microsoft.com/office/spreadsheetml/2009/9/main" objectType="Drop" dropStyle="combo" dx="16" fmlaLink="_Output!$D$385" fmlaRange="_Input!$C$13:$C$17" noThreeD="1" sel="0" val="0"/>
</file>

<file path=xl/ctrlProps/ctrlProp568.xml><?xml version="1.0" encoding="utf-8"?>
<formControlPr xmlns="http://schemas.microsoft.com/office/spreadsheetml/2009/9/main" objectType="Drop" dropStyle="combo" dx="16" fmlaLink="_Output!$D$386" fmlaRange="_Input!$C$13:$C$17" noThreeD="1" sel="0" val="0"/>
</file>

<file path=xl/ctrlProps/ctrlProp569.xml><?xml version="1.0" encoding="utf-8"?>
<formControlPr xmlns="http://schemas.microsoft.com/office/spreadsheetml/2009/9/main" objectType="Drop" dropStyle="combo" dx="16" fmlaLink="_Output!$D$387" fmlaRange="_Input!$C$13:$C$17" noThreeD="1" sel="0" val="0"/>
</file>

<file path=xl/ctrlProps/ctrlProp570.xml><?xml version="1.0" encoding="utf-8"?>
<formControlPr xmlns="http://schemas.microsoft.com/office/spreadsheetml/2009/9/main" objectType="Drop" dropStyle="combo" dx="16" fmlaLink="_Output!$E$384" fmlaRange="_Input!$C$27:$C$31" noThreeD="1" sel="3" val="0"/>
</file>

<file path=xl/ctrlProps/ctrlProp571.xml><?xml version="1.0" encoding="utf-8"?>
<formControlPr xmlns="http://schemas.microsoft.com/office/spreadsheetml/2009/9/main" objectType="Drop" dropStyle="combo" dx="16" fmlaLink="_Output!$E$385" fmlaRange="_Input!$C$27:$C$31" noThreeD="1" sel="3" val="0"/>
</file>

<file path=xl/ctrlProps/ctrlProp572.xml><?xml version="1.0" encoding="utf-8"?>
<formControlPr xmlns="http://schemas.microsoft.com/office/spreadsheetml/2009/9/main" objectType="Drop" dropStyle="combo" dx="16" fmlaLink="_Output!$E$386" fmlaRange="_Input!$C$27:$C$31" noThreeD="1" sel="3" val="0"/>
</file>

<file path=xl/ctrlProps/ctrlProp573.xml><?xml version="1.0" encoding="utf-8"?>
<formControlPr xmlns="http://schemas.microsoft.com/office/spreadsheetml/2009/9/main" objectType="Drop" dropStyle="combo" dx="16" fmlaLink="_Output!$E$387" fmlaRange="_Input!$C$27:$C$31" noThreeD="1" sel="3" val="0"/>
</file>

<file path=xl/ctrlProps/ctrlProp574.xml><?xml version="1.0" encoding="utf-8"?>
<formControlPr xmlns="http://schemas.microsoft.com/office/spreadsheetml/2009/9/main" objectType="Drop" dropStyle="combo" dx="16" fmlaLink="_Output!$D$389" fmlaRange="_Input!$C$13:$C$17" noThreeD="1" sel="0" val="0"/>
</file>

<file path=xl/ctrlProps/ctrlProp575.xml><?xml version="1.0" encoding="utf-8"?>
<formControlPr xmlns="http://schemas.microsoft.com/office/spreadsheetml/2009/9/main" objectType="Drop" dropStyle="combo" dx="16" fmlaLink="_Output!$D$390" fmlaRange="_Input!$C$13:$C$17" noThreeD="1" sel="0" val="0"/>
</file>

<file path=xl/ctrlProps/ctrlProp576.xml><?xml version="1.0" encoding="utf-8"?>
<formControlPr xmlns="http://schemas.microsoft.com/office/spreadsheetml/2009/9/main" objectType="Drop" dropStyle="combo" dx="16" fmlaLink="_Output!$D$391" fmlaRange="_Input!$C$13:$C$17" noThreeD="1" sel="0" val="0"/>
</file>

<file path=xl/ctrlProps/ctrlProp577.xml><?xml version="1.0" encoding="utf-8"?>
<formControlPr xmlns="http://schemas.microsoft.com/office/spreadsheetml/2009/9/main" objectType="Drop" dropStyle="combo" dx="16" fmlaLink="_Output!$D$392" fmlaRange="_Input!$C$13:$C$17" noThreeD="1" sel="0" val="0"/>
</file>

<file path=xl/ctrlProps/ctrlProp578.xml><?xml version="1.0" encoding="utf-8"?>
<formControlPr xmlns="http://schemas.microsoft.com/office/spreadsheetml/2009/9/main" objectType="Drop" dropStyle="combo" dx="16" fmlaLink="_Output!$E$389" fmlaRange="_Input!$C$27:$C$31" noThreeD="1" sel="3" val="0"/>
</file>

<file path=xl/ctrlProps/ctrlProp579.xml><?xml version="1.0" encoding="utf-8"?>
<formControlPr xmlns="http://schemas.microsoft.com/office/spreadsheetml/2009/9/main" objectType="Drop" dropStyle="combo" dx="16" fmlaLink="_Output!$E$390" fmlaRange="_Input!$C$27:$C$31" noThreeD="1" sel="3" val="0"/>
</file>

<file path=xl/ctrlProps/ctrlProp580.xml><?xml version="1.0" encoding="utf-8"?>
<formControlPr xmlns="http://schemas.microsoft.com/office/spreadsheetml/2009/9/main" objectType="Drop" dropStyle="combo" dx="16" fmlaLink="_Output!$E$391" fmlaRange="_Input!$C$27:$C$31" noThreeD="1" sel="3" val="0"/>
</file>

<file path=xl/ctrlProps/ctrlProp581.xml><?xml version="1.0" encoding="utf-8"?>
<formControlPr xmlns="http://schemas.microsoft.com/office/spreadsheetml/2009/9/main" objectType="Drop" dropStyle="combo" dx="16" fmlaLink="_Output!$E$392" fmlaRange="_Input!$C$27:$C$31" noThreeD="1" sel="3" val="0"/>
</file>

<file path=xl/ctrlProps/ctrlProp582.xml><?xml version="1.0" encoding="utf-8"?>
<formControlPr xmlns="http://schemas.microsoft.com/office/spreadsheetml/2009/9/main" objectType="Drop" dropStyle="combo" dx="16" fmlaLink="_Output!$D$396" fmlaRange="_Input!$C$13:$C$17" noThreeD="1" sel="0" val="0"/>
</file>

<file path=xl/ctrlProps/ctrlProp583.xml><?xml version="1.0" encoding="utf-8"?>
<formControlPr xmlns="http://schemas.microsoft.com/office/spreadsheetml/2009/9/main" objectType="Drop" dropStyle="combo" dx="16" fmlaLink="_Output!$D$398" fmlaRange="_Input!$C$39:$C$43" noThreeD="1" sel="0" val="0"/>
</file>

<file path=xl/ctrlProps/ctrlProp584.xml><?xml version="1.0" encoding="utf-8"?>
<formControlPr xmlns="http://schemas.microsoft.com/office/spreadsheetml/2009/9/main" objectType="Drop" dropStyle="combo" dx="16" fmlaLink="_Output!$E$396" fmlaRange="_Input!$C$27:$C$31" noThreeD="1" sel="3" val="0"/>
</file>

<file path=xl/ctrlProps/ctrlProp585.xml><?xml version="1.0" encoding="utf-8"?>
<formControlPr xmlns="http://schemas.microsoft.com/office/spreadsheetml/2009/9/main" objectType="Drop" dropStyle="combo" dx="16" fmlaLink="_Output!$E$398" fmlaRange="_Input!$C$27:$C$31" noThreeD="1" sel="3" val="0"/>
</file>

<file path=xl/ctrlProps/ctrlProp586.xml><?xml version="1.0" encoding="utf-8"?>
<formControlPr xmlns="http://schemas.microsoft.com/office/spreadsheetml/2009/9/main" objectType="Drop" dropStyle="combo" dx="16" fmlaLink="_Output!$D$394" fmlaRange="_Input!$C$13:$C$17" noThreeD="1" sel="0" val="0"/>
</file>

<file path=xl/ctrlProps/ctrlProp587.xml><?xml version="1.0" encoding="utf-8"?>
<formControlPr xmlns="http://schemas.microsoft.com/office/spreadsheetml/2009/9/main" objectType="Drop" dropStyle="combo" dx="16" fmlaLink="_Output!$E$394" fmlaRange="_Input!$C$27:$C$31" noThreeD="1" sel="3" val="0"/>
</file>

<file path=xl/ctrlProps/ctrlProp588.xml><?xml version="1.0" encoding="utf-8"?>
<formControlPr xmlns="http://schemas.microsoft.com/office/spreadsheetml/2009/9/main" objectType="Drop" dropStyle="combo" dx="16" fmlaLink="_Output!$D$393" fmlaRange="_Input!$C$39:$C$43" noThreeD="1" sel="0" val="0"/>
</file>

<file path=xl/ctrlProps/ctrlProp589.xml><?xml version="1.0" encoding="utf-8"?>
<formControlPr xmlns="http://schemas.microsoft.com/office/spreadsheetml/2009/9/main" objectType="Drop" dropStyle="combo" dx="16" fmlaLink="_Output!$E$393" fmlaRange="_Input!$C$27:$C$31" noThreeD="1" sel="3" val="0"/>
</file>

<file path=xl/ctrlProps/ctrlProp590.xml><?xml version="1.0" encoding="utf-8"?>
<formControlPr xmlns="http://schemas.microsoft.com/office/spreadsheetml/2009/9/main" objectType="Drop" dropStyle="combo" dx="16" fmlaLink="_Output!$D$1049" fmlaRange="_Input!$C$13:$C$17" noThreeD="1" sel="0" val="0"/>
</file>

<file path=xl/ctrlProps/ctrlProp591.xml><?xml version="1.0" encoding="utf-8"?>
<formControlPr xmlns="http://schemas.microsoft.com/office/spreadsheetml/2009/9/main" objectType="Drop" dropStyle="combo" dx="16" fmlaLink="_Output!$D$1050" fmlaRange="_Input!$C$13:$C$17" noThreeD="1" sel="0" val="0"/>
</file>

<file path=xl/ctrlProps/ctrlProp592.xml><?xml version="1.0" encoding="utf-8"?>
<formControlPr xmlns="http://schemas.microsoft.com/office/spreadsheetml/2009/9/main" objectType="Drop" dropStyle="combo" dx="16" fmlaLink="_Output!$D$1051" fmlaRange="_Input!$C$13:$C$17" noThreeD="1" sel="0" val="0"/>
</file>

<file path=xl/ctrlProps/ctrlProp593.xml><?xml version="1.0" encoding="utf-8"?>
<formControlPr xmlns="http://schemas.microsoft.com/office/spreadsheetml/2009/9/main" objectType="Drop" dropStyle="combo" dx="16" fmlaLink="_Output!$D$1052" fmlaRange="_Input!$C$13:$C$17" noThreeD="1" sel="0" val="0"/>
</file>

<file path=xl/ctrlProps/ctrlProp594.xml><?xml version="1.0" encoding="utf-8"?>
<formControlPr xmlns="http://schemas.microsoft.com/office/spreadsheetml/2009/9/main" objectType="Drop" dropStyle="combo" dx="16" fmlaLink="_Output!$D$1053" fmlaRange="_Input!$C$13:$C$17" noThreeD="1" sel="0" val="0"/>
</file>

<file path=xl/ctrlProps/ctrlProp595.xml><?xml version="1.0" encoding="utf-8"?>
<formControlPr xmlns="http://schemas.microsoft.com/office/spreadsheetml/2009/9/main" objectType="Drop" dropStyle="combo" dx="16" fmlaLink="_Output!$E$1049" fmlaRange="_Input!$C$27:$C$31" noThreeD="1" sel="3" val="0"/>
</file>

<file path=xl/ctrlProps/ctrlProp596.xml><?xml version="1.0" encoding="utf-8"?>
<formControlPr xmlns="http://schemas.microsoft.com/office/spreadsheetml/2009/9/main" objectType="Drop" dropStyle="combo" dx="16" fmlaLink="_Output!$E$1050" fmlaRange="_Input!$C$27:$C$31" noThreeD="1" sel="3" val="0"/>
</file>

<file path=xl/ctrlProps/ctrlProp597.xml><?xml version="1.0" encoding="utf-8"?>
<formControlPr xmlns="http://schemas.microsoft.com/office/spreadsheetml/2009/9/main" objectType="Drop" dropStyle="combo" dx="16" fmlaLink="_Output!$E$1051" fmlaRange="_Input!$C$27:$C$31" noThreeD="1" sel="3" val="0"/>
</file>

<file path=xl/ctrlProps/ctrlProp598.xml><?xml version="1.0" encoding="utf-8"?>
<formControlPr xmlns="http://schemas.microsoft.com/office/spreadsheetml/2009/9/main" objectType="Drop" dropStyle="combo" dx="16" fmlaLink="_Output!$E$1052" fmlaRange="_Input!$C$27:$C$31" noThreeD="1" sel="3" val="0"/>
</file>

<file path=xl/ctrlProps/ctrlProp599.xml><?xml version="1.0" encoding="utf-8"?>
<formControlPr xmlns="http://schemas.microsoft.com/office/spreadsheetml/2009/9/main" objectType="Drop" dropStyle="combo" dx="16" fmlaLink="_Output!$E$1053" fmlaRange="_Input!$C$27:$C$31" noThreeD="1" sel="3" val="0"/>
</file>

<file path=xl/ctrlProps/ctrlProp600.xml><?xml version="1.0" encoding="utf-8"?>
<formControlPr xmlns="http://schemas.microsoft.com/office/spreadsheetml/2009/9/main" objectType="Drop" dropStyle="combo" dx="16" fmlaLink="_Output!$D$1139" fmlaRange="_Input!$C$13:$C$17" noThreeD="1" sel="0" val="0"/>
</file>

<file path=xl/ctrlProps/ctrlProp601.xml><?xml version="1.0" encoding="utf-8"?>
<formControlPr xmlns="http://schemas.microsoft.com/office/spreadsheetml/2009/9/main" objectType="Drop" dropStyle="combo" dx="16" fmlaLink="_Output!$E$1139" fmlaRange="_Input!$C$27:$C$31" noThreeD="1" sel="3" val="0"/>
</file>

<file path=xl/ctrlProps/ctrlProp602.xml><?xml version="1.0" encoding="utf-8"?>
<formControlPr xmlns="http://schemas.microsoft.com/office/spreadsheetml/2009/9/main" objectType="Drop" dropStyle="combo" dx="16" fmlaLink="_Output!$D$1186" fmlaRange="_Input!$C$13:$C$18" noThreeD="1" sel="0" val="0"/>
</file>

<file path=xl/ctrlProps/ctrlProp603.xml><?xml version="1.0" encoding="utf-8"?>
<formControlPr xmlns="http://schemas.microsoft.com/office/spreadsheetml/2009/9/main" objectType="Drop" dropStyle="combo" dx="16" fmlaLink="_Output!$D$1187" fmlaRange="_Input!$C$13:$C$18" noThreeD="1" sel="0" val="0"/>
</file>

<file path=xl/ctrlProps/ctrlProp604.xml><?xml version="1.0" encoding="utf-8"?>
<formControlPr xmlns="http://schemas.microsoft.com/office/spreadsheetml/2009/9/main" objectType="Drop" dropStyle="combo" dx="16" fmlaLink="_Output!$D$1188" fmlaRange="_Input!$C$13:$C$18" noThreeD="1" sel="0" val="0"/>
</file>

<file path=xl/ctrlProps/ctrlProp605.xml><?xml version="1.0" encoding="utf-8"?>
<formControlPr xmlns="http://schemas.microsoft.com/office/spreadsheetml/2009/9/main" objectType="Drop" dropStyle="combo" dx="16" fmlaLink="_Output!$D$1189" fmlaRange="_Input!$C$13:$C$18" noThreeD="1" sel="0" val="0"/>
</file>

<file path=xl/ctrlProps/ctrlProp606.xml><?xml version="1.0" encoding="utf-8"?>
<formControlPr xmlns="http://schemas.microsoft.com/office/spreadsheetml/2009/9/main" objectType="Drop" dropStyle="combo" dx="16" fmlaLink="_Output!$D$1191" fmlaRange="_Input!$C$13:$C$18" noThreeD="1" sel="0" val="0"/>
</file>

<file path=xl/ctrlProps/ctrlProp607.xml><?xml version="1.0" encoding="utf-8"?>
<formControlPr xmlns="http://schemas.microsoft.com/office/spreadsheetml/2009/9/main" objectType="Drop" dropStyle="combo" dx="16" fmlaLink="_Output!$D$1190" fmlaRange="_Input!$C$13:$C$18" noThreeD="1" sel="0" val="0"/>
</file>

<file path=xl/ctrlProps/ctrlProp608.xml><?xml version="1.0" encoding="utf-8"?>
<formControlPr xmlns="http://schemas.microsoft.com/office/spreadsheetml/2009/9/main" objectType="Drop" dropStyle="combo" dx="16" fmlaLink="_Output!$D$1192" fmlaRange="_Input!$C$13:$C$18" noThreeD="1" sel="0" val="0"/>
</file>

<file path=xl/ctrlProps/ctrlProp609.xml><?xml version="1.0" encoding="utf-8"?>
<formControlPr xmlns="http://schemas.microsoft.com/office/spreadsheetml/2009/9/main" objectType="Drop" dropStyle="combo" dx="16" fmlaLink="_Output!$D$1193" fmlaRange="_Input!$C$13:$C$18" noThreeD="1" sel="0" val="0"/>
</file>

<file path=xl/ctrlProps/ctrlProp610.xml><?xml version="1.0" encoding="utf-8"?>
<formControlPr xmlns="http://schemas.microsoft.com/office/spreadsheetml/2009/9/main" objectType="Drop" dropStyle="combo" dx="16" fmlaLink="_Output!$D$1194" fmlaRange="_Input!$C$13:$C$18" noThreeD="1" sel="0" val="0"/>
</file>

<file path=xl/ctrlProps/ctrlProp611.xml><?xml version="1.0" encoding="utf-8"?>
<formControlPr xmlns="http://schemas.microsoft.com/office/spreadsheetml/2009/9/main" objectType="Drop" dropStyle="combo" dx="16" fmlaLink="_Output!$D$1195" fmlaRange="_Input!$C$13:$C$18" noThreeD="1" sel="0" val="0"/>
</file>

<file path=xl/ctrlProps/ctrlProp612.xml><?xml version="1.0" encoding="utf-8"?>
<formControlPr xmlns="http://schemas.microsoft.com/office/spreadsheetml/2009/9/main" objectType="Drop" dropStyle="combo" dx="16" fmlaLink="_Output!$D$1196" fmlaRange="_Input!$C$13:$C$18" noThreeD="1" sel="0" val="0"/>
</file>

<file path=xl/ctrlProps/ctrlProp613.xml><?xml version="1.0" encoding="utf-8"?>
<formControlPr xmlns="http://schemas.microsoft.com/office/spreadsheetml/2009/9/main" objectType="Drop" dropStyle="combo" dx="16" fmlaLink="_Output!$D$1197" fmlaRange="_Input!$C$13:$C$18" noThreeD="1" sel="0" val="0"/>
</file>

<file path=xl/ctrlProps/ctrlProp614.xml><?xml version="1.0" encoding="utf-8"?>
<formControlPr xmlns="http://schemas.microsoft.com/office/spreadsheetml/2009/9/main" objectType="Drop" dropStyle="combo" dx="16" fmlaLink="_Output!$D$1199" fmlaRange="_Input!$C$13:$C$18" noThreeD="1" sel="0" val="0"/>
</file>

<file path=xl/ctrlProps/ctrlProp615.xml><?xml version="1.0" encoding="utf-8"?>
<formControlPr xmlns="http://schemas.microsoft.com/office/spreadsheetml/2009/9/main" objectType="Drop" dropStyle="combo" dx="16" fmlaLink="_Output!$D$1201" fmlaRange="_Input!$C$13:$C$18" noThreeD="1" sel="0" val="0"/>
</file>

<file path=xl/ctrlProps/ctrlProp616.xml><?xml version="1.0" encoding="utf-8"?>
<formControlPr xmlns="http://schemas.microsoft.com/office/spreadsheetml/2009/9/main" objectType="Drop" dropStyle="combo" dx="16" fmlaLink="_Output!$D$1203" fmlaRange="_Input!$C$13:$C$18" noThreeD="1" sel="0" val="0"/>
</file>

<file path=xl/ctrlProps/ctrlProp617.xml><?xml version="1.0" encoding="utf-8"?>
<formControlPr xmlns="http://schemas.microsoft.com/office/spreadsheetml/2009/9/main" objectType="Drop" dropStyle="combo" dx="16" fmlaLink="_Output!$D$1205" fmlaRange="_Input!$C$13:$C$18" noThreeD="1" sel="0" val="0"/>
</file>

<file path=xl/ctrlProps/ctrlProp618.xml><?xml version="1.0" encoding="utf-8"?>
<formControlPr xmlns="http://schemas.microsoft.com/office/spreadsheetml/2009/9/main" objectType="Drop" dropStyle="combo" dx="16" fmlaLink="_Output!$D$1207" fmlaRange="_Input!$C$13:$C$18" noThreeD="1" sel="0" val="0"/>
</file>

<file path=xl/ctrlProps/ctrlProp619.xml><?xml version="1.0" encoding="utf-8"?>
<formControlPr xmlns="http://schemas.microsoft.com/office/spreadsheetml/2009/9/main" objectType="Drop" dropStyle="combo" dx="16" fmlaLink="_Output!$D$1209" fmlaRange="_Input!$C$13:$C$18" noThreeD="1" sel="0" val="0"/>
</file>

<file path=xl/ctrlProps/ctrlProp620.xml><?xml version="1.0" encoding="utf-8"?>
<formControlPr xmlns="http://schemas.microsoft.com/office/spreadsheetml/2009/9/main" objectType="Drop" dropStyle="combo" dx="16" fmlaLink="_Output!$D$1210" fmlaRange="_Input!$C$13:$C$18" noThreeD="1" sel="0" val="0"/>
</file>

<file path=xl/ctrlProps/ctrlProp621.xml><?xml version="1.0" encoding="utf-8"?>
<formControlPr xmlns="http://schemas.microsoft.com/office/spreadsheetml/2009/9/main" objectType="Drop" dropStyle="combo" dx="16" fmlaLink="_Output!$D$1211" fmlaRange="_Input!$C$13:$C$18" noThreeD="1" sel="0" val="0"/>
</file>

<file path=xl/ctrlProps/ctrlProp622.xml><?xml version="1.0" encoding="utf-8"?>
<formControlPr xmlns="http://schemas.microsoft.com/office/spreadsheetml/2009/9/main" objectType="Drop" dropStyle="combo" dx="16" fmlaLink="_Output!$D$1212" fmlaRange="_Input!$C$13:$C$18" noThreeD="1" sel="0" val="0"/>
</file>

<file path=xl/ctrlProps/ctrlProp623.xml><?xml version="1.0" encoding="utf-8"?>
<formControlPr xmlns="http://schemas.microsoft.com/office/spreadsheetml/2009/9/main" objectType="Drop" dropStyle="combo" dx="16" fmlaLink="_Output!$D$1213" fmlaRange="_Input!$C$13:$C$18" noThreeD="1" sel="0" val="0"/>
</file>

<file path=xl/ctrlProps/ctrlProp624.xml><?xml version="1.0" encoding="utf-8"?>
<formControlPr xmlns="http://schemas.microsoft.com/office/spreadsheetml/2009/9/main" objectType="Drop" dropStyle="combo" dx="16" fmlaLink="_Output!$D$1214" fmlaRange="_Input!$C$13:$C$18" noThreeD="1" sel="0" val="0"/>
</file>

<file path=xl/ctrlProps/ctrlProp625.xml><?xml version="1.0" encoding="utf-8"?>
<formControlPr xmlns="http://schemas.microsoft.com/office/spreadsheetml/2009/9/main" objectType="Drop" dropStyle="combo" dx="16" fmlaLink="_Output!$D$1215" fmlaRange="_Input!$C$13:$C$18" noThreeD="1" sel="0" val="0"/>
</file>

<file path=xl/ctrlProps/ctrlProp626.xml><?xml version="1.0" encoding="utf-8"?>
<formControlPr xmlns="http://schemas.microsoft.com/office/spreadsheetml/2009/9/main" objectType="Drop" dropStyle="combo" dx="16" fmlaLink="_Output!$D$1216" fmlaRange="_Input!$C$13:$C$18" noThreeD="1" sel="0" val="0"/>
</file>

<file path=xl/ctrlProps/ctrlProp627.xml><?xml version="1.0" encoding="utf-8"?>
<formControlPr xmlns="http://schemas.microsoft.com/office/spreadsheetml/2009/9/main" objectType="Drop" dropStyle="combo" dx="16" fmlaLink="_Output!$D$1217" fmlaRange="_Input!$C$13:$C$18" noThreeD="1" sel="0" val="0"/>
</file>

<file path=xl/ctrlProps/ctrlProp628.xml><?xml version="1.0" encoding="utf-8"?>
<formControlPr xmlns="http://schemas.microsoft.com/office/spreadsheetml/2009/9/main" objectType="Drop" dropStyle="combo" dx="16" fmlaLink="_Output!$D$1218" fmlaRange="_Input!$C$13:$C$18" noThreeD="1" sel="0" val="0"/>
</file>

<file path=xl/ctrlProps/ctrlProp629.xml><?xml version="1.0" encoding="utf-8"?>
<formControlPr xmlns="http://schemas.microsoft.com/office/spreadsheetml/2009/9/main" objectType="Drop" dropStyle="combo" dx="16" fmlaLink="_Output!$D$1219" fmlaRange="_Input!$C$13:$C$18" noThreeD="1" sel="0" val="0"/>
</file>

<file path=xl/ctrlProps/ctrlProp630.xml><?xml version="1.0" encoding="utf-8"?>
<formControlPr xmlns="http://schemas.microsoft.com/office/spreadsheetml/2009/9/main" objectType="Drop" dropStyle="combo" dx="16" fmlaLink="_Output!$D$1220" fmlaRange="_Input!$C$13:$C$18" noThreeD="1" sel="0" val="0"/>
</file>

<file path=xl/ctrlProps/ctrlProp631.xml><?xml version="1.0" encoding="utf-8"?>
<formControlPr xmlns="http://schemas.microsoft.com/office/spreadsheetml/2009/9/main" objectType="Drop" dropStyle="combo" dx="16" fmlaLink="_Output!$D$1221" fmlaRange="_Input!$C$13:$C$18" noThreeD="1" sel="0" val="0"/>
</file>

<file path=xl/ctrlProps/ctrlProp632.xml><?xml version="1.0" encoding="utf-8"?>
<formControlPr xmlns="http://schemas.microsoft.com/office/spreadsheetml/2009/9/main" objectType="Drop" dropStyle="combo" dx="16" fmlaLink="_Output!$D$1222" fmlaRange="_Input!$C$13:$C$18" noThreeD="1" sel="0" val="0"/>
</file>

<file path=xl/ctrlProps/ctrlProp633.xml><?xml version="1.0" encoding="utf-8"?>
<formControlPr xmlns="http://schemas.microsoft.com/office/spreadsheetml/2009/9/main" objectType="Drop" dropStyle="combo" dx="16" fmlaLink="_Output!$D$1223" fmlaRange="_Input!$C$13:$C$18" noThreeD="1" sel="0" val="0"/>
</file>

<file path=xl/ctrlProps/ctrlProp634.xml><?xml version="1.0" encoding="utf-8"?>
<formControlPr xmlns="http://schemas.microsoft.com/office/spreadsheetml/2009/9/main" objectType="Drop" dropStyle="combo" dx="16" fmlaLink="_Output!$D$1224" fmlaRange="_Input!$C$13:$C$18" noThreeD="1" sel="0" val="0"/>
</file>

<file path=xl/ctrlProps/ctrlProp635.xml><?xml version="1.0" encoding="utf-8"?>
<formControlPr xmlns="http://schemas.microsoft.com/office/spreadsheetml/2009/9/main" objectType="Drop" dropStyle="combo" dx="16" fmlaLink="_Output!$D$1225" fmlaRange="_Input!$C$13:$C$18" noThreeD="1" sel="0" val="0"/>
</file>

<file path=xl/ctrlProps/ctrlProp636.xml><?xml version="1.0" encoding="utf-8"?>
<formControlPr xmlns="http://schemas.microsoft.com/office/spreadsheetml/2009/9/main" objectType="Drop" dropStyle="combo" dx="16" fmlaLink="_Output!$D$425" fmlaRange="_Input!$C$13:$C$17" noThreeD="1" sel="0" val="0"/>
</file>

<file path=xl/ctrlProps/ctrlProp637.xml><?xml version="1.0" encoding="utf-8"?>
<formControlPr xmlns="http://schemas.microsoft.com/office/spreadsheetml/2009/9/main" objectType="Drop" dropStyle="combo" dx="16" fmlaLink="_Output!$E$425" fmlaRange="_Input!$C$27:$C$31" noThreeD="1" sel="3" val="0"/>
</file>

<file path=xl/ctrlProps/ctrlProp638.xml><?xml version="1.0" encoding="utf-8"?>
<formControlPr xmlns="http://schemas.microsoft.com/office/spreadsheetml/2009/9/main" objectType="Drop" dropStyle="combo" dx="16" fmlaLink="_Output!$D$426" fmlaRange="_Input!$C$13:$C$17" noThreeD="1" sel="0" val="0"/>
</file>

<file path=xl/ctrlProps/ctrlProp639.xml><?xml version="1.0" encoding="utf-8"?>
<formControlPr xmlns="http://schemas.microsoft.com/office/spreadsheetml/2009/9/main" objectType="Drop" dropStyle="combo" dx="16" fmlaLink="_Output!$E$426" fmlaRange="_Input!$C$27:$C$31" noThreeD="1" sel="3" val="0"/>
</file>

<file path=xl/ctrlProps/ctrlProp640.xml><?xml version="1.0" encoding="utf-8"?>
<formControlPr xmlns="http://schemas.microsoft.com/office/spreadsheetml/2009/9/main" objectType="Drop" dropStyle="combo" dx="16" fmlaLink="_Output!$D$428" fmlaRange="_Input!$C$13:$C$17" noThreeD="1" sel="0" val="0"/>
</file>

<file path=xl/ctrlProps/ctrlProp641.xml><?xml version="1.0" encoding="utf-8"?>
<formControlPr xmlns="http://schemas.microsoft.com/office/spreadsheetml/2009/9/main" objectType="Drop" dropStyle="combo" dx="16" fmlaLink="_Output!$D$429" fmlaRange="_Input!$C$13:$C$17" noThreeD="1" sel="0" val="0"/>
</file>

<file path=xl/ctrlProps/ctrlProp642.xml><?xml version="1.0" encoding="utf-8"?>
<formControlPr xmlns="http://schemas.microsoft.com/office/spreadsheetml/2009/9/main" objectType="Drop" dropStyle="combo" dx="16" fmlaLink="_Output!$E$428" fmlaRange="_Input!$C$27:$C$31" noThreeD="1" sel="3" val="0"/>
</file>

<file path=xl/ctrlProps/ctrlProp643.xml><?xml version="1.0" encoding="utf-8"?>
<formControlPr xmlns="http://schemas.microsoft.com/office/spreadsheetml/2009/9/main" objectType="Drop" dropStyle="combo" dx="16" fmlaLink="_Output!$E$429" fmlaRange="_Input!$C$27:$C$31" noThreeD="1" sel="3" val="0"/>
</file>

<file path=xl/ctrlProps/ctrlProp644.xml><?xml version="1.0" encoding="utf-8"?>
<formControlPr xmlns="http://schemas.microsoft.com/office/spreadsheetml/2009/9/main" objectType="Drop" dropStyle="combo" dx="16" fmlaLink="_Output!$D$431" fmlaRange="_Input!$C$13:$C$17" noThreeD="1" sel="0" val="0"/>
</file>

<file path=xl/ctrlProps/ctrlProp645.xml><?xml version="1.0" encoding="utf-8"?>
<formControlPr xmlns="http://schemas.microsoft.com/office/spreadsheetml/2009/9/main" objectType="Drop" dropStyle="combo" dx="16" fmlaLink="_Output!$D$432" fmlaRange="_Input!$C$13:$C$17" noThreeD="1" sel="0" val="0"/>
</file>

<file path=xl/ctrlProps/ctrlProp646.xml><?xml version="1.0" encoding="utf-8"?>
<formControlPr xmlns="http://schemas.microsoft.com/office/spreadsheetml/2009/9/main" objectType="Drop" dropStyle="combo" dx="16" fmlaLink="_Output!$D$433" fmlaRange="_Input!$C$13:$C$17" noThreeD="1" sel="0" val="0"/>
</file>

<file path=xl/ctrlProps/ctrlProp647.xml><?xml version="1.0" encoding="utf-8"?>
<formControlPr xmlns="http://schemas.microsoft.com/office/spreadsheetml/2009/9/main" objectType="Drop" dropStyle="combo" dx="16" fmlaLink="_Output!$D$434" fmlaRange="_Input!$C$13:$C$17" noThreeD="1" sel="0" val="0"/>
</file>

<file path=xl/ctrlProps/ctrlProp648.xml><?xml version="1.0" encoding="utf-8"?>
<formControlPr xmlns="http://schemas.microsoft.com/office/spreadsheetml/2009/9/main" objectType="Drop" dropStyle="combo" dx="16" fmlaLink="_Output!$E$431" fmlaRange="_Input!$C$27:$C$31" noThreeD="1" sel="3" val="0"/>
</file>

<file path=xl/ctrlProps/ctrlProp649.xml><?xml version="1.0" encoding="utf-8"?>
<formControlPr xmlns="http://schemas.microsoft.com/office/spreadsheetml/2009/9/main" objectType="Drop" dropStyle="combo" dx="16" fmlaLink="_Output!$E$432" fmlaRange="_Input!$C$27:$C$31" noThreeD="1" sel="3" val="0"/>
</file>

<file path=xl/ctrlProps/ctrlProp650.xml><?xml version="1.0" encoding="utf-8"?>
<formControlPr xmlns="http://schemas.microsoft.com/office/spreadsheetml/2009/9/main" objectType="Drop" dropStyle="combo" dx="16" fmlaLink="_Output!$E$433" fmlaRange="_Input!$C$27:$C$31" noThreeD="1" sel="3" val="0"/>
</file>

<file path=xl/ctrlProps/ctrlProp651.xml><?xml version="1.0" encoding="utf-8"?>
<formControlPr xmlns="http://schemas.microsoft.com/office/spreadsheetml/2009/9/main" objectType="Drop" dropStyle="combo" dx="16" fmlaLink="_Output!$E$434" fmlaRange="_Input!$C$27:$C$31" noThreeD="1" sel="3" val="0"/>
</file>

<file path=xl/ctrlProps/ctrlProp652.xml><?xml version="1.0" encoding="utf-8"?>
<formControlPr xmlns="http://schemas.microsoft.com/office/spreadsheetml/2009/9/main" objectType="Drop" dropStyle="combo" dx="16" fmlaLink="_Output!$D$436" fmlaRange="_Input!$C$13:$C$17" noThreeD="1" sel="0" val="0"/>
</file>

<file path=xl/ctrlProps/ctrlProp653.xml><?xml version="1.0" encoding="utf-8"?>
<formControlPr xmlns="http://schemas.microsoft.com/office/spreadsheetml/2009/9/main" objectType="Drop" dropStyle="combo" dx="16" fmlaLink="_Output!$D$437" fmlaRange="_Input!$C$13:$C$17" noThreeD="1" sel="0" val="0"/>
</file>

<file path=xl/ctrlProps/ctrlProp654.xml><?xml version="1.0" encoding="utf-8"?>
<formControlPr xmlns="http://schemas.microsoft.com/office/spreadsheetml/2009/9/main" objectType="Drop" dropStyle="combo" dx="16" fmlaLink="_Output!$D$438" fmlaRange="_Input!$C$13:$C$17" noThreeD="1" sel="0" val="0"/>
</file>

<file path=xl/ctrlProps/ctrlProp655.xml><?xml version="1.0" encoding="utf-8"?>
<formControlPr xmlns="http://schemas.microsoft.com/office/spreadsheetml/2009/9/main" objectType="Drop" dropStyle="combo" dx="16" fmlaLink="_Output!$D$439" fmlaRange="_Input!$C$13:$C$17" noThreeD="1" sel="0" val="0"/>
</file>

<file path=xl/ctrlProps/ctrlProp656.xml><?xml version="1.0" encoding="utf-8"?>
<formControlPr xmlns="http://schemas.microsoft.com/office/spreadsheetml/2009/9/main" objectType="Drop" dropStyle="combo" dx="16" fmlaLink="_Output!$E$436" fmlaRange="_Input!$C$27:$C$31" noThreeD="1" sel="3" val="0"/>
</file>

<file path=xl/ctrlProps/ctrlProp657.xml><?xml version="1.0" encoding="utf-8"?>
<formControlPr xmlns="http://schemas.microsoft.com/office/spreadsheetml/2009/9/main" objectType="Drop" dropStyle="combo" dx="16" fmlaLink="_Output!$E$437" fmlaRange="_Input!$C$27:$C$31" noThreeD="1" sel="3" val="0"/>
</file>

<file path=xl/ctrlProps/ctrlProp658.xml><?xml version="1.0" encoding="utf-8"?>
<formControlPr xmlns="http://schemas.microsoft.com/office/spreadsheetml/2009/9/main" objectType="Drop" dropStyle="combo" dx="16" fmlaLink="_Output!$E$438" fmlaRange="_Input!$C$27:$C$31" noThreeD="1" sel="3" val="0"/>
</file>

<file path=xl/ctrlProps/ctrlProp659.xml><?xml version="1.0" encoding="utf-8"?>
<formControlPr xmlns="http://schemas.microsoft.com/office/spreadsheetml/2009/9/main" objectType="Drop" dropStyle="combo" dx="16" fmlaLink="_Output!$E$439" fmlaRange="_Input!$C$27:$C$31" noThreeD="1" sel="3" val="0"/>
</file>

<file path=xl/ctrlProps/ctrlProp660.xml><?xml version="1.0" encoding="utf-8"?>
<formControlPr xmlns="http://schemas.microsoft.com/office/spreadsheetml/2009/9/main" objectType="Drop" dropStyle="combo" dx="16" fmlaLink="_Output!$D$443" fmlaRange="_Input!$C$13:$C$17" noThreeD="1" sel="0" val="0"/>
</file>

<file path=xl/ctrlProps/ctrlProp661.xml><?xml version="1.0" encoding="utf-8"?>
<formControlPr xmlns="http://schemas.microsoft.com/office/spreadsheetml/2009/9/main" objectType="Drop" dropStyle="combo" dx="16" fmlaLink="_Output!$D$445" fmlaRange="_Input!$C$39:$C$43" noThreeD="1" sel="0" val="0"/>
</file>

<file path=xl/ctrlProps/ctrlProp662.xml><?xml version="1.0" encoding="utf-8"?>
<formControlPr xmlns="http://schemas.microsoft.com/office/spreadsheetml/2009/9/main" objectType="Drop" dropStyle="combo" dx="16" fmlaLink="_Output!$E$443" fmlaRange="_Input!$C$27:$C$31" noThreeD="1" sel="3" val="0"/>
</file>

<file path=xl/ctrlProps/ctrlProp663.xml><?xml version="1.0" encoding="utf-8"?>
<formControlPr xmlns="http://schemas.microsoft.com/office/spreadsheetml/2009/9/main" objectType="Drop" dropStyle="combo" dx="16" fmlaLink="_Output!$E$445" fmlaRange="_Input!$C$27:$C$31" noThreeD="1" sel="3" val="0"/>
</file>

<file path=xl/ctrlProps/ctrlProp664.xml><?xml version="1.0" encoding="utf-8"?>
<formControlPr xmlns="http://schemas.microsoft.com/office/spreadsheetml/2009/9/main" objectType="Drop" dropStyle="combo" dx="16" fmlaLink="_Output!$D$441" fmlaRange="_Input!$C$13:$C$17" noThreeD="1" sel="0" val="0"/>
</file>

<file path=xl/ctrlProps/ctrlProp665.xml><?xml version="1.0" encoding="utf-8"?>
<formControlPr xmlns="http://schemas.microsoft.com/office/spreadsheetml/2009/9/main" objectType="Drop" dropStyle="combo" dx="16" fmlaLink="_Output!$E$441" fmlaRange="_Input!$C$27:$C$31" noThreeD="1" sel="3" val="0"/>
</file>

<file path=xl/ctrlProps/ctrlProp666.xml><?xml version="1.0" encoding="utf-8"?>
<formControlPr xmlns="http://schemas.microsoft.com/office/spreadsheetml/2009/9/main" objectType="Drop" dropStyle="combo" dx="16" fmlaLink="_Output!$D$440" fmlaRange="_Input!$C$39:$C$43" noThreeD="1" sel="0" val="0"/>
</file>

<file path=xl/ctrlProps/ctrlProp667.xml><?xml version="1.0" encoding="utf-8"?>
<formControlPr xmlns="http://schemas.microsoft.com/office/spreadsheetml/2009/9/main" objectType="Drop" dropStyle="combo" dx="16" fmlaLink="_Output!$E$440" fmlaRange="_Input!$C$27:$C$31" noThreeD="1" sel="3" val="0"/>
</file>

<file path=xl/ctrlProps/ctrlProp668.xml><?xml version="1.0" encoding="utf-8"?>
<formControlPr xmlns="http://schemas.microsoft.com/office/spreadsheetml/2009/9/main" objectType="Drop" dropStyle="combo" dx="16" fmlaLink="_Output!$D$1054" fmlaRange="_Input!$C$13:$C$17" noThreeD="1" sel="0" val="0"/>
</file>

<file path=xl/ctrlProps/ctrlProp669.xml><?xml version="1.0" encoding="utf-8"?>
<formControlPr xmlns="http://schemas.microsoft.com/office/spreadsheetml/2009/9/main" objectType="Drop" dropStyle="combo" dx="16" fmlaLink="_Output!$D$1055" fmlaRange="_Input!$C$13:$C$17" noThreeD="1" sel="0" val="0"/>
</file>

<file path=xl/ctrlProps/ctrlProp670.xml><?xml version="1.0" encoding="utf-8"?>
<formControlPr xmlns="http://schemas.microsoft.com/office/spreadsheetml/2009/9/main" objectType="Drop" dropStyle="combo" dx="16" fmlaLink="_Output!$D$1056" fmlaRange="_Input!$C$13:$C$17" noThreeD="1" sel="0" val="0"/>
</file>

<file path=xl/ctrlProps/ctrlProp671.xml><?xml version="1.0" encoding="utf-8"?>
<formControlPr xmlns="http://schemas.microsoft.com/office/spreadsheetml/2009/9/main" objectType="Drop" dropStyle="combo" dx="16" fmlaLink="_Output!$D$1057" fmlaRange="_Input!$C$13:$C$17" noThreeD="1" sel="0" val="0"/>
</file>

<file path=xl/ctrlProps/ctrlProp672.xml><?xml version="1.0" encoding="utf-8"?>
<formControlPr xmlns="http://schemas.microsoft.com/office/spreadsheetml/2009/9/main" objectType="Drop" dropStyle="combo" dx="16" fmlaLink="_Output!$D$1058" fmlaRange="_Input!$C$13:$C$17" noThreeD="1" sel="0" val="0"/>
</file>

<file path=xl/ctrlProps/ctrlProp673.xml><?xml version="1.0" encoding="utf-8"?>
<formControlPr xmlns="http://schemas.microsoft.com/office/spreadsheetml/2009/9/main" objectType="Drop" dropStyle="combo" dx="16" fmlaLink="_Output!$E$1054" fmlaRange="_Input!$C$27:$C$31" noThreeD="1" sel="3" val="0"/>
</file>

<file path=xl/ctrlProps/ctrlProp674.xml><?xml version="1.0" encoding="utf-8"?>
<formControlPr xmlns="http://schemas.microsoft.com/office/spreadsheetml/2009/9/main" objectType="Drop" dropStyle="combo" dx="16" fmlaLink="_Output!$E$1055" fmlaRange="_Input!$C$27:$C$31" noThreeD="1" sel="3" val="0"/>
</file>

<file path=xl/ctrlProps/ctrlProp675.xml><?xml version="1.0" encoding="utf-8"?>
<formControlPr xmlns="http://schemas.microsoft.com/office/spreadsheetml/2009/9/main" objectType="Drop" dropStyle="combo" dx="16" fmlaLink="_Output!$E$1056" fmlaRange="_Input!$C$27:$C$31" noThreeD="1" sel="3" val="0"/>
</file>

<file path=xl/ctrlProps/ctrlProp676.xml><?xml version="1.0" encoding="utf-8"?>
<formControlPr xmlns="http://schemas.microsoft.com/office/spreadsheetml/2009/9/main" objectType="Drop" dropStyle="combo" dx="16" fmlaLink="_Output!$E$1057" fmlaRange="_Input!$C$27:$C$31" noThreeD="1" sel="3" val="0"/>
</file>

<file path=xl/ctrlProps/ctrlProp677.xml><?xml version="1.0" encoding="utf-8"?>
<formControlPr xmlns="http://schemas.microsoft.com/office/spreadsheetml/2009/9/main" objectType="Drop" dropStyle="combo" dx="16" fmlaLink="_Output!$E$1058" fmlaRange="_Input!$C$27:$C$31" noThreeD="1" sel="3" val="0"/>
</file>

<file path=xl/ctrlProps/ctrlProp678.xml><?xml version="1.0" encoding="utf-8"?>
<formControlPr xmlns="http://schemas.microsoft.com/office/spreadsheetml/2009/9/main" objectType="Drop" dropStyle="combo" dx="16" fmlaLink="_Output!$D$1140" fmlaRange="_Input!$C$13:$C$17" noThreeD="1" sel="0" val="0"/>
</file>

<file path=xl/ctrlProps/ctrlProp679.xml><?xml version="1.0" encoding="utf-8"?>
<formControlPr xmlns="http://schemas.microsoft.com/office/spreadsheetml/2009/9/main" objectType="Drop" dropStyle="combo" dx="16" fmlaLink="_Output!$E$1140" fmlaRange="_Input!$C$27:$C$31" noThreeD="1" sel="3" val="0"/>
</file>

<file path=xl/ctrlProps/ctrlProp680.xml><?xml version="1.0" encoding="utf-8"?>
<formControlPr xmlns="http://schemas.microsoft.com/office/spreadsheetml/2009/9/main" objectType="Drop" dropStyle="combo" dx="16" fmlaLink="_Output!$D$1226" fmlaRange="_Input!$C$13:$C$18" noThreeD="1" sel="0" val="0"/>
</file>

<file path=xl/ctrlProps/ctrlProp681.xml><?xml version="1.0" encoding="utf-8"?>
<formControlPr xmlns="http://schemas.microsoft.com/office/spreadsheetml/2009/9/main" objectType="Drop" dropStyle="combo" dx="16" fmlaLink="_Output!$D$1227" fmlaRange="_Input!$C$13:$C$18" noThreeD="1" sel="0" val="0"/>
</file>

<file path=xl/ctrlProps/ctrlProp682.xml><?xml version="1.0" encoding="utf-8"?>
<formControlPr xmlns="http://schemas.microsoft.com/office/spreadsheetml/2009/9/main" objectType="Drop" dropStyle="combo" dx="16" fmlaLink="_Output!$D$1228" fmlaRange="_Input!$C$13:$C$18" noThreeD="1" sel="0" val="0"/>
</file>

<file path=xl/ctrlProps/ctrlProp683.xml><?xml version="1.0" encoding="utf-8"?>
<formControlPr xmlns="http://schemas.microsoft.com/office/spreadsheetml/2009/9/main" objectType="Drop" dropStyle="combo" dx="16" fmlaLink="_Output!$D$1229" fmlaRange="_Input!$C$13:$C$18" noThreeD="1" sel="0" val="0"/>
</file>

<file path=xl/ctrlProps/ctrlProp684.xml><?xml version="1.0" encoding="utf-8"?>
<formControlPr xmlns="http://schemas.microsoft.com/office/spreadsheetml/2009/9/main" objectType="Drop" dropStyle="combo" dx="16" fmlaLink="_Output!$D$1230" fmlaRange="_Input!$C$13:$C$18" noThreeD="1" sel="0" val="0"/>
</file>

<file path=xl/ctrlProps/ctrlProp685.xml><?xml version="1.0" encoding="utf-8"?>
<formControlPr xmlns="http://schemas.microsoft.com/office/spreadsheetml/2009/9/main" objectType="Drop" dropStyle="combo" dx="16" fmlaLink="_Output!$D$1231" fmlaRange="_Input!$C$13:$C$18" noThreeD="1" sel="0" val="0"/>
</file>

<file path=xl/ctrlProps/ctrlProp686.xml><?xml version="1.0" encoding="utf-8"?>
<formControlPr xmlns="http://schemas.microsoft.com/office/spreadsheetml/2009/9/main" objectType="Drop" dropStyle="combo" dx="16" fmlaLink="_Output!$D$1232" fmlaRange="_Input!$C$13:$C$18" noThreeD="1" sel="0" val="0"/>
</file>

<file path=xl/ctrlProps/ctrlProp687.xml><?xml version="1.0" encoding="utf-8"?>
<formControlPr xmlns="http://schemas.microsoft.com/office/spreadsheetml/2009/9/main" objectType="Drop" dropStyle="combo" dx="16" fmlaLink="_Output!$D$1233" fmlaRange="_Input!$C$13:$C$18" noThreeD="1" sel="0" val="0"/>
</file>

<file path=xl/ctrlProps/ctrlProp688.xml><?xml version="1.0" encoding="utf-8"?>
<formControlPr xmlns="http://schemas.microsoft.com/office/spreadsheetml/2009/9/main" objectType="Drop" dropStyle="combo" dx="16" fmlaLink="_Output!$D$1234" fmlaRange="_Input!$C$13:$C$18" noThreeD="1" sel="0" val="0"/>
</file>

<file path=xl/ctrlProps/ctrlProp689.xml><?xml version="1.0" encoding="utf-8"?>
<formControlPr xmlns="http://schemas.microsoft.com/office/spreadsheetml/2009/9/main" objectType="Drop" dropStyle="combo" dx="16" fmlaLink="_Output!$D$1235" fmlaRange="_Input!$C$13:$C$18" noThreeD="1" sel="0" val="0"/>
</file>

<file path=xl/ctrlProps/ctrlProp690.xml><?xml version="1.0" encoding="utf-8"?>
<formControlPr xmlns="http://schemas.microsoft.com/office/spreadsheetml/2009/9/main" objectType="Drop" dropStyle="combo" dx="16" fmlaLink="_Output!$D$1236" fmlaRange="_Input!$C$13:$C$18" noThreeD="1" sel="0" val="0"/>
</file>

<file path=xl/ctrlProps/ctrlProp691.xml><?xml version="1.0" encoding="utf-8"?>
<formControlPr xmlns="http://schemas.microsoft.com/office/spreadsheetml/2009/9/main" objectType="Drop" dropStyle="combo" dx="16" fmlaLink="_Output!$D$1237" fmlaRange="_Input!$C$13:$C$18" noThreeD="1" sel="0" val="0"/>
</file>

<file path=xl/ctrlProps/ctrlProp692.xml><?xml version="1.0" encoding="utf-8"?>
<formControlPr xmlns="http://schemas.microsoft.com/office/spreadsheetml/2009/9/main" objectType="Drop" dropStyle="combo" dx="16" fmlaLink="_Output!$D$1239" fmlaRange="_Input!$C$13:$C$18" noThreeD="1" sel="0" val="0"/>
</file>

<file path=xl/ctrlProps/ctrlProp693.xml><?xml version="1.0" encoding="utf-8"?>
<formControlPr xmlns="http://schemas.microsoft.com/office/spreadsheetml/2009/9/main" objectType="Drop" dropStyle="combo" dx="16" fmlaLink="_Output!$D$1240" fmlaRange="_Input!$C$13:$C$18" noThreeD="1" sel="0" val="0"/>
</file>

<file path=xl/ctrlProps/ctrlProp694.xml><?xml version="1.0" encoding="utf-8"?>
<formControlPr xmlns="http://schemas.microsoft.com/office/spreadsheetml/2009/9/main" objectType="Drop" dropStyle="combo" dx="16" fmlaLink="_Output!$D$1241" fmlaRange="_Input!$C$13:$C$18" noThreeD="1" sel="0" val="0"/>
</file>

<file path=xl/ctrlProps/ctrlProp695.xml><?xml version="1.0" encoding="utf-8"?>
<formControlPr xmlns="http://schemas.microsoft.com/office/spreadsheetml/2009/9/main" objectType="Drop" dropStyle="combo" dx="16" fmlaLink="_Output!$D$1242" fmlaRange="_Input!$C$13:$C$18" noThreeD="1" sel="0" val="0"/>
</file>

<file path=xl/ctrlProps/ctrlProp696.xml><?xml version="1.0" encoding="utf-8"?>
<formControlPr xmlns="http://schemas.microsoft.com/office/spreadsheetml/2009/9/main" objectType="Drop" dropStyle="combo" dx="16" fmlaLink="_Output!$D$1256" fmlaRange="_Input!$C$13:$C$18" noThreeD="1" sel="0" val="0"/>
</file>

<file path=xl/ctrlProps/ctrlProp697.xml><?xml version="1.0" encoding="utf-8"?>
<formControlPr xmlns="http://schemas.microsoft.com/office/spreadsheetml/2009/9/main" objectType="Drop" dropStyle="combo" dx="16" fmlaLink="_Output!$D$1258" fmlaRange="_Input!$C$13:$C$18" noThreeD="1" sel="0" val="0"/>
</file>

<file path=xl/ctrlProps/ctrlProp698.xml><?xml version="1.0" encoding="utf-8"?>
<formControlPr xmlns="http://schemas.microsoft.com/office/spreadsheetml/2009/9/main" objectType="Drop" dropStyle="combo" dx="16" fmlaLink="_Output!$D$1260" fmlaRange="_Input!$C$13:$C$18" noThreeD="1" sel="0" val="0"/>
</file>

<file path=xl/ctrlProps/ctrlProp699.xml><?xml version="1.0" encoding="utf-8"?>
<formControlPr xmlns="http://schemas.microsoft.com/office/spreadsheetml/2009/9/main" objectType="Drop" dropStyle="combo" dx="16" fmlaLink="_Output!$D$1262" fmlaRange="_Input!$C$13:$C$18" noThreeD="1" sel="0" val="0"/>
</file>

<file path=xl/ctrlProps/ctrlProp700.xml><?xml version="1.0" encoding="utf-8"?>
<formControlPr xmlns="http://schemas.microsoft.com/office/spreadsheetml/2009/9/main" objectType="Drop" dropStyle="combo" dx="16" fmlaLink="_Output!$D$1264" fmlaRange="_Input!$C$13:$C$18" noThreeD="1" sel="0" val="0"/>
</file>

<file path=xl/ctrlProps/ctrlProp701.xml><?xml version="1.0" encoding="utf-8"?>
<formControlPr xmlns="http://schemas.microsoft.com/office/spreadsheetml/2009/9/main" objectType="Drop" dropStyle="combo" dx="16" fmlaLink="_Output!$D$1265" fmlaRange="_Input!$C$13:$C$18" noThreeD="1" sel="0" val="0"/>
</file>

<file path=xl/ctrlProps/ctrlProp702.xml><?xml version="1.0" encoding="utf-8"?>
<formControlPr xmlns="http://schemas.microsoft.com/office/spreadsheetml/2009/9/main" objectType="Drop" dropStyle="combo" dx="16" fmlaLink="_Output!$D$1266" fmlaRange="_Input!$C$13:$C$18" noThreeD="1" sel="0" val="0"/>
</file>

<file path=xl/ctrlProps/ctrlProp703.xml><?xml version="1.0" encoding="utf-8"?>
<formControlPr xmlns="http://schemas.microsoft.com/office/spreadsheetml/2009/9/main" objectType="Drop" dropStyle="combo" dx="16" fmlaLink="_Output!$D$1267" fmlaRange="_Input!$C$13:$C$18" noThreeD="1" sel="0" val="0"/>
</file>

<file path=xl/ctrlProps/ctrlProp704.xml><?xml version="1.0" encoding="utf-8"?>
<formControlPr xmlns="http://schemas.microsoft.com/office/spreadsheetml/2009/9/main" objectType="Drop" dropStyle="combo" dx="16" fmlaLink="_Output!$D$1268" fmlaRange="_Input!$C$13:$C$18" noThreeD="1" sel="0" val="0"/>
</file>

<file path=xl/ctrlProps/ctrlProp705.xml><?xml version="1.0" encoding="utf-8"?>
<formControlPr xmlns="http://schemas.microsoft.com/office/spreadsheetml/2009/9/main" objectType="Drop" dropStyle="combo" dx="16" fmlaLink="_Output!$D$1269" fmlaRange="_Input!$C$13:$C$18" noThreeD="1" sel="0" val="0"/>
</file>

<file path=xl/ctrlProps/ctrlProp706.xml><?xml version="1.0" encoding="utf-8"?>
<formControlPr xmlns="http://schemas.microsoft.com/office/spreadsheetml/2009/9/main" objectType="Drop" dropStyle="combo" dx="16" fmlaLink="_Output!$D$1270" fmlaRange="_Input!$C$13:$C$18" noThreeD="1" sel="0" val="0"/>
</file>

<file path=xl/ctrlProps/ctrlProp707.xml><?xml version="1.0" encoding="utf-8"?>
<formControlPr xmlns="http://schemas.microsoft.com/office/spreadsheetml/2009/9/main" objectType="Drop" dropStyle="combo" dx="16" fmlaLink="_Output!$D$1271" fmlaRange="_Input!$C$13:$C$18" noThreeD="1" sel="0" val="0"/>
</file>

<file path=xl/ctrlProps/ctrlProp708.xml><?xml version="1.0" encoding="utf-8"?>
<formControlPr xmlns="http://schemas.microsoft.com/office/spreadsheetml/2009/9/main" objectType="Drop" dropStyle="combo" dx="16" fmlaLink="_Output!$D$1272" fmlaRange="_Input!$C$13:$C$18" noThreeD="1" sel="0" val="0"/>
</file>

<file path=xl/ctrlProps/ctrlProp709.xml><?xml version="1.0" encoding="utf-8"?>
<formControlPr xmlns="http://schemas.microsoft.com/office/spreadsheetml/2009/9/main" objectType="Drop" dropStyle="combo" dx="16" fmlaLink="_Output!$D$1273" fmlaRange="_Input!$C$13:$C$18" noThreeD="1" sel="0" val="0"/>
</file>

<file path=xl/ctrlProps/ctrlProp710.xml><?xml version="1.0" encoding="utf-8"?>
<formControlPr xmlns="http://schemas.microsoft.com/office/spreadsheetml/2009/9/main" objectType="Drop" dropStyle="combo" dx="16" fmlaLink="_Output!$D$1274" fmlaRange="_Input!$C$13:$C$18" noThreeD="1" sel="0" val="0"/>
</file>

<file path=xl/ctrlProps/ctrlProp711.xml><?xml version="1.0" encoding="utf-8"?>
<formControlPr xmlns="http://schemas.microsoft.com/office/spreadsheetml/2009/9/main" objectType="Drop" dropStyle="combo" dx="16" fmlaLink="_Output!$D$1275" fmlaRange="_Input!$C$13:$C$18" noThreeD="1" sel="0" val="0"/>
</file>

<file path=xl/ctrlProps/ctrlProp712.xml><?xml version="1.0" encoding="utf-8"?>
<formControlPr xmlns="http://schemas.microsoft.com/office/spreadsheetml/2009/9/main" objectType="Drop" dropStyle="combo" dx="16" fmlaLink="_Output!$D$1276" fmlaRange="_Input!$C$13:$C$18" noThreeD="1" sel="0" val="0"/>
</file>

<file path=xl/ctrlProps/ctrlProp713.xml><?xml version="1.0" encoding="utf-8"?>
<formControlPr xmlns="http://schemas.microsoft.com/office/spreadsheetml/2009/9/main" objectType="Drop" dropStyle="combo" dx="16" fmlaLink="_Output!$D$1277" fmlaRange="_Input!$C$13:$C$18" noThreeD="1" sel="0" val="0"/>
</file>

<file path=xl/ctrlProps/ctrlProp714.xml><?xml version="1.0" encoding="utf-8"?>
<formControlPr xmlns="http://schemas.microsoft.com/office/spreadsheetml/2009/9/main" objectType="Drop" dropStyle="combo" dx="16" fmlaLink="_Output!$D$1278" fmlaRange="_Input!$C$13:$C$18" noThreeD="1" sel="0" val="0"/>
</file>

<file path=xl/ctrlProps/ctrlProp715.xml><?xml version="1.0" encoding="utf-8"?>
<formControlPr xmlns="http://schemas.microsoft.com/office/spreadsheetml/2009/9/main" objectType="Drop" dropStyle="combo" dx="16" fmlaLink="_Output!$D$1279" fmlaRange="_Input!$C$13:$C$18" noThreeD="1" sel="0" val="0"/>
</file>

<file path=xl/ctrlProps/ctrlProp716.xml><?xml version="1.0" encoding="utf-8"?>
<formControlPr xmlns="http://schemas.microsoft.com/office/spreadsheetml/2009/9/main" objectType="Drop" dropStyle="combo" dx="16" fmlaLink="_Output!$D$1280" fmlaRange="_Input!$C$13:$C$18" noThreeD="1" sel="0" val="0"/>
</file>

<file path=xl/ctrlProps/ctrlProp717.xml><?xml version="1.0" encoding="utf-8"?>
<formControlPr xmlns="http://schemas.microsoft.com/office/spreadsheetml/2009/9/main" objectType="Drop" dropStyle="combo" dx="16" fmlaLink="_Output!$D$1281" fmlaRange="_Input!$C$13:$C$18" noThreeD="1" sel="0" val="0"/>
</file>

<file path=xl/ctrlProps/ctrlProp718.xml><?xml version="1.0" encoding="utf-8"?>
<formControlPr xmlns="http://schemas.microsoft.com/office/spreadsheetml/2009/9/main" objectType="Drop" dropStyle="combo" dx="16" fmlaLink="_Output!$D$1282" fmlaRange="_Input!$C$13:$C$18" noThreeD="1" sel="0" val="0"/>
</file>

<file path=xl/ctrlProps/ctrlProp719.xml><?xml version="1.0" encoding="utf-8"?>
<formControlPr xmlns="http://schemas.microsoft.com/office/spreadsheetml/2009/9/main" objectType="Drop" dropStyle="combo" dx="16" fmlaLink="_Output!$D$1283" fmlaRange="_Input!$C$13:$C$18" noThreeD="1" sel="0" val="0"/>
</file>

<file path=xl/ctrlProps/ctrlProp720.xml><?xml version="1.0" encoding="utf-8"?>
<formControlPr xmlns="http://schemas.microsoft.com/office/spreadsheetml/2009/9/main" objectType="Drop" dropStyle="combo" dx="16" fmlaLink="_Output!$D$1284" fmlaRange="_Input!$C$13:$C$18" noThreeD="1" sel="0" val="0"/>
</file>

<file path=xl/ctrlProps/ctrlProp721.xml><?xml version="1.0" encoding="utf-8"?>
<formControlPr xmlns="http://schemas.microsoft.com/office/spreadsheetml/2009/9/main" objectType="Drop" dropStyle="combo" dx="16" fmlaLink="_Output!$D$1285" fmlaRange="_Input!$C$13:$C$18" noThreeD="1" sel="0" val="0"/>
</file>

<file path=xl/ctrlProps/ctrlProp722.xml><?xml version="1.0" encoding="utf-8"?>
<formControlPr xmlns="http://schemas.microsoft.com/office/spreadsheetml/2009/9/main" objectType="Drop" dropStyle="combo" dx="16" fmlaLink="_Output!$D$1286" fmlaRange="_Input!$C$13:$C$18" noThreeD="1" sel="0" val="0"/>
</file>

<file path=xl/ctrlProps/ctrlProp723.xml><?xml version="1.0" encoding="utf-8"?>
<formControlPr xmlns="http://schemas.microsoft.com/office/spreadsheetml/2009/9/main" objectType="Drop" dropStyle="combo" dx="16" fmlaLink="_Output!$D$1287" fmlaRange="_Input!$C$13:$C$18" noThreeD="1" sel="0" val="0"/>
</file>

<file path=xl/ctrlProps/ctrlProp724.xml><?xml version="1.0" encoding="utf-8"?>
<formControlPr xmlns="http://schemas.microsoft.com/office/spreadsheetml/2009/9/main" objectType="Drop" dropStyle="combo" dx="16" fmlaLink="_Output!$D$1244" fmlaRange="_Input!$C$13:$C$18" noThreeD="1" sel="0" val="0"/>
</file>

<file path=xl/ctrlProps/ctrlProp725.xml><?xml version="1.0" encoding="utf-8"?>
<formControlPr xmlns="http://schemas.microsoft.com/office/spreadsheetml/2009/9/main" objectType="Drop" dropStyle="combo" dx="16" fmlaLink="_Output!$D$1246" fmlaRange="_Input!$C$13:$C$18" noThreeD="1" sel="0" val="0"/>
</file>

<file path=xl/ctrlProps/ctrlProp726.xml><?xml version="1.0" encoding="utf-8"?>
<formControlPr xmlns="http://schemas.microsoft.com/office/spreadsheetml/2009/9/main" objectType="Drop" dropStyle="combo" dx="16" fmlaLink="_Output!$D$1248" fmlaRange="_Input!$C$13:$C$18" noThreeD="1" sel="0" val="0"/>
</file>

<file path=xl/ctrlProps/ctrlProp727.xml><?xml version="1.0" encoding="utf-8"?>
<formControlPr xmlns="http://schemas.microsoft.com/office/spreadsheetml/2009/9/main" objectType="Drop" dropStyle="combo" dx="16" fmlaLink="_Output!$D$1250" fmlaRange="_Input!$C$13:$C$18" noThreeD="1" sel="0" val="0"/>
</file>

<file path=xl/ctrlProps/ctrlProp728.xml><?xml version="1.0" encoding="utf-8"?>
<formControlPr xmlns="http://schemas.microsoft.com/office/spreadsheetml/2009/9/main" objectType="Drop" dropStyle="combo" dx="16" fmlaLink="_Output!$D$1252" fmlaRange="_Input!$C$13:$C$18" noThreeD="1" sel="0" val="0"/>
</file>

<file path=xl/ctrlProps/ctrlProp729.xml><?xml version="1.0" encoding="utf-8"?>
<formControlPr xmlns="http://schemas.microsoft.com/office/spreadsheetml/2009/9/main" objectType="Drop" dropStyle="combo" dx="16" fmlaLink="_Output!$D$1254" fmlaRange="_Input!$C$13:$C$18" noThreeD="1" sel="0" val="0"/>
</file>

<file path=xl/ctrlProps/ctrlProp730.xml><?xml version="1.0" encoding="utf-8"?>
<formControlPr xmlns="http://schemas.microsoft.com/office/spreadsheetml/2009/9/main" objectType="Drop" dropStyle="combo" dx="16" fmlaLink="_Output!$D$479" fmlaRange="_Input!$C$13:$C$17" noThreeD="1" sel="0" val="0"/>
</file>

<file path=xl/ctrlProps/ctrlProp731.xml><?xml version="1.0" encoding="utf-8"?>
<formControlPr xmlns="http://schemas.microsoft.com/office/spreadsheetml/2009/9/main" objectType="Drop" dropStyle="combo" dx="16" fmlaLink="_Output!$E$479" fmlaRange="_Input!$C$27:$C$31" noThreeD="1" sel="3" val="0"/>
</file>

<file path=xl/ctrlProps/ctrlProp732.xml><?xml version="1.0" encoding="utf-8"?>
<formControlPr xmlns="http://schemas.microsoft.com/office/spreadsheetml/2009/9/main" objectType="Drop" dropStyle="combo" dx="16" fmlaLink="_Output!$D$480" fmlaRange="_Input!$C$13:$C$17" noThreeD="1" sel="0" val="0"/>
</file>

<file path=xl/ctrlProps/ctrlProp733.xml><?xml version="1.0" encoding="utf-8"?>
<formControlPr xmlns="http://schemas.microsoft.com/office/spreadsheetml/2009/9/main" objectType="Drop" dropStyle="combo" dx="16" fmlaLink="_Output!$E$480" fmlaRange="_Input!$C$27:$C$31" noThreeD="1" sel="3" val="0"/>
</file>

<file path=xl/ctrlProps/ctrlProp734.xml><?xml version="1.0" encoding="utf-8"?>
<formControlPr xmlns="http://schemas.microsoft.com/office/spreadsheetml/2009/9/main" objectType="Drop" dropStyle="combo" dx="16" fmlaLink="_Output!$D$482" fmlaRange="_Input!$C$13:$C$17" noThreeD="1" sel="0" val="0"/>
</file>

<file path=xl/ctrlProps/ctrlProp735.xml><?xml version="1.0" encoding="utf-8"?>
<formControlPr xmlns="http://schemas.microsoft.com/office/spreadsheetml/2009/9/main" objectType="Drop" dropStyle="combo" dx="16" fmlaLink="_Output!$D$483" fmlaRange="_Input!$C$13:$C$17" noThreeD="1" sel="0" val="0"/>
</file>

<file path=xl/ctrlProps/ctrlProp736.xml><?xml version="1.0" encoding="utf-8"?>
<formControlPr xmlns="http://schemas.microsoft.com/office/spreadsheetml/2009/9/main" objectType="Drop" dropStyle="combo" dx="16" fmlaLink="_Output!$E$482" fmlaRange="_Input!$C$27:$C$31" noThreeD="1" sel="3" val="0"/>
</file>

<file path=xl/ctrlProps/ctrlProp737.xml><?xml version="1.0" encoding="utf-8"?>
<formControlPr xmlns="http://schemas.microsoft.com/office/spreadsheetml/2009/9/main" objectType="Drop" dropStyle="combo" dx="16" fmlaLink="_Output!$E$483" fmlaRange="_Input!$C$27:$C$31" noThreeD="1" sel="3" val="0"/>
</file>

<file path=xl/ctrlProps/ctrlProp738.xml><?xml version="1.0" encoding="utf-8"?>
<formControlPr xmlns="http://schemas.microsoft.com/office/spreadsheetml/2009/9/main" objectType="Drop" dropStyle="combo" dx="16" fmlaLink="_Output!$D$485" fmlaRange="_Input!$C$13:$C$17" noThreeD="1" sel="0" val="0"/>
</file>

<file path=xl/ctrlProps/ctrlProp739.xml><?xml version="1.0" encoding="utf-8"?>
<formControlPr xmlns="http://schemas.microsoft.com/office/spreadsheetml/2009/9/main" objectType="Drop" dropStyle="combo" dx="16" fmlaLink="_Output!$D$486" fmlaRange="_Input!$C$13:$C$17" noThreeD="1" sel="0" val="0"/>
</file>

<file path=xl/ctrlProps/ctrlProp740.xml><?xml version="1.0" encoding="utf-8"?>
<formControlPr xmlns="http://schemas.microsoft.com/office/spreadsheetml/2009/9/main" objectType="Drop" dropStyle="combo" dx="16" fmlaLink="_Output!$D$487" fmlaRange="_Input!$C$13:$C$17" noThreeD="1" sel="0" val="0"/>
</file>

<file path=xl/ctrlProps/ctrlProp741.xml><?xml version="1.0" encoding="utf-8"?>
<formControlPr xmlns="http://schemas.microsoft.com/office/spreadsheetml/2009/9/main" objectType="Drop" dropStyle="combo" dx="16" fmlaLink="_Output!$D$488" fmlaRange="_Input!$C$13:$C$17" noThreeD="1" sel="0" val="0"/>
</file>

<file path=xl/ctrlProps/ctrlProp742.xml><?xml version="1.0" encoding="utf-8"?>
<formControlPr xmlns="http://schemas.microsoft.com/office/spreadsheetml/2009/9/main" objectType="Drop" dropStyle="combo" dx="16" fmlaLink="_Output!$E$485" fmlaRange="_Input!$C$27:$C$31" noThreeD="1" sel="3" val="0"/>
</file>

<file path=xl/ctrlProps/ctrlProp743.xml><?xml version="1.0" encoding="utf-8"?>
<formControlPr xmlns="http://schemas.microsoft.com/office/spreadsheetml/2009/9/main" objectType="Drop" dropStyle="combo" dx="16" fmlaLink="_Output!$E$486" fmlaRange="_Input!$C$27:$C$31" noThreeD="1" sel="3" val="0"/>
</file>

<file path=xl/ctrlProps/ctrlProp744.xml><?xml version="1.0" encoding="utf-8"?>
<formControlPr xmlns="http://schemas.microsoft.com/office/spreadsheetml/2009/9/main" objectType="Drop" dropStyle="combo" dx="16" fmlaLink="_Output!$E$487" fmlaRange="_Input!$C$27:$C$31" noThreeD="1" sel="3" val="0"/>
</file>

<file path=xl/ctrlProps/ctrlProp745.xml><?xml version="1.0" encoding="utf-8"?>
<formControlPr xmlns="http://schemas.microsoft.com/office/spreadsheetml/2009/9/main" objectType="Drop" dropStyle="combo" dx="16" fmlaLink="_Output!$E$488" fmlaRange="_Input!$C$27:$C$31" noThreeD="1" sel="3" val="0"/>
</file>

<file path=xl/ctrlProps/ctrlProp746.xml><?xml version="1.0" encoding="utf-8"?>
<formControlPr xmlns="http://schemas.microsoft.com/office/spreadsheetml/2009/9/main" objectType="Drop" dropStyle="combo" dx="16" fmlaLink="_Output!$D$490" fmlaRange="_Input!$C$13:$C$17" noThreeD="1" sel="0" val="0"/>
</file>

<file path=xl/ctrlProps/ctrlProp747.xml><?xml version="1.0" encoding="utf-8"?>
<formControlPr xmlns="http://schemas.microsoft.com/office/spreadsheetml/2009/9/main" objectType="Drop" dropStyle="combo" dx="16" fmlaLink="_Output!$D$491" fmlaRange="_Input!$C$13:$C$17" noThreeD="1" sel="0" val="0"/>
</file>

<file path=xl/ctrlProps/ctrlProp748.xml><?xml version="1.0" encoding="utf-8"?>
<formControlPr xmlns="http://schemas.microsoft.com/office/spreadsheetml/2009/9/main" objectType="Drop" dropStyle="combo" dx="16" fmlaLink="_Output!$D$492" fmlaRange="_Input!$C$13:$C$17" noThreeD="1" sel="0" val="0"/>
</file>

<file path=xl/ctrlProps/ctrlProp749.xml><?xml version="1.0" encoding="utf-8"?>
<formControlPr xmlns="http://schemas.microsoft.com/office/spreadsheetml/2009/9/main" objectType="Drop" dropStyle="combo" dx="16" fmlaLink="_Output!$D$493" fmlaRange="_Input!$C$13:$C$17" noThreeD="1" sel="0" val="0"/>
</file>

<file path=xl/ctrlProps/ctrlProp750.xml><?xml version="1.0" encoding="utf-8"?>
<formControlPr xmlns="http://schemas.microsoft.com/office/spreadsheetml/2009/9/main" objectType="Drop" dropStyle="combo" dx="16" fmlaLink="_Output!$E$490" fmlaRange="_Input!$C$27:$C$31" noThreeD="1" sel="3" val="0"/>
</file>

<file path=xl/ctrlProps/ctrlProp751.xml><?xml version="1.0" encoding="utf-8"?>
<formControlPr xmlns="http://schemas.microsoft.com/office/spreadsheetml/2009/9/main" objectType="Drop" dropStyle="combo" dx="16" fmlaLink="_Output!$E$491" fmlaRange="_Input!$C$27:$C$31" noThreeD="1" sel="3" val="0"/>
</file>

<file path=xl/ctrlProps/ctrlProp752.xml><?xml version="1.0" encoding="utf-8"?>
<formControlPr xmlns="http://schemas.microsoft.com/office/spreadsheetml/2009/9/main" objectType="Drop" dropStyle="combo" dx="16" fmlaLink="_Output!$E$492" fmlaRange="_Input!$C$27:$C$31" noThreeD="1" sel="3" val="0"/>
</file>

<file path=xl/ctrlProps/ctrlProp753.xml><?xml version="1.0" encoding="utf-8"?>
<formControlPr xmlns="http://schemas.microsoft.com/office/spreadsheetml/2009/9/main" objectType="Drop" dropStyle="combo" dx="16" fmlaLink="_Output!$E$493" fmlaRange="_Input!$C$27:$C$31" noThreeD="1" sel="3" val="0"/>
</file>

<file path=xl/ctrlProps/ctrlProp754.xml><?xml version="1.0" encoding="utf-8"?>
<formControlPr xmlns="http://schemas.microsoft.com/office/spreadsheetml/2009/9/main" objectType="Drop" dropStyle="combo" dx="16" fmlaLink="_Output!$D$497" fmlaRange="_Input!$C$13:$C$17" noThreeD="1" sel="0" val="0"/>
</file>

<file path=xl/ctrlProps/ctrlProp755.xml><?xml version="1.0" encoding="utf-8"?>
<formControlPr xmlns="http://schemas.microsoft.com/office/spreadsheetml/2009/9/main" objectType="Drop" dropStyle="combo" dx="16" fmlaLink="_Output!$D$499" fmlaRange="_Input!$C$39:$C$43" noThreeD="1" sel="0" val="0"/>
</file>

<file path=xl/ctrlProps/ctrlProp756.xml><?xml version="1.0" encoding="utf-8"?>
<formControlPr xmlns="http://schemas.microsoft.com/office/spreadsheetml/2009/9/main" objectType="Drop" dropStyle="combo" dx="16" fmlaLink="_Output!$E$497" fmlaRange="_Input!$C$27:$C$31" noThreeD="1" sel="3" val="0"/>
</file>

<file path=xl/ctrlProps/ctrlProp757.xml><?xml version="1.0" encoding="utf-8"?>
<formControlPr xmlns="http://schemas.microsoft.com/office/spreadsheetml/2009/9/main" objectType="Drop" dropStyle="combo" dx="16" fmlaLink="_Output!$E$499" fmlaRange="_Input!$C$27:$C$31" noThreeD="1" sel="3" val="0"/>
</file>

<file path=xl/ctrlProps/ctrlProp758.xml><?xml version="1.0" encoding="utf-8"?>
<formControlPr xmlns="http://schemas.microsoft.com/office/spreadsheetml/2009/9/main" objectType="Drop" dropStyle="combo" dx="16" fmlaLink="_Output!$D$508" fmlaRange="_Input!$C$13:$C$18" noThreeD="1" sel="0" val="0"/>
</file>

<file path=xl/ctrlProps/ctrlProp759.xml><?xml version="1.0" encoding="utf-8"?>
<formControlPr xmlns="http://schemas.microsoft.com/office/spreadsheetml/2009/9/main" objectType="Drop" dropStyle="combo" dx="16" fmlaLink="_Output!$D$510" fmlaRange="_Input!$C$13:$C$18" noThreeD="1" sel="0" val="0"/>
</file>

<file path=xl/ctrlProps/ctrlProp760.xml><?xml version="1.0" encoding="utf-8"?>
<formControlPr xmlns="http://schemas.microsoft.com/office/spreadsheetml/2009/9/main" objectType="Drop" dropStyle="combo" dx="16" fmlaLink="_Output!$D$511" fmlaRange="_Input!$C$13:$C$18" noThreeD="1" sel="0" val="0"/>
</file>

<file path=xl/ctrlProps/ctrlProp761.xml><?xml version="1.0" encoding="utf-8"?>
<formControlPr xmlns="http://schemas.microsoft.com/office/spreadsheetml/2009/9/main" objectType="Drop" dropStyle="combo" dx="16" fmlaLink="_Output!$D$512" fmlaRange="_Input!$C$13:$C$18" noThreeD="1" sel="0" val="0"/>
</file>

<file path=xl/ctrlProps/ctrlProp762.xml><?xml version="1.0" encoding="utf-8"?>
<formControlPr xmlns="http://schemas.microsoft.com/office/spreadsheetml/2009/9/main" objectType="Drop" dropStyle="combo" dx="16" fmlaLink="_Output!$D$513" fmlaRange="_Input!$C$13:$C$18" noThreeD="1" sel="0" val="0"/>
</file>

<file path=xl/ctrlProps/ctrlProp763.xml><?xml version="1.0" encoding="utf-8"?>
<formControlPr xmlns="http://schemas.microsoft.com/office/spreadsheetml/2009/9/main" objectType="Drop" dropStyle="combo" dx="16" fmlaLink="_Output!$D$514" fmlaRange="_Input!$C$13:$C$18" noThreeD="1" sel="0" val="0"/>
</file>

<file path=xl/ctrlProps/ctrlProp764.xml><?xml version="1.0" encoding="utf-8"?>
<formControlPr xmlns="http://schemas.microsoft.com/office/spreadsheetml/2009/9/main" objectType="Drop" dropStyle="combo" dx="16" fmlaLink="_Output!$D$515" fmlaRange="_Input!$C$13:$C$18" noThreeD="1" sel="0" val="0"/>
</file>

<file path=xl/ctrlProps/ctrlProp765.xml><?xml version="1.0" encoding="utf-8"?>
<formControlPr xmlns="http://schemas.microsoft.com/office/spreadsheetml/2009/9/main" objectType="Drop" dropStyle="combo" dx="16" fmlaLink="_Output!$D$520" fmlaRange="_Input!$C$13:$C$18" noThreeD="1" sel="0" val="0"/>
</file>

<file path=xl/ctrlProps/ctrlProp766.xml><?xml version="1.0" encoding="utf-8"?>
<formControlPr xmlns="http://schemas.microsoft.com/office/spreadsheetml/2009/9/main" objectType="Drop" dropStyle="combo" dx="16" fmlaLink="_Output!$D$495" fmlaRange="_Input!$C$13:$C$17" noThreeD="1" sel="0" val="0"/>
</file>

<file path=xl/ctrlProps/ctrlProp767.xml><?xml version="1.0" encoding="utf-8"?>
<formControlPr xmlns="http://schemas.microsoft.com/office/spreadsheetml/2009/9/main" objectType="Drop" dropStyle="combo" dx="16" fmlaLink="_Output!$E$495" fmlaRange="_Input!$C$27:$C$31" noThreeD="1" sel="3" val="0"/>
</file>

<file path=xl/ctrlProps/ctrlProp768.xml><?xml version="1.0" encoding="utf-8"?>
<formControlPr xmlns="http://schemas.microsoft.com/office/spreadsheetml/2009/9/main" objectType="Drop" dropStyle="combo" dx="16" fmlaLink="_Output!$D$494" fmlaRange="_Input!$C$39:$C$43" noThreeD="1" sel="0" val="0"/>
</file>

<file path=xl/ctrlProps/ctrlProp769.xml><?xml version="1.0" encoding="utf-8"?>
<formControlPr xmlns="http://schemas.microsoft.com/office/spreadsheetml/2009/9/main" objectType="Drop" dropStyle="combo" dx="16" fmlaLink="_Output!$E$494" fmlaRange="_Input!$C$27:$C$31" noThreeD="1" sel="3" val="0"/>
</file>

<file path=xl/ctrlProps/ctrlProp770.xml><?xml version="1.0" encoding="utf-8"?>
<formControlPr xmlns="http://schemas.microsoft.com/office/spreadsheetml/2009/9/main" objectType="Drop" dropStyle="combo" dx="16" fmlaLink="_Output!$D$1059" fmlaRange="_Input!$C$13:$C$17" noThreeD="1" sel="0" val="0"/>
</file>

<file path=xl/ctrlProps/ctrlProp771.xml><?xml version="1.0" encoding="utf-8"?>
<formControlPr xmlns="http://schemas.microsoft.com/office/spreadsheetml/2009/9/main" objectType="Drop" dropStyle="combo" dx="16" fmlaLink="_Output!$D$1060" fmlaRange="_Input!$C$13:$C$17" noThreeD="1" sel="0" val="0"/>
</file>

<file path=xl/ctrlProps/ctrlProp772.xml><?xml version="1.0" encoding="utf-8"?>
<formControlPr xmlns="http://schemas.microsoft.com/office/spreadsheetml/2009/9/main" objectType="Drop" dropStyle="combo" dx="16" fmlaLink="_Output!$D$1061" fmlaRange="_Input!$C$13:$C$17" noThreeD="1" sel="0" val="0"/>
</file>

<file path=xl/ctrlProps/ctrlProp773.xml><?xml version="1.0" encoding="utf-8"?>
<formControlPr xmlns="http://schemas.microsoft.com/office/spreadsheetml/2009/9/main" objectType="Drop" dropStyle="combo" dx="16" fmlaLink="_Output!$D$1062" fmlaRange="_Input!$C$13:$C$17" noThreeD="1" sel="0" val="0"/>
</file>

<file path=xl/ctrlProps/ctrlProp774.xml><?xml version="1.0" encoding="utf-8"?>
<formControlPr xmlns="http://schemas.microsoft.com/office/spreadsheetml/2009/9/main" objectType="Drop" dropStyle="combo" dx="16" fmlaLink="_Output!$D$1063" fmlaRange="_Input!$C$13:$C$17" noThreeD="1" sel="0" val="0"/>
</file>

<file path=xl/ctrlProps/ctrlProp775.xml><?xml version="1.0" encoding="utf-8"?>
<formControlPr xmlns="http://schemas.microsoft.com/office/spreadsheetml/2009/9/main" objectType="Drop" dropStyle="combo" dx="16" fmlaLink="_Output!$E$1059" fmlaRange="_Input!$C$27:$C$31" noThreeD="1" sel="3" val="0"/>
</file>

<file path=xl/ctrlProps/ctrlProp776.xml><?xml version="1.0" encoding="utf-8"?>
<formControlPr xmlns="http://schemas.microsoft.com/office/spreadsheetml/2009/9/main" objectType="Drop" dropStyle="combo" dx="16" fmlaLink="_Output!$E$1060" fmlaRange="_Input!$C$27:$C$31" noThreeD="1" sel="3" val="0"/>
</file>

<file path=xl/ctrlProps/ctrlProp777.xml><?xml version="1.0" encoding="utf-8"?>
<formControlPr xmlns="http://schemas.microsoft.com/office/spreadsheetml/2009/9/main" objectType="Drop" dropStyle="combo" dx="16" fmlaLink="_Output!$E$1061" fmlaRange="_Input!$C$27:$C$31" noThreeD="1" sel="3" val="0"/>
</file>

<file path=xl/ctrlProps/ctrlProp778.xml><?xml version="1.0" encoding="utf-8"?>
<formControlPr xmlns="http://schemas.microsoft.com/office/spreadsheetml/2009/9/main" objectType="Drop" dropStyle="combo" dx="16" fmlaLink="_Output!$E$1062" fmlaRange="_Input!$C$27:$C$31" noThreeD="1" sel="3" val="0"/>
</file>

<file path=xl/ctrlProps/ctrlProp779.xml><?xml version="1.0" encoding="utf-8"?>
<formControlPr xmlns="http://schemas.microsoft.com/office/spreadsheetml/2009/9/main" objectType="Drop" dropStyle="combo" dx="16" fmlaLink="_Output!$E$1063" fmlaRange="_Input!$C$27:$C$31" noThreeD="1" sel="3" val="0"/>
</file>

<file path=xl/ctrlProps/ctrlProp780.xml><?xml version="1.0" encoding="utf-8"?>
<formControlPr xmlns="http://schemas.microsoft.com/office/spreadsheetml/2009/9/main" objectType="Drop" dropStyle="combo" dx="16" fmlaLink="_Output!$E$1141" fmlaRange="_Input!$C$27:$C$31" noThreeD="1" sel="3" val="0"/>
</file>

<file path=xl/ctrlProps/ctrlProp781.xml><?xml version="1.0" encoding="utf-8"?>
<formControlPr xmlns="http://schemas.microsoft.com/office/spreadsheetml/2009/9/main" objectType="Drop" dropStyle="combo" dx="16" fmlaLink="_Output!$D$1141" fmlaRange="_Input!$C$13:$C$17" noThreeD="1" sel="0" val="0"/>
</file>

<file path=xl/ctrlProps/ctrlProp782.xml><?xml version="1.0" encoding="utf-8"?>
<formControlPr xmlns="http://schemas.microsoft.com/office/spreadsheetml/2009/9/main" objectType="Drop" dropStyle="combo" dx="16" fmlaLink="_Output!$D$502" fmlaRange="_Input!$C$13:$C$18" noThreeD="1" sel="0" val="0"/>
</file>

<file path=xl/ctrlProps/ctrlProp783.xml><?xml version="1.0" encoding="utf-8"?>
<formControlPr xmlns="http://schemas.microsoft.com/office/spreadsheetml/2009/9/main" objectType="Drop" dropStyle="combo" dx="16" fmlaLink="_Output!$D$503" fmlaRange="_Input!$C$13:$C$18" noThreeD="1" sel="0" val="0"/>
</file>

<file path=xl/ctrlProps/ctrlProp784.xml><?xml version="1.0" encoding="utf-8"?>
<formControlPr xmlns="http://schemas.microsoft.com/office/spreadsheetml/2009/9/main" objectType="Drop" dropStyle="combo" dx="16" fmlaLink="_Output!$D$504" fmlaRange="_Input!$C$13:$C$18" noThreeD="1" sel="0" val="0"/>
</file>

<file path=xl/ctrlProps/ctrlProp785.xml><?xml version="1.0" encoding="utf-8"?>
<formControlPr xmlns="http://schemas.microsoft.com/office/spreadsheetml/2009/9/main" objectType="Drop" dropStyle="combo" dx="16" fmlaLink="_Output!$D$505" fmlaRange="_Input!$C$13:$C$18" noThreeD="1" sel="0" val="0"/>
</file>

<file path=xl/ctrlProps/ctrlProp786.xml><?xml version="1.0" encoding="utf-8"?>
<formControlPr xmlns="http://schemas.microsoft.com/office/spreadsheetml/2009/9/main" objectType="Drop" dropStyle="combo" dx="16" fmlaLink="_Output!$D$506" fmlaRange="_Input!$C$13:$C$18" noThreeD="1" sel="0" val="0"/>
</file>

<file path=xl/ctrlProps/ctrlProp787.xml><?xml version="1.0" encoding="utf-8"?>
<formControlPr xmlns="http://schemas.microsoft.com/office/spreadsheetml/2009/9/main" objectType="Drop" dropStyle="combo" dx="16" fmlaLink="_Output!$D$507" fmlaRange="_Input!$C$13:$C$18" noThreeD="1" sel="0" val="0"/>
</file>

<file path=xl/ctrlProps/ctrlProp788.xml><?xml version="1.0" encoding="utf-8"?>
<formControlPr xmlns="http://schemas.microsoft.com/office/spreadsheetml/2009/9/main" objectType="Drop" dropStyle="combo" dx="16" fmlaLink="_Output!$D$509" fmlaRange="_Input!$C$13:$C$18" noThreeD="1" sel="0" val="0"/>
</file>

<file path=xl/ctrlProps/ctrlProp789.xml><?xml version="1.0" encoding="utf-8"?>
<formControlPr xmlns="http://schemas.microsoft.com/office/spreadsheetml/2009/9/main" objectType="Drop" dropStyle="combo" dx="16" fmlaLink="_Output!$D$516" fmlaRange="_Input!$C$13:$C$18" noThreeD="1" sel="0" val="0"/>
</file>

<file path=xl/ctrlProps/ctrlProp790.xml><?xml version="1.0" encoding="utf-8"?>
<formControlPr xmlns="http://schemas.microsoft.com/office/spreadsheetml/2009/9/main" objectType="Drop" dropStyle="combo" dx="16" fmlaLink="_Output!$D$1288" fmlaRange="_Input!$C$13:$C$18" noThreeD="1" sel="0" val="0"/>
</file>

<file path=xl/ctrlProps/ctrlProp791.xml><?xml version="1.0" encoding="utf-8"?>
<formControlPr xmlns="http://schemas.microsoft.com/office/spreadsheetml/2009/9/main" objectType="Drop" dropStyle="combo" dx="16" fmlaLink="_Output!$D$1290" fmlaRange="_Input!$C$13:$C$18" noThreeD="1" sel="0" val="0"/>
</file>

<file path=xl/ctrlProps/ctrlProp792.xml><?xml version="1.0" encoding="utf-8"?>
<formControlPr xmlns="http://schemas.microsoft.com/office/spreadsheetml/2009/9/main" objectType="Drop" dropStyle="combo" dx="16" fmlaLink="_Output!$D$1291" fmlaRange="_Input!$C$13:$C$18" noThreeD="1" sel="0" val="0"/>
</file>

<file path=xl/ctrlProps/ctrlProp793.xml><?xml version="1.0" encoding="utf-8"?>
<formControlPr xmlns="http://schemas.microsoft.com/office/spreadsheetml/2009/9/main" objectType="Drop" dropStyle="combo" dx="16" fmlaLink="_Output!$D$1292" fmlaRange="_Input!$C$13:$C$18" noThreeD="1" sel="0" val="0"/>
</file>

<file path=xl/ctrlProps/ctrlProp794.xml><?xml version="1.0" encoding="utf-8"?>
<formControlPr xmlns="http://schemas.microsoft.com/office/spreadsheetml/2009/9/main" objectType="Drop" dropStyle="combo" dx="16" fmlaLink="_Output!$D$1293" fmlaRange="_Input!$C$13:$C$18" noThreeD="1" sel="0" val="0"/>
</file>

<file path=xl/ctrlProps/ctrlProp795.xml><?xml version="1.0" encoding="utf-8"?>
<formControlPr xmlns="http://schemas.microsoft.com/office/spreadsheetml/2009/9/main" objectType="Drop" dropStyle="combo" dx="16" fmlaLink="_Output!$D$1294" fmlaRange="_Input!$C$13:$C$18" noThreeD="1" sel="0" val="0"/>
</file>

<file path=xl/ctrlProps/ctrlProp796.xml><?xml version="1.0" encoding="utf-8"?>
<formControlPr xmlns="http://schemas.microsoft.com/office/spreadsheetml/2009/9/main" objectType="Drop" dropStyle="combo" dx="16" fmlaLink="_Output!$D$1295" fmlaRange="_Input!$C$13:$C$18" noThreeD="1" sel="0" val="0"/>
</file>

<file path=xl/ctrlProps/ctrlProp797.xml><?xml version="1.0" encoding="utf-8"?>
<formControlPr xmlns="http://schemas.microsoft.com/office/spreadsheetml/2009/9/main" objectType="Drop" dropStyle="combo" dx="16" fmlaLink="_Output!$D$1289" fmlaRange="_Input!$C$13:$C$18" noThreeD="1" sel="0" val="0"/>
</file>

<file path=xl/ctrlProps/ctrlProp798.xml><?xml version="1.0" encoding="utf-8"?>
<formControlPr xmlns="http://schemas.microsoft.com/office/spreadsheetml/2009/9/main" objectType="Drop" dropStyle="combo" dx="16" fmlaLink="_Output!$D$538" fmlaRange="_Input!$C$3:$C$4" noThreeD="1" sel="1" val="0"/>
</file>

<file path=xl/ctrlProps/ctrlProp799.xml><?xml version="1.0" encoding="utf-8"?>
<formControlPr xmlns="http://schemas.microsoft.com/office/spreadsheetml/2009/9/main" objectType="Drop" dropStyle="combo" dx="16" fmlaLink="_Output!$D$539" fmlaRange="_Input!$C$3:$C$4" noThreeD="1" sel="1" val="0"/>
</file>

<file path=xl/ctrlProps/ctrlProp800.xml><?xml version="1.0" encoding="utf-8"?>
<formControlPr xmlns="http://schemas.microsoft.com/office/spreadsheetml/2009/9/main" objectType="Drop" dropStyle="combo" dx="16" fmlaLink="_Output!$D$540" fmlaRange="_Input!$C$3:$C$4" noThreeD="1" sel="1" val="0"/>
</file>

<file path=xl/ctrlProps/ctrlProp801.xml><?xml version="1.0" encoding="utf-8"?>
<formControlPr xmlns="http://schemas.microsoft.com/office/spreadsheetml/2009/9/main" objectType="Drop" dropStyle="combo" dx="16" fmlaLink="_Output!$D$541" fmlaRange="_Input!$C$3:$C$4" noThreeD="1" sel="1" val="0"/>
</file>

<file path=xl/ctrlProps/ctrlProp802.xml><?xml version="1.0" encoding="utf-8"?>
<formControlPr xmlns="http://schemas.microsoft.com/office/spreadsheetml/2009/9/main" objectType="Drop" dropStyle="combo" dx="16" fmlaLink="_Output!$D$542" fmlaRange="_Input!$C$3:$C$4" noThreeD="1" sel="1" val="0"/>
</file>

<file path=xl/ctrlProps/ctrlProp803.xml><?xml version="1.0" encoding="utf-8"?>
<formControlPr xmlns="http://schemas.microsoft.com/office/spreadsheetml/2009/9/main" objectType="Drop" dropStyle="combo" dx="16" fmlaLink="_Output!$D$543" fmlaRange="_Input!$C$3:$C$4" noThreeD="1" sel="1" val="0"/>
</file>

<file path=xl/ctrlProps/ctrlProp804.xml><?xml version="1.0" encoding="utf-8"?>
<formControlPr xmlns="http://schemas.microsoft.com/office/spreadsheetml/2009/9/main" objectType="Drop" dropStyle="combo" dx="16" fmlaLink="_Output!$D$544" fmlaRange="_Input!$C$3:$C$4" noThreeD="1" sel="1" val="0"/>
</file>

<file path=xl/ctrlProps/ctrlProp805.xml><?xml version="1.0" encoding="utf-8"?>
<formControlPr xmlns="http://schemas.microsoft.com/office/spreadsheetml/2009/9/main" objectType="Drop" dropStyle="combo" dx="16" fmlaLink="_Output!$D$545" fmlaRange="_Input!$C$3:$C$4" noThreeD="1" sel="1" val="0"/>
</file>

<file path=xl/ctrlProps/ctrlProp806.xml><?xml version="1.0" encoding="utf-8"?>
<formControlPr xmlns="http://schemas.microsoft.com/office/spreadsheetml/2009/9/main" objectType="Drop" dropStyle="combo" dx="16" fmlaLink="_Output!$D$546" fmlaRange="_Input!$C$3:$C$4" noThreeD="1" sel="1" val="0"/>
</file>

<file path=xl/ctrlProps/ctrlProp807.xml><?xml version="1.0" encoding="utf-8"?>
<formControlPr xmlns="http://schemas.microsoft.com/office/spreadsheetml/2009/9/main" objectType="Drop" dropStyle="combo" dx="16" fmlaLink="_Output!$D$547" fmlaRange="_Input!$C$3:$C$4" noThreeD="1" sel="1" val="0"/>
</file>

<file path=xl/ctrlProps/ctrlProp808.xml><?xml version="1.0" encoding="utf-8"?>
<formControlPr xmlns="http://schemas.microsoft.com/office/spreadsheetml/2009/9/main" objectType="Drop" dropStyle="combo" dx="16" fmlaLink="_Output!$D$548" fmlaRange="_Input!$C$3:$C$4" noThreeD="1" sel="1" val="0"/>
</file>

<file path=xl/ctrlProps/ctrlProp809.xml><?xml version="1.0" encoding="utf-8"?>
<formControlPr xmlns="http://schemas.microsoft.com/office/spreadsheetml/2009/9/main" objectType="Drop" dropStyle="combo" dx="16" fmlaLink="_Output!$D$528" fmlaRange="_Input!$C$13:$C$17" noThreeD="1" sel="0" val="0"/>
</file>

<file path=xl/ctrlProps/ctrlProp810.xml><?xml version="1.0" encoding="utf-8"?>
<formControlPr xmlns="http://schemas.microsoft.com/office/spreadsheetml/2009/9/main" objectType="Drop" dropStyle="combo" dx="16" fmlaLink="_Output!$D$549" fmlaRange="_Input!$C$13:$C$17" noThreeD="1" sel="0" val="0"/>
</file>

<file path=xl/ctrlProps/ctrlProp811.xml><?xml version="1.0" encoding="utf-8"?>
<formControlPr xmlns="http://schemas.microsoft.com/office/spreadsheetml/2009/9/main" objectType="Drop" dropStyle="combo" dx="16" fmlaLink="_Output!$D$550" fmlaRange="_Input!$C$13:$C$17" noThreeD="1" sel="0" val="0"/>
</file>

<file path=xl/ctrlProps/ctrlProp812.xml><?xml version="1.0" encoding="utf-8"?>
<formControlPr xmlns="http://schemas.microsoft.com/office/spreadsheetml/2009/9/main" objectType="Drop" dropStyle="combo" dx="16" fmlaLink="_Output!$D$551" fmlaRange="_Input!$C$13:$C$17" noThreeD="1" sel="0" val="0"/>
</file>

<file path=xl/ctrlProps/ctrlProp813.xml><?xml version="1.0" encoding="utf-8"?>
<formControlPr xmlns="http://schemas.microsoft.com/office/spreadsheetml/2009/9/main" objectType="Drop" dropStyle="combo" dx="16" fmlaLink="_Output!$D$552" fmlaRange="_Input!$C$13:$C$17" noThreeD="1" sel="0" val="0"/>
</file>

<file path=xl/ctrlProps/ctrlProp814.xml><?xml version="1.0" encoding="utf-8"?>
<formControlPr xmlns="http://schemas.microsoft.com/office/spreadsheetml/2009/9/main" objectType="Drop" dropStyle="combo" dx="16" fmlaLink="_Output!$D$553" fmlaRange="_Input!$C$13:$C$17" noThreeD="1" sel="0" val="0"/>
</file>

<file path=xl/ctrlProps/ctrlProp815.xml><?xml version="1.0" encoding="utf-8"?>
<formControlPr xmlns="http://schemas.microsoft.com/office/spreadsheetml/2009/9/main" objectType="Drop" dropStyle="combo" dx="16" fmlaLink="_Output!$D$554" fmlaRange="_Input!$C$13:$C$17" noThreeD="1" sel="0" val="0"/>
</file>

<file path=xl/ctrlProps/ctrlProp816.xml><?xml version="1.0" encoding="utf-8"?>
<formControlPr xmlns="http://schemas.microsoft.com/office/spreadsheetml/2009/9/main" objectType="Drop" dropStyle="combo" dx="16" fmlaLink="_Output!$D$555" fmlaRange="_Input!$C$13:$C$17" noThreeD="1" sel="0" val="0"/>
</file>

<file path=xl/ctrlProps/ctrlProp817.xml><?xml version="1.0" encoding="utf-8"?>
<formControlPr xmlns="http://schemas.microsoft.com/office/spreadsheetml/2009/9/main" objectType="Drop" dropStyle="combo" dx="16" fmlaLink="_Output!$D$557" fmlaRange="_Input!$C$13:$C$17" noThreeD="1" sel="0" val="0"/>
</file>

<file path=xl/ctrlProps/ctrlProp818.xml><?xml version="1.0" encoding="utf-8"?>
<formControlPr xmlns="http://schemas.microsoft.com/office/spreadsheetml/2009/9/main" objectType="Drop" dropStyle="combo" dx="16" fmlaLink="_Output!$D$558" fmlaRange="_Input!$C$13:$C$17" noThreeD="1" sel="0" val="0"/>
</file>

<file path=xl/ctrlProps/ctrlProp819.xml><?xml version="1.0" encoding="utf-8"?>
<formControlPr xmlns="http://schemas.microsoft.com/office/spreadsheetml/2009/9/main" objectType="Drop" dropStyle="combo" dx="16" fmlaLink="_Output!$D$559" fmlaRange="_Input!$C$13:$C$17" noThreeD="1" sel="0" val="0"/>
</file>

<file path=xl/ctrlProps/ctrlProp820.xml><?xml version="1.0" encoding="utf-8"?>
<formControlPr xmlns="http://schemas.microsoft.com/office/spreadsheetml/2009/9/main" objectType="Drop" dropStyle="combo" dx="16" fmlaLink="_Output!$D$568" fmlaRange="_Input!$C$13:$C$17" noThreeD="1" sel="0" val="0"/>
</file>

<file path=xl/ctrlProps/ctrlProp821.xml><?xml version="1.0" encoding="utf-8"?>
<formControlPr xmlns="http://schemas.microsoft.com/office/spreadsheetml/2009/9/main" objectType="Drop" dropStyle="combo" dx="16" fmlaLink="_Output!$D$569" fmlaRange="_Input!$C$13:$C$17" noThreeD="1" sel="0" val="0"/>
</file>

<file path=xl/ctrlProps/ctrlProp822.xml><?xml version="1.0" encoding="utf-8"?>
<formControlPr xmlns="http://schemas.microsoft.com/office/spreadsheetml/2009/9/main" objectType="Drop" dropStyle="combo" dx="16" fmlaLink="_Output!$E$528" fmlaRange="_Input!$C$27:$C$31" noThreeD="1" sel="3" val="0"/>
</file>

<file path=xl/ctrlProps/ctrlProp823.xml><?xml version="1.0" encoding="utf-8"?>
<formControlPr xmlns="http://schemas.microsoft.com/office/spreadsheetml/2009/9/main" objectType="Drop" dropStyle="combo" dx="16" fmlaLink="_Output!$E$549" fmlaRange="_Input!$C$27:$C$31" noThreeD="1" sel="3" val="0"/>
</file>

<file path=xl/ctrlProps/ctrlProp824.xml><?xml version="1.0" encoding="utf-8"?>
<formControlPr xmlns="http://schemas.microsoft.com/office/spreadsheetml/2009/9/main" objectType="Drop" dropStyle="combo" dx="16" fmlaLink="_Output!$E$550" fmlaRange="_Input!$C$27:$C$31" noThreeD="1" sel="3" val="0"/>
</file>

<file path=xl/ctrlProps/ctrlProp825.xml><?xml version="1.0" encoding="utf-8"?>
<formControlPr xmlns="http://schemas.microsoft.com/office/spreadsheetml/2009/9/main" objectType="Drop" dropStyle="combo" dx="16" fmlaLink="_Output!$E$551" fmlaRange="_Input!$C$27:$C$31" noThreeD="1" sel="3" val="0"/>
</file>

<file path=xl/ctrlProps/ctrlProp826.xml><?xml version="1.0" encoding="utf-8"?>
<formControlPr xmlns="http://schemas.microsoft.com/office/spreadsheetml/2009/9/main" objectType="Drop" dropStyle="combo" dx="16" fmlaLink="_Output!$E$552" fmlaRange="_Input!$C$27:$C$31" noThreeD="1" sel="3" val="0"/>
</file>

<file path=xl/ctrlProps/ctrlProp827.xml><?xml version="1.0" encoding="utf-8"?>
<formControlPr xmlns="http://schemas.microsoft.com/office/spreadsheetml/2009/9/main" objectType="Drop" dropStyle="combo" dx="16" fmlaLink="_Output!$E$553" fmlaRange="_Input!$C$27:$C$31" noThreeD="1" sel="3" val="0"/>
</file>

<file path=xl/ctrlProps/ctrlProp828.xml><?xml version="1.0" encoding="utf-8"?>
<formControlPr xmlns="http://schemas.microsoft.com/office/spreadsheetml/2009/9/main" objectType="Drop" dropStyle="combo" dx="16" fmlaLink="_Output!$E$554" fmlaRange="_Input!$C$27:$C$31" noThreeD="1" sel="3" val="0"/>
</file>

<file path=xl/ctrlProps/ctrlProp829.xml><?xml version="1.0" encoding="utf-8"?>
<formControlPr xmlns="http://schemas.microsoft.com/office/spreadsheetml/2009/9/main" objectType="Drop" dropStyle="combo" dx="16" fmlaLink="_Output!$E$555" fmlaRange="_Input!$C$27:$C$31" noThreeD="1" sel="3" val="0"/>
</file>

<file path=xl/ctrlProps/ctrlProp830.xml><?xml version="1.0" encoding="utf-8"?>
<formControlPr xmlns="http://schemas.microsoft.com/office/spreadsheetml/2009/9/main" objectType="Drop" dropStyle="combo" dx="16" fmlaLink="_Output!$E$557" fmlaRange="_Input!$C$27:$C$31" noThreeD="1" sel="3" val="0"/>
</file>

<file path=xl/ctrlProps/ctrlProp831.xml><?xml version="1.0" encoding="utf-8"?>
<formControlPr xmlns="http://schemas.microsoft.com/office/spreadsheetml/2009/9/main" objectType="Drop" dropStyle="combo" dx="16" fmlaLink="_Output!$E$558" fmlaRange="_Input!$C$27:$C$31" noThreeD="1" sel="3" val="0"/>
</file>

<file path=xl/ctrlProps/ctrlProp832.xml><?xml version="1.0" encoding="utf-8"?>
<formControlPr xmlns="http://schemas.microsoft.com/office/spreadsheetml/2009/9/main" objectType="Drop" dropStyle="combo" dx="16" fmlaLink="_Output!$E$559" fmlaRange="_Input!$C$27:$C$31" noThreeD="1" sel="3" val="0"/>
</file>

<file path=xl/ctrlProps/ctrlProp833.xml><?xml version="1.0" encoding="utf-8"?>
<formControlPr xmlns="http://schemas.microsoft.com/office/spreadsheetml/2009/9/main" objectType="Drop" dropStyle="combo" dx="16" fmlaLink="_Output!$E$568" fmlaRange="_Input!$C$27:$C$31" noThreeD="1" sel="3" val="0"/>
</file>

<file path=xl/ctrlProps/ctrlProp834.xml><?xml version="1.0" encoding="utf-8"?>
<formControlPr xmlns="http://schemas.microsoft.com/office/spreadsheetml/2009/9/main" objectType="Drop" dropStyle="combo" dx="16" fmlaLink="_Output!$E$569" fmlaRange="_Input!$C$27:$C$31" noThreeD="1" sel="3" val="0"/>
</file>

<file path=xl/ctrlProps/ctrlProp835.xml><?xml version="1.0" encoding="utf-8"?>
<formControlPr xmlns="http://schemas.microsoft.com/office/spreadsheetml/2009/9/main" objectType="Drop" dropStyle="combo" dx="16" fmlaLink="_Output!$D$571" fmlaRange="_Input!$C$13:$C$18" noThreeD="1" sel="0" val="0"/>
</file>

<file path=xl/ctrlProps/ctrlProp836.xml><?xml version="1.0" encoding="utf-8"?>
<formControlPr xmlns="http://schemas.microsoft.com/office/spreadsheetml/2009/9/main" objectType="Drop" dropStyle="combo" dx="16" fmlaLink="_Output!$D$572" fmlaRange="_Input!$C$13:$C$18" noThreeD="1" sel="0" val="0"/>
</file>

<file path=xl/ctrlProps/ctrlProp837.xml><?xml version="1.0" encoding="utf-8"?>
<formControlPr xmlns="http://schemas.microsoft.com/office/spreadsheetml/2009/9/main" objectType="Drop" dropStyle="combo" dx="16" fmlaLink="_Output!$D$573" fmlaRange="_Input!$C$13:$C$18" noThreeD="1" sel="0" val="0"/>
</file>

<file path=xl/ctrlProps/ctrlProp838.xml><?xml version="1.0" encoding="utf-8"?>
<formControlPr xmlns="http://schemas.microsoft.com/office/spreadsheetml/2009/9/main" objectType="Drop" dropStyle="combo" dx="16" fmlaLink="_Output!$D$574" fmlaRange="_Input!$C$13:$C$18" noThreeD="1" sel="0" val="0"/>
</file>

<file path=xl/ctrlProps/ctrlProp839.xml><?xml version="1.0" encoding="utf-8"?>
<formControlPr xmlns="http://schemas.microsoft.com/office/spreadsheetml/2009/9/main" objectType="Drop" dropStyle="combo" dx="16" fmlaLink="_Output!$D$575" fmlaRange="_Input!$C$13:$C$18" noThreeD="1" sel="0" val="0"/>
</file>

<file path=xl/ctrlProps/ctrlProp840.xml><?xml version="1.0" encoding="utf-8"?>
<formControlPr xmlns="http://schemas.microsoft.com/office/spreadsheetml/2009/9/main" objectType="Drop" dropStyle="combo" dx="16" fmlaLink="_Output!$D$577" fmlaRange="_Input!$C$13:$C$18" noThreeD="1" sel="0" val="0"/>
</file>

<file path=xl/ctrlProps/ctrlProp841.xml><?xml version="1.0" encoding="utf-8"?>
<formControlPr xmlns="http://schemas.microsoft.com/office/spreadsheetml/2009/9/main" objectType="Drop" dropStyle="combo" dx="16" fmlaLink="_Output!$D$578" fmlaRange="_Input!$C$13:$C$18" noThreeD="1" sel="0" val="0"/>
</file>

<file path=xl/ctrlProps/ctrlProp842.xml><?xml version="1.0" encoding="utf-8"?>
<formControlPr xmlns="http://schemas.microsoft.com/office/spreadsheetml/2009/9/main" objectType="Drop" dropStyle="combo" dx="16" fmlaLink="_Output!$D$579" fmlaRange="_Input!$C$13:$C$18" noThreeD="1" sel="0" val="0"/>
</file>

<file path=xl/ctrlProps/ctrlProp843.xml><?xml version="1.0" encoding="utf-8"?>
<formControlPr xmlns="http://schemas.microsoft.com/office/spreadsheetml/2009/9/main" objectType="Drop" dropStyle="combo" dx="16" fmlaLink="_Output!$D$591" fmlaRange="_Input!$C$13:$C$18" noThreeD="1" sel="0" val="0"/>
</file>

<file path=xl/ctrlProps/ctrlProp844.xml><?xml version="1.0" encoding="utf-8"?>
<formControlPr xmlns="http://schemas.microsoft.com/office/spreadsheetml/2009/9/main" objectType="Drop" dropStyle="combo" dx="16" fmlaLink="_Output!$D$593" fmlaRange="_Input!$C$13:$C$18" noThreeD="1" sel="0" val="0"/>
</file>

<file path=xl/ctrlProps/ctrlProp845.xml><?xml version="1.0" encoding="utf-8"?>
<formControlPr xmlns="http://schemas.microsoft.com/office/spreadsheetml/2009/9/main" objectType="Drop" dropStyle="combo" dx="16" fmlaLink="_Output!$D$594" fmlaRange="_Input!$C$13:$C$18" noThreeD="1" sel="0" val="0"/>
</file>

<file path=xl/ctrlProps/ctrlProp846.xml><?xml version="1.0" encoding="utf-8"?>
<formControlPr xmlns="http://schemas.microsoft.com/office/spreadsheetml/2009/9/main" objectType="Drop" dropStyle="combo" dx="16" fmlaLink="_Output!$D$595" fmlaRange="_Input!$C$13:$C$18" noThreeD="1" sel="0" val="0"/>
</file>

<file path=xl/ctrlProps/ctrlProp847.xml><?xml version="1.0" encoding="utf-8"?>
<formControlPr xmlns="http://schemas.microsoft.com/office/spreadsheetml/2009/9/main" objectType="Drop" dropStyle="combo" dx="16" fmlaLink="_Output!$D$580" fmlaRange="_Input!$C$13:$C$18" noThreeD="1" sel="0" val="0"/>
</file>

<file path=xl/ctrlProps/ctrlProp848.xml><?xml version="1.0" encoding="utf-8"?>
<formControlPr xmlns="http://schemas.microsoft.com/office/spreadsheetml/2009/9/main" objectType="Drop" dropStyle="combo" dx="16" fmlaLink="_Output!$D$581" fmlaRange="_Input!$C$13:$C$18" noThreeD="1" sel="0" val="0"/>
</file>

<file path=xl/ctrlProps/ctrlProp849.xml><?xml version="1.0" encoding="utf-8"?>
<formControlPr xmlns="http://schemas.microsoft.com/office/spreadsheetml/2009/9/main" objectType="Drop" dropStyle="combo" dx="16" fmlaLink="_Output!$D$582" fmlaRange="_Input!$C$13:$C$18" noThreeD="1" sel="0" val="0"/>
</file>

<file path=xl/ctrlProps/ctrlProp850.xml><?xml version="1.0" encoding="utf-8"?>
<formControlPr xmlns="http://schemas.microsoft.com/office/spreadsheetml/2009/9/main" objectType="Drop" dropStyle="combo" dx="16" fmlaLink="_Output!$D$583" fmlaRange="_Input!$C$13:$C$18" noThreeD="1" sel="0" val="0"/>
</file>

<file path=xl/ctrlProps/ctrlProp851.xml><?xml version="1.0" encoding="utf-8"?>
<formControlPr xmlns="http://schemas.microsoft.com/office/spreadsheetml/2009/9/main" objectType="Drop" dropStyle="combo" dx="16" fmlaLink="_Output!$D$584" fmlaRange="_Input!$C$13:$C$18" noThreeD="1" sel="0" val="0"/>
</file>

<file path=xl/ctrlProps/ctrlProp852.xml><?xml version="1.0" encoding="utf-8"?>
<formControlPr xmlns="http://schemas.microsoft.com/office/spreadsheetml/2009/9/main" objectType="Drop" dropStyle="combo" dx="16" fmlaLink="_Output!$D$585" fmlaRange="_Input!$C$13:$C$18" noThreeD="1" sel="0" val="0"/>
</file>

<file path=xl/ctrlProps/ctrlProp853.xml><?xml version="1.0" encoding="utf-8"?>
<formControlPr xmlns="http://schemas.microsoft.com/office/spreadsheetml/2009/9/main" objectType="Drop" dropStyle="combo" dx="16" fmlaLink="_Output!$D$586" fmlaRange="_Input!$C$13:$C$18" noThreeD="1" sel="0" val="0"/>
</file>

<file path=xl/ctrlProps/ctrlProp854.xml><?xml version="1.0" encoding="utf-8"?>
<formControlPr xmlns="http://schemas.microsoft.com/office/spreadsheetml/2009/9/main" objectType="Drop" dropStyle="combo" dx="16" fmlaLink="_Output!$D$587" fmlaRange="_Input!$C$13:$C$18" noThreeD="1" sel="0" val="0"/>
</file>

<file path=xl/ctrlProps/ctrlProp855.xml><?xml version="1.0" encoding="utf-8"?>
<formControlPr xmlns="http://schemas.microsoft.com/office/spreadsheetml/2009/9/main" objectType="Drop" dropStyle="combo" dx="16" fmlaLink="_Output!$D$588" fmlaRange="_Input!$C$13:$C$18" noThreeD="1" sel="0" val="0"/>
</file>

<file path=xl/ctrlProps/ctrlProp856.xml><?xml version="1.0" encoding="utf-8"?>
<formControlPr xmlns="http://schemas.microsoft.com/office/spreadsheetml/2009/9/main" objectType="Drop" dropStyle="combo" dx="16" fmlaLink="_Output!$D$589" fmlaRange="_Input!$C$13:$C$18" noThreeD="1" sel="0" val="0"/>
</file>

<file path=xl/ctrlProps/ctrlProp857.xml><?xml version="1.0" encoding="utf-8"?>
<formControlPr xmlns="http://schemas.microsoft.com/office/spreadsheetml/2009/9/main" objectType="Drop" dropStyle="combo" dx="16" fmlaLink="_Output!$D$592" fmlaRange="_Input!$C$13:$C$18" noThreeD="1" sel="0" val="0"/>
</file>

<file path=xl/ctrlProps/ctrlProp858.xml><?xml version="1.0" encoding="utf-8"?>
<formControlPr xmlns="http://schemas.microsoft.com/office/spreadsheetml/2009/9/main" objectType="Drop" dropStyle="combo" dx="16" fmlaLink="_Output!$D$590" fmlaRange="_Input!$C$13:$C$18" noThreeD="1" sel="0" val="0"/>
</file>

<file path=xl/ctrlProps/ctrlProp859.xml><?xml version="1.0" encoding="utf-8"?>
<formControlPr xmlns="http://schemas.microsoft.com/office/spreadsheetml/2009/9/main" objectType="Drop" dropStyle="combo" dx="16" fmlaLink="_Output!$D$973" fmlaRange="_Input!$C$13:$C$18" noThreeD="1" sel="0" val="0"/>
</file>

<file path=xl/ctrlProps/ctrlProp860.xml><?xml version="1.0" encoding="utf-8"?>
<formControlPr xmlns="http://schemas.microsoft.com/office/spreadsheetml/2009/9/main" objectType="Drop" dropStyle="combo" dx="16" fmlaLink="_Output!$D$974" fmlaRange="_Input!$C$13:$C$18" noThreeD="1" sel="0" val="0"/>
</file>

<file path=xl/ctrlProps/ctrlProp861.xml><?xml version="1.0" encoding="utf-8"?>
<formControlPr xmlns="http://schemas.microsoft.com/office/spreadsheetml/2009/9/main" objectType="Drop" dropStyle="combo" dx="16" fmlaLink="_Output!$D$1065" fmlaRange="_Input!$C$13:$C$17" noThreeD="1" sel="0" val="0"/>
</file>

<file path=xl/ctrlProps/ctrlProp862.xml><?xml version="1.0" encoding="utf-8"?>
<formControlPr xmlns="http://schemas.microsoft.com/office/spreadsheetml/2009/9/main" objectType="Drop" dropStyle="combo" dx="16" fmlaLink="_Output!$E$1065" fmlaRange="_Input!$C$27:$C$31" noThreeD="1" sel="3" val="0"/>
</file>

<file path=xl/ctrlProps/ctrlProp863.xml><?xml version="1.0" encoding="utf-8"?>
<formControlPr xmlns="http://schemas.microsoft.com/office/spreadsheetml/2009/9/main" objectType="Drop" dropStyle="combo" dx="16" fmlaLink="_Output!$D$602" fmlaRange="_Input!$C$3:$C$4" noThreeD="1" sel="1" val="0"/>
</file>

<file path=xl/ctrlProps/ctrlProp864.xml><?xml version="1.0" encoding="utf-8"?>
<formControlPr xmlns="http://schemas.microsoft.com/office/spreadsheetml/2009/9/main" objectType="Drop" dropStyle="combo" dx="16" fmlaLink="_Output!$D$605" fmlaRange="_Input!$C$13:$C$17" noThreeD="1" sel="0" val="0"/>
</file>

<file path=xl/ctrlProps/ctrlProp865.xml><?xml version="1.0" encoding="utf-8"?>
<formControlPr xmlns="http://schemas.microsoft.com/office/spreadsheetml/2009/9/main" objectType="Drop" dropStyle="combo" dx="16" fmlaLink="_Output!$E$605" fmlaRange="_Input!$C$27:$C$31" noThreeD="1" sel="3" val="0"/>
</file>

<file path=xl/ctrlProps/ctrlProp866.xml><?xml version="1.0" encoding="utf-8"?>
<formControlPr xmlns="http://schemas.microsoft.com/office/spreadsheetml/2009/9/main" objectType="Drop" dropStyle="combo" dx="16" fmlaLink="_Output!$D$606" fmlaRange="_Input!$C$13:$C$17" noThreeD="1" sel="0" val="0"/>
</file>

<file path=xl/ctrlProps/ctrlProp867.xml><?xml version="1.0" encoding="utf-8"?>
<formControlPr xmlns="http://schemas.microsoft.com/office/spreadsheetml/2009/9/main" objectType="Drop" dropStyle="combo" dx="16" fmlaLink="_Output!$E$606" fmlaRange="_Input!$C$27:$C$31" noThreeD="1" sel="3" val="0"/>
</file>

<file path=xl/ctrlProps/ctrlProp868.xml><?xml version="1.0" encoding="utf-8"?>
<formControlPr xmlns="http://schemas.microsoft.com/office/spreadsheetml/2009/9/main" objectType="Drop" dropStyle="combo" dx="16" fmlaLink="_Output!$D$608" fmlaRange="_Input!$C$3:$C$4" noThreeD="1" sel="1" val="0"/>
</file>

<file path=xl/ctrlProps/ctrlProp869.xml><?xml version="1.0" encoding="utf-8"?>
<formControlPr xmlns="http://schemas.microsoft.com/office/spreadsheetml/2009/9/main" objectType="Drop" dropStyle="combo" dx="16" fmlaLink="_Output!$D$609" fmlaRange="_Input!$C$3:$C$4" noThreeD="1" sel="1" val="0"/>
</file>

<file path=xl/ctrlProps/ctrlProp870.xml><?xml version="1.0" encoding="utf-8"?>
<formControlPr xmlns="http://schemas.microsoft.com/office/spreadsheetml/2009/9/main" objectType="Drop" dropStyle="combo" dx="16" fmlaLink="_Output!$D$610" fmlaRange="_Input!$C$3:$C$4" noThreeD="1" sel="1" val="0"/>
</file>

<file path=xl/ctrlProps/ctrlProp871.xml><?xml version="1.0" encoding="utf-8"?>
<formControlPr xmlns="http://schemas.microsoft.com/office/spreadsheetml/2009/9/main" objectType="Drop" dropStyle="combo" dx="16" fmlaLink="_Output!$D$611" fmlaRange="_Input!$C$3:$C$4" noThreeD="1" sel="1" val="0"/>
</file>

<file path=xl/ctrlProps/ctrlProp872.xml><?xml version="1.0" encoding="utf-8"?>
<formControlPr xmlns="http://schemas.microsoft.com/office/spreadsheetml/2009/9/main" objectType="Drop" dropStyle="combo" dx="16" fmlaLink="_Output!$D$612" fmlaRange="_Input!$C$3:$C$4" noThreeD="1" sel="1" val="0"/>
</file>

<file path=xl/ctrlProps/ctrlProp873.xml><?xml version="1.0" encoding="utf-8"?>
<formControlPr xmlns="http://schemas.microsoft.com/office/spreadsheetml/2009/9/main" objectType="Drop" dropStyle="combo" dx="16" fmlaLink="_Output!$D$613" fmlaRange="_Input!$C$3:$C$4" noThreeD="1" sel="1" val="0"/>
</file>

<file path=xl/ctrlProps/ctrlProp874.xml><?xml version="1.0" encoding="utf-8"?>
<formControlPr xmlns="http://schemas.microsoft.com/office/spreadsheetml/2009/9/main" objectType="Drop" dropStyle="combo" dx="16" fmlaLink="_Output!$D$614" fmlaRange="_Input!$C$3:$C$4" noThreeD="1" sel="1" val="0"/>
</file>

<file path=xl/ctrlProps/ctrlProp875.xml><?xml version="1.0" encoding="utf-8"?>
<formControlPr xmlns="http://schemas.microsoft.com/office/spreadsheetml/2009/9/main" objectType="Drop" dropStyle="combo" dx="16" fmlaLink="_Output!$D$615" fmlaRange="_Input!$C$3:$C$4" noThreeD="1" sel="1" val="0"/>
</file>

<file path=xl/ctrlProps/ctrlProp876.xml><?xml version="1.0" encoding="utf-8"?>
<formControlPr xmlns="http://schemas.microsoft.com/office/spreadsheetml/2009/9/main" objectType="Drop" dropStyle="combo" dx="16" fmlaLink="_Output!$D$616" fmlaRange="_Input!$C$3:$C$4" noThreeD="1" sel="1" val="0"/>
</file>

<file path=xl/ctrlProps/ctrlProp877.xml><?xml version="1.0" encoding="utf-8"?>
<formControlPr xmlns="http://schemas.microsoft.com/office/spreadsheetml/2009/9/main" objectType="Drop" dropStyle="combo" dx="16" fmlaLink="_Output!$D$617" fmlaRange="_Input!$C$3:$C$4" noThreeD="1" sel="1" val="0"/>
</file>

<file path=xl/ctrlProps/ctrlProp878.xml><?xml version="1.0" encoding="utf-8"?>
<formControlPr xmlns="http://schemas.microsoft.com/office/spreadsheetml/2009/9/main" objectType="Drop" dropStyle="combo" dx="16" fmlaLink="_Output!$D$618" fmlaRange="_Input!$C$3:$C$4" noThreeD="1" sel="1" val="0"/>
</file>

<file path=xl/ctrlProps/ctrlProp879.xml><?xml version="1.0" encoding="utf-8"?>
<formControlPr xmlns="http://schemas.microsoft.com/office/spreadsheetml/2009/9/main" objectType="Drop" dropStyle="combo" dx="16" fmlaLink="_Output!$D$619" fmlaRange="_Input!$C$13:$C$17" noThreeD="1" sel="0" val="0"/>
</file>

<file path=xl/ctrlProps/ctrlProp880.xml><?xml version="1.0" encoding="utf-8"?>
<formControlPr xmlns="http://schemas.microsoft.com/office/spreadsheetml/2009/9/main" objectType="Drop" dropStyle="combo" dx="16" fmlaLink="_Output!$D$620" fmlaRange="_Input!$C$13:$C$17" noThreeD="1" sel="0" val="0"/>
</file>

<file path=xl/ctrlProps/ctrlProp881.xml><?xml version="1.0" encoding="utf-8"?>
<formControlPr xmlns="http://schemas.microsoft.com/office/spreadsheetml/2009/9/main" objectType="Drop" dropStyle="combo" dx="16" fmlaLink="_Output!$D$621" fmlaRange="_Input!$C$13:$C$17" noThreeD="1" sel="0" val="0"/>
</file>

<file path=xl/ctrlProps/ctrlProp882.xml><?xml version="1.0" encoding="utf-8"?>
<formControlPr xmlns="http://schemas.microsoft.com/office/spreadsheetml/2009/9/main" objectType="Drop" dropStyle="combo" dx="16" fmlaLink="_Output!$D$625" fmlaRange="_Input!$C$13:$C$17" noThreeD="1" sel="0" val="0"/>
</file>

<file path=xl/ctrlProps/ctrlProp883.xml><?xml version="1.0" encoding="utf-8"?>
<formControlPr xmlns="http://schemas.microsoft.com/office/spreadsheetml/2009/9/main" objectType="Drop" dropStyle="combo" dx="16" fmlaLink="_Output!$D$626" fmlaRange="_Input!$C$13:$C$17" noThreeD="1" sel="0" val="0"/>
</file>

<file path=xl/ctrlProps/ctrlProp884.xml><?xml version="1.0" encoding="utf-8"?>
<formControlPr xmlns="http://schemas.microsoft.com/office/spreadsheetml/2009/9/main" objectType="Drop" dropStyle="combo" dx="16" fmlaLink="_Output!$D$627" fmlaRange="_Input!$C$13:$C$17" noThreeD="1" sel="0" val="0"/>
</file>

<file path=xl/ctrlProps/ctrlProp885.xml><?xml version="1.0" encoding="utf-8"?>
<formControlPr xmlns="http://schemas.microsoft.com/office/spreadsheetml/2009/9/main" objectType="Drop" dropStyle="combo" dx="16" fmlaLink="_Output!$D$628" fmlaRange="_Input!$C$13:$C$17" noThreeD="1" sel="0" val="0"/>
</file>

<file path=xl/ctrlProps/ctrlProp886.xml><?xml version="1.0" encoding="utf-8"?>
<formControlPr xmlns="http://schemas.microsoft.com/office/spreadsheetml/2009/9/main" objectType="Drop" dropStyle="combo" dx="16" fmlaLink="_Output!$D$631" fmlaRange="_Input!$C$13:$C$17" noThreeD="1" sel="0" val="0"/>
</file>

<file path=xl/ctrlProps/ctrlProp887.xml><?xml version="1.0" encoding="utf-8"?>
<formControlPr xmlns="http://schemas.microsoft.com/office/spreadsheetml/2009/9/main" objectType="Drop" dropStyle="combo" dx="16" fmlaLink="_Output!$D$632" fmlaRange="_Input!$C$13:$C$17" noThreeD="1" sel="0" val="0"/>
</file>

<file path=xl/ctrlProps/ctrlProp888.xml><?xml version="1.0" encoding="utf-8"?>
<formControlPr xmlns="http://schemas.microsoft.com/office/spreadsheetml/2009/9/main" objectType="Drop" dropStyle="combo" dx="16" fmlaLink="_Output!$E$619" fmlaRange="_Input!$C$27:$C$31" noThreeD="1" sel="3" val="0"/>
</file>

<file path=xl/ctrlProps/ctrlProp889.xml><?xml version="1.0" encoding="utf-8"?>
<formControlPr xmlns="http://schemas.microsoft.com/office/spreadsheetml/2009/9/main" objectType="Drop" dropStyle="combo" dx="16" fmlaLink="_Output!$E$620" fmlaRange="_Input!$C$27:$C$31" noThreeD="1" sel="3" val="0"/>
</file>

<file path=xl/ctrlProps/ctrlProp890.xml><?xml version="1.0" encoding="utf-8"?>
<formControlPr xmlns="http://schemas.microsoft.com/office/spreadsheetml/2009/9/main" objectType="Drop" dropStyle="combo" dx="16" fmlaLink="_Output!$E$621" fmlaRange="_Input!$C$27:$C$31" noThreeD="1" sel="3" val="0"/>
</file>

<file path=xl/ctrlProps/ctrlProp891.xml><?xml version="1.0" encoding="utf-8"?>
<formControlPr xmlns="http://schemas.microsoft.com/office/spreadsheetml/2009/9/main" objectType="Drop" dropStyle="combo" dx="16" fmlaLink="_Output!$E$625" fmlaRange="_Input!$C$27:$C$31" noThreeD="1" sel="3" val="0"/>
</file>

<file path=xl/ctrlProps/ctrlProp892.xml><?xml version="1.0" encoding="utf-8"?>
<formControlPr xmlns="http://schemas.microsoft.com/office/spreadsheetml/2009/9/main" objectType="Drop" dropStyle="combo" dx="16" fmlaLink="_Output!$E$626" fmlaRange="_Input!$C$27:$C$31" noThreeD="1" sel="3" val="0"/>
</file>

<file path=xl/ctrlProps/ctrlProp893.xml><?xml version="1.0" encoding="utf-8"?>
<formControlPr xmlns="http://schemas.microsoft.com/office/spreadsheetml/2009/9/main" objectType="Drop" dropStyle="combo" dx="16" fmlaLink="_Output!$E$627" fmlaRange="_Input!$C$27:$C$31" noThreeD="1" sel="3" val="0"/>
</file>

<file path=xl/ctrlProps/ctrlProp894.xml><?xml version="1.0" encoding="utf-8"?>
<formControlPr xmlns="http://schemas.microsoft.com/office/spreadsheetml/2009/9/main" objectType="Drop" dropStyle="combo" dx="16" fmlaLink="_Output!$E$628" fmlaRange="_Input!$C$27:$C$31" noThreeD="1" sel="3" val="0"/>
</file>

<file path=xl/ctrlProps/ctrlProp895.xml><?xml version="1.0" encoding="utf-8"?>
<formControlPr xmlns="http://schemas.microsoft.com/office/spreadsheetml/2009/9/main" objectType="Drop" dropStyle="combo" dx="16" fmlaLink="_Output!$E$631" fmlaRange="_Input!$C$27:$C$31" noThreeD="1" sel="3" val="0"/>
</file>

<file path=xl/ctrlProps/ctrlProp896.xml><?xml version="1.0" encoding="utf-8"?>
<formControlPr xmlns="http://schemas.microsoft.com/office/spreadsheetml/2009/9/main" objectType="Drop" dropStyle="combo" dx="16" fmlaLink="_Output!$E$632" fmlaRange="_Input!$C$27:$C$31" noThreeD="1" sel="3" val="0"/>
</file>

<file path=xl/ctrlProps/ctrlProp897.xml><?xml version="1.0" encoding="utf-8"?>
<formControlPr xmlns="http://schemas.microsoft.com/office/spreadsheetml/2009/9/main" objectType="Drop" dropStyle="combo" dx="16" fmlaLink="_Output!$D$637" fmlaRange="_Input!$C$13:$C$18" noThreeD="1" sel="0" val="0"/>
</file>

<file path=xl/ctrlProps/ctrlProp898.xml><?xml version="1.0" encoding="utf-8"?>
<formControlPr xmlns="http://schemas.microsoft.com/office/spreadsheetml/2009/9/main" objectType="Drop" dropStyle="combo" dx="16" fmlaLink="_Output!$D$638" fmlaRange="_Input!$C$13:$C$18" noThreeD="1" sel="0" val="0"/>
</file>

<file path=xl/ctrlProps/ctrlProp899.xml><?xml version="1.0" encoding="utf-8"?>
<formControlPr xmlns="http://schemas.microsoft.com/office/spreadsheetml/2009/9/main" objectType="Drop" dropStyle="combo" dx="16" fmlaLink="_Output!$D$639" fmlaRange="_Input!$C$13:$C$18" noThreeD="1" sel="0" val="0"/>
</file>

<file path=xl/ctrlProps/ctrlProp900.xml><?xml version="1.0" encoding="utf-8"?>
<formControlPr xmlns="http://schemas.microsoft.com/office/spreadsheetml/2009/9/main" objectType="Drop" dropStyle="combo" dx="16" fmlaLink="_Output!$D$640" fmlaRange="_Input!$C$13:$C$18" noThreeD="1" sel="0" val="0"/>
</file>

<file path=xl/ctrlProps/ctrlProp901.xml><?xml version="1.0" encoding="utf-8"?>
<formControlPr xmlns="http://schemas.microsoft.com/office/spreadsheetml/2009/9/main" objectType="Drop" dropStyle="combo" dx="16" fmlaLink="_Output!$D$641" fmlaRange="_Input!$C$13:$C$18" noThreeD="1" sel="0" val="0"/>
</file>

<file path=xl/ctrlProps/ctrlProp902.xml><?xml version="1.0" encoding="utf-8"?>
<formControlPr xmlns="http://schemas.microsoft.com/office/spreadsheetml/2009/9/main" objectType="Drop" dropStyle="combo" dx="16" fmlaLink="_Output!$D$642" fmlaRange="_Input!$C$13:$C$18" noThreeD="1" sel="0" val="0"/>
</file>

<file path=xl/ctrlProps/ctrlProp903.xml><?xml version="1.0" encoding="utf-8"?>
<formControlPr xmlns="http://schemas.microsoft.com/office/spreadsheetml/2009/9/main" objectType="Drop" dropStyle="combo" dx="16" fmlaLink="_Output!$D$643" fmlaRange="_Input!$C$13:$C$18" noThreeD="1" sel="0" val="0"/>
</file>

<file path=xl/ctrlProps/ctrlProp904.xml><?xml version="1.0" encoding="utf-8"?>
<formControlPr xmlns="http://schemas.microsoft.com/office/spreadsheetml/2009/9/main" objectType="Drop" dropStyle="combo" dx="16" fmlaLink="_Output!$D$644" fmlaRange="_Input!$C$13:$C$18" noThreeD="1" sel="0" val="0"/>
</file>

<file path=xl/ctrlProps/ctrlProp905.xml><?xml version="1.0" encoding="utf-8"?>
<formControlPr xmlns="http://schemas.microsoft.com/office/spreadsheetml/2009/9/main" objectType="Drop" dropStyle="combo" dx="16" fmlaLink="_Output!$D$645" fmlaRange="_Input!$C$13:$C$18" noThreeD="1" sel="0" val="0"/>
</file>

<file path=xl/ctrlProps/ctrlProp906.xml><?xml version="1.0" encoding="utf-8"?>
<formControlPr xmlns="http://schemas.microsoft.com/office/spreadsheetml/2009/9/main" objectType="Drop" dropStyle="combo" dx="16" fmlaLink="_Output!$D$646" fmlaRange="_Input!$C$13:$C$18" noThreeD="1" sel="0" val="0"/>
</file>

<file path=xl/ctrlProps/ctrlProp907.xml><?xml version="1.0" encoding="utf-8"?>
<formControlPr xmlns="http://schemas.microsoft.com/office/spreadsheetml/2009/9/main" objectType="Drop" dropStyle="combo" dx="16" fmlaLink="_Output!$D$647" fmlaRange="_Input!$C$13:$C$18" noThreeD="1" sel="0" val="0"/>
</file>

<file path=xl/ctrlProps/ctrlProp908.xml><?xml version="1.0" encoding="utf-8"?>
<formControlPr xmlns="http://schemas.microsoft.com/office/spreadsheetml/2009/9/main" objectType="Drop" dropStyle="combo" dx="16" fmlaLink="_Output!$D$648" fmlaRange="_Input!$C$13:$C$18" noThreeD="1" sel="0" val="0"/>
</file>

<file path=xl/ctrlProps/ctrlProp909.xml><?xml version="1.0" encoding="utf-8"?>
<formControlPr xmlns="http://schemas.microsoft.com/office/spreadsheetml/2009/9/main" objectType="Drop" dropStyle="combo" dx="16" fmlaLink="_Output!$D$649" fmlaRange="_Input!$C$13:$C$18" noThreeD="1" sel="0" val="0"/>
</file>

<file path=xl/ctrlProps/ctrlProp910.xml><?xml version="1.0" encoding="utf-8"?>
<formControlPr xmlns="http://schemas.microsoft.com/office/spreadsheetml/2009/9/main" objectType="Drop" dropStyle="combo" dx="16" fmlaLink="_Output!$D$650" fmlaRange="_Input!$C$13:$C$18" noThreeD="1" sel="0" val="0"/>
</file>

<file path=xl/ctrlProps/ctrlProp911.xml><?xml version="1.0" encoding="utf-8"?>
<formControlPr xmlns="http://schemas.microsoft.com/office/spreadsheetml/2009/9/main" objectType="Drop" dropStyle="combo" dx="16" fmlaLink="_Output!$D$651" fmlaRange="_Input!$C$13:$C$18" noThreeD="1" sel="0" val="0"/>
</file>

<file path=xl/ctrlProps/ctrlProp912.xml><?xml version="1.0" encoding="utf-8"?>
<formControlPr xmlns="http://schemas.microsoft.com/office/spreadsheetml/2009/9/main" objectType="Drop" dropStyle="combo" dx="16" fmlaLink="_Output!$D$653" fmlaRange="_Input!$C$13:$C$18" noThreeD="1" sel="0" val="0"/>
</file>

<file path=xl/ctrlProps/ctrlProp913.xml><?xml version="1.0" encoding="utf-8"?>
<formControlPr xmlns="http://schemas.microsoft.com/office/spreadsheetml/2009/9/main" objectType="Drop" dropStyle="combo" dx="16" fmlaLink="_Output!$D$655" fmlaRange="_Input!$C$13:$C$18" noThreeD="1" sel="0" val="0"/>
</file>

<file path=xl/ctrlProps/ctrlProp914.xml><?xml version="1.0" encoding="utf-8"?>
<formControlPr xmlns="http://schemas.microsoft.com/office/spreadsheetml/2009/9/main" objectType="Drop" dropStyle="combo" dx="16" fmlaLink="_Output!$D$656" fmlaRange="_Input!$C$13:$C$18" noThreeD="1" sel="0" val="0"/>
</file>

<file path=xl/ctrlProps/ctrlProp915.xml><?xml version="1.0" encoding="utf-8"?>
<formControlPr xmlns="http://schemas.microsoft.com/office/spreadsheetml/2009/9/main" objectType="Drop" dropStyle="combo" dx="16" fmlaLink="_Output!$D$657" fmlaRange="_Input!$C$13:$C$18" noThreeD="1" sel="0" val="0"/>
</file>

<file path=xl/ctrlProps/ctrlProp916.xml><?xml version="1.0" encoding="utf-8"?>
<formControlPr xmlns="http://schemas.microsoft.com/office/spreadsheetml/2009/9/main" objectType="Drop" dropStyle="combo" dx="16" fmlaLink="_Output!$D$658" fmlaRange="_Input!$C$13:$C$18" noThreeD="1" sel="0" val="0"/>
</file>

<file path=xl/ctrlProps/ctrlProp917.xml><?xml version="1.0" encoding="utf-8"?>
<formControlPr xmlns="http://schemas.microsoft.com/office/spreadsheetml/2009/9/main" objectType="Drop" dropStyle="combo" dx="16" fmlaLink="_Output!$D$661" fmlaRange="_Input!$C$13:$C$18" noThreeD="1" sel="0" val="0"/>
</file>

<file path=xl/ctrlProps/ctrlProp918.xml><?xml version="1.0" encoding="utf-8"?>
<formControlPr xmlns="http://schemas.microsoft.com/office/spreadsheetml/2009/9/main" objectType="Drop" dropStyle="combo" dx="16" fmlaLink="_Output!$D$662" fmlaRange="_Input!$C$13:$C$18" noThreeD="1" sel="0" val="0"/>
</file>

<file path=xl/ctrlProps/ctrlProp919.xml><?xml version="1.0" encoding="utf-8"?>
<formControlPr xmlns="http://schemas.microsoft.com/office/spreadsheetml/2009/9/main" objectType="Drop" dropStyle="combo" dx="16" fmlaLink="_Output!$D$663" fmlaRange="_Input!$C$13:$C$18" noThreeD="1" sel="0" val="0"/>
</file>

<file path=xl/ctrlProps/ctrlProp920.xml><?xml version="1.0" encoding="utf-8"?>
<formControlPr xmlns="http://schemas.microsoft.com/office/spreadsheetml/2009/9/main" objectType="Drop" dropStyle="combo" dx="16" fmlaLink="_Output!$D$664" fmlaRange="_Input!$C$13:$C$18" noThreeD="1" sel="0" val="0"/>
</file>

<file path=xl/ctrlProps/ctrlProp921.xml><?xml version="1.0" encoding="utf-8"?>
<formControlPr xmlns="http://schemas.microsoft.com/office/spreadsheetml/2009/9/main" objectType="Drop" dropStyle="combo" dx="16" fmlaLink="_Output!$D$666" fmlaRange="_Input!$C$13:$C$18" noThreeD="1" sel="0" val="0"/>
</file>

<file path=xl/ctrlProps/ctrlProp922.xml><?xml version="1.0" encoding="utf-8"?>
<formControlPr xmlns="http://schemas.microsoft.com/office/spreadsheetml/2009/9/main" objectType="Drop" dropStyle="combo" dx="16" fmlaLink="_Output!$D$668" fmlaRange="_Input!$C$13:$C$18" noThreeD="1" sel="0" val="0"/>
</file>

<file path=xl/ctrlProps/ctrlProp923.xml><?xml version="1.0" encoding="utf-8"?>
<formControlPr xmlns="http://schemas.microsoft.com/office/spreadsheetml/2009/9/main" objectType="Drop" dropStyle="combo" dx="16" fmlaLink="_Output!$D$670" fmlaRange="_Input!$C$13:$C$18" noThreeD="1" sel="0" val="0"/>
</file>

<file path=xl/ctrlProps/ctrlProp924.xml><?xml version="1.0" encoding="utf-8"?>
<formControlPr xmlns="http://schemas.microsoft.com/office/spreadsheetml/2009/9/main" objectType="Drop" dropStyle="combo" dx="16" fmlaLink="_Output!$D$671" fmlaRange="_Input!$C$13:$C$18" noThreeD="1" sel="0" val="0"/>
</file>

<file path=xl/ctrlProps/ctrlProp925.xml><?xml version="1.0" encoding="utf-8"?>
<formControlPr xmlns="http://schemas.microsoft.com/office/spreadsheetml/2009/9/main" objectType="Drop" dropStyle="combo" dx="16" fmlaLink="_Output!$D$672" fmlaRange="_Input!$C$13:$C$18" noThreeD="1" sel="0" val="0"/>
</file>

<file path=xl/ctrlProps/ctrlProp926.xml><?xml version="1.0" encoding="utf-8"?>
<formControlPr xmlns="http://schemas.microsoft.com/office/spreadsheetml/2009/9/main" objectType="Drop" dropStyle="combo" dx="16" fmlaLink="_Output!$D$633" fmlaRange="_Input!$C$13:$C$17" noThreeD="1" sel="0" val="0"/>
</file>

<file path=xl/ctrlProps/ctrlProp927.xml><?xml version="1.0" encoding="utf-8"?>
<formControlPr xmlns="http://schemas.microsoft.com/office/spreadsheetml/2009/9/main" objectType="Drop" dropStyle="combo" dx="16" fmlaLink="_Output!$D$634" fmlaRange="_Input!$C$13:$C$17" noThreeD="1" sel="0" val="0"/>
</file>

<file path=xl/ctrlProps/ctrlProp928.xml><?xml version="1.0" encoding="utf-8"?>
<formControlPr xmlns="http://schemas.microsoft.com/office/spreadsheetml/2009/9/main" objectType="Drop" dropStyle="combo" dx="16" fmlaLink="_Output!$E$633" fmlaRange="_Input!$C$27:$C$31" noThreeD="1" sel="3" val="0"/>
</file>

<file path=xl/ctrlProps/ctrlProp929.xml><?xml version="1.0" encoding="utf-8"?>
<formControlPr xmlns="http://schemas.microsoft.com/office/spreadsheetml/2009/9/main" objectType="Drop" dropStyle="combo" dx="16" fmlaLink="_Output!$E$634" fmlaRange="_Input!$C$27:$C$31" noThreeD="1" sel="3" val="0"/>
</file>

<file path=xl/ctrlProps/ctrlProp930.xml><?xml version="1.0" encoding="utf-8"?>
<formControlPr xmlns="http://schemas.microsoft.com/office/spreadsheetml/2009/9/main" objectType="Drop" dropStyle="combo" dx="16" fmlaLink="_Output!$D$659" fmlaRange="_Input!$C$13:$C$18" noThreeD="1" sel="0" val="0"/>
</file>

<file path=xl/ctrlProps/ctrlProp931.xml><?xml version="1.0" encoding="utf-8"?>
<formControlPr xmlns="http://schemas.microsoft.com/office/spreadsheetml/2009/9/main" objectType="Drop" dropStyle="combo" dx="16" fmlaLink="_Output!$D$660" fmlaRange="_Input!$C$13:$C$18" noThreeD="1" sel="0" val="0"/>
</file>

<file path=xl/ctrlProps/ctrlProp932.xml><?xml version="1.0" encoding="utf-8"?>
<formControlPr xmlns="http://schemas.microsoft.com/office/spreadsheetml/2009/9/main" objectType="Drop" dropStyle="combo" dx="16" fmlaLink="_Output!$D$673" fmlaRange="_Input!$C$13:$C$18" noThreeD="1" sel="0" val="0"/>
</file>

<file path=xl/ctrlProps/ctrlProp933.xml><?xml version="1.0" encoding="utf-8"?>
<formControlPr xmlns="http://schemas.microsoft.com/office/spreadsheetml/2009/9/main" objectType="Drop" dropStyle="combo" dx="16" fmlaLink="_Output!$D$976" fmlaRange="_Input!$C$13:$C$18" noThreeD="1" sel="0" val="0"/>
</file>

<file path=xl/ctrlProps/ctrlProp934.xml><?xml version="1.0" encoding="utf-8"?>
<formControlPr xmlns="http://schemas.microsoft.com/office/spreadsheetml/2009/9/main" objectType="Drop" dropStyle="combo" dx="16" fmlaLink="_Output!$D$977" fmlaRange="_Input!$C$13:$C$18" noThreeD="1" sel="0" val="0"/>
</file>

<file path=xl/ctrlProps/ctrlProp935.xml><?xml version="1.0" encoding="utf-8"?>
<formControlPr xmlns="http://schemas.microsoft.com/office/spreadsheetml/2009/9/main" objectType="Drop" dropStyle="combo" dx="16" fmlaLink="_Output!$D$979" fmlaRange="_Input!$C$13:$C$18" noThreeD="1" sel="0" val="0"/>
</file>

<file path=xl/ctrlProps/ctrlProp936.xml><?xml version="1.0" encoding="utf-8"?>
<formControlPr xmlns="http://schemas.microsoft.com/office/spreadsheetml/2009/9/main" objectType="Drop" dropStyle="combo" dx="16" fmlaLink="_Output!$D$1066" fmlaRange="_Input!$C$13:$C$17" noThreeD="1" sel="0" val="0"/>
</file>

<file path=xl/ctrlProps/ctrlProp937.xml><?xml version="1.0" encoding="utf-8"?>
<formControlPr xmlns="http://schemas.microsoft.com/office/spreadsheetml/2009/9/main" objectType="Drop" dropStyle="combo" dx="16" fmlaLink="_Output!$E$1066" fmlaRange="_Input!$C$27:$C$31" noThreeD="1" sel="3" val="0"/>
</file>

<file path=xl/ctrlProps/ctrlProp938.xml><?xml version="1.0" encoding="utf-8"?>
<formControlPr xmlns="http://schemas.microsoft.com/office/spreadsheetml/2009/9/main" objectType="Drop" dropStyle="combo" dx="16" fmlaLink="_Output!$D$681" fmlaRange="_Input!$C$13:$C$17" noThreeD="1" sel="0" val="0"/>
</file>

<file path=xl/ctrlProps/ctrlProp939.xml><?xml version="1.0" encoding="utf-8"?>
<formControlPr xmlns="http://schemas.microsoft.com/office/spreadsheetml/2009/9/main" objectType="Drop" dropStyle="combo" dx="16" fmlaLink="_Output!$E$681" fmlaRange="_Input!$C$27:$C$31" noThreeD="1" sel="3" val="0"/>
</file>

<file path=xl/ctrlProps/ctrlProp940.xml><?xml version="1.0" encoding="utf-8"?>
<formControlPr xmlns="http://schemas.microsoft.com/office/spreadsheetml/2009/9/main" objectType="Drop" dropStyle="combo" dx="16" fmlaLink="_Output!$D$686" fmlaRange="_Input!$C$3:$C$4" noThreeD="1" sel="1" val="0"/>
</file>

<file path=xl/ctrlProps/ctrlProp941.xml><?xml version="1.0" encoding="utf-8"?>
<formControlPr xmlns="http://schemas.microsoft.com/office/spreadsheetml/2009/9/main" objectType="Drop" dropStyle="combo" dx="16" fmlaLink="_Output!$D$687" fmlaRange="_Input!$C$3:$C$4" noThreeD="1" sel="1" val="0"/>
</file>

<file path=xl/ctrlProps/ctrlProp942.xml><?xml version="1.0" encoding="utf-8"?>
<formControlPr xmlns="http://schemas.microsoft.com/office/spreadsheetml/2009/9/main" objectType="Drop" dropStyle="combo" dx="16" fmlaLink="_Output!$D$688" fmlaRange="_Input!$C$3:$C$4" noThreeD="1" sel="1" val="0"/>
</file>

<file path=xl/ctrlProps/ctrlProp943.xml><?xml version="1.0" encoding="utf-8"?>
<formControlPr xmlns="http://schemas.microsoft.com/office/spreadsheetml/2009/9/main" objectType="Drop" dropStyle="combo" dx="16" fmlaLink="_Output!$D$689" fmlaRange="_Input!$C$3:$C$4" noThreeD="1" sel="1" val="0"/>
</file>

<file path=xl/ctrlProps/ctrlProp944.xml><?xml version="1.0" encoding="utf-8"?>
<formControlPr xmlns="http://schemas.microsoft.com/office/spreadsheetml/2009/9/main" objectType="Drop" dropStyle="combo" dx="16" fmlaLink="_Output!$D$690" fmlaRange="_Input!$C$3:$C$4" noThreeD="1" sel="1" val="0"/>
</file>

<file path=xl/ctrlProps/ctrlProp945.xml><?xml version="1.0" encoding="utf-8"?>
<formControlPr xmlns="http://schemas.microsoft.com/office/spreadsheetml/2009/9/main" objectType="Drop" dropStyle="combo" dx="16" fmlaLink="_Output!$D$691" fmlaRange="_Input!$C$3:$C$4" noThreeD="1" sel="1" val="0"/>
</file>

<file path=xl/ctrlProps/ctrlProp946.xml><?xml version="1.0" encoding="utf-8"?>
<formControlPr xmlns="http://schemas.microsoft.com/office/spreadsheetml/2009/9/main" objectType="Drop" dropStyle="combo" dx="16" fmlaLink="_Output!$D$692" fmlaRange="_Input!$C$3:$C$4" noThreeD="1" sel="1" val="0"/>
</file>

<file path=xl/ctrlProps/ctrlProp947.xml><?xml version="1.0" encoding="utf-8"?>
<formControlPr xmlns="http://schemas.microsoft.com/office/spreadsheetml/2009/9/main" objectType="Drop" dropStyle="combo" dx="16" fmlaLink="_Output!$D$693" fmlaRange="_Input!$C$3:$C$4" noThreeD="1" sel="1" val="0"/>
</file>

<file path=xl/ctrlProps/ctrlProp948.xml><?xml version="1.0" encoding="utf-8"?>
<formControlPr xmlns="http://schemas.microsoft.com/office/spreadsheetml/2009/9/main" objectType="Drop" dropStyle="combo" dx="16" fmlaLink="_Output!$D$694" fmlaRange="_Input!$C$3:$C$4" noThreeD="1" sel="1" val="0"/>
</file>

<file path=xl/ctrlProps/ctrlProp949.xml><?xml version="1.0" encoding="utf-8"?>
<formControlPr xmlns="http://schemas.microsoft.com/office/spreadsheetml/2009/9/main" objectType="Drop" dropStyle="combo" dx="16" fmlaLink="_Output!$D$695" fmlaRange="_Input!$C$3:$C$4" noThreeD="1" sel="1" val="0"/>
</file>

<file path=xl/ctrlProps/ctrlProp950.xml><?xml version="1.0" encoding="utf-8"?>
<formControlPr xmlns="http://schemas.microsoft.com/office/spreadsheetml/2009/9/main" objectType="Drop" dropStyle="combo" dx="16" fmlaLink="_Output!$D$696" fmlaRange="_Input!$C$3:$C$4" noThreeD="1" sel="1" val="0"/>
</file>

<file path=xl/ctrlProps/ctrlProp951.xml><?xml version="1.0" encoding="utf-8"?>
<formControlPr xmlns="http://schemas.microsoft.com/office/spreadsheetml/2009/9/main" objectType="Drop" dropStyle="combo" dx="16" fmlaLink="_Output!$D$697" fmlaRange="_Input!$C$13:$C$17" noThreeD="1" sel="0" val="0"/>
</file>

<file path=xl/ctrlProps/ctrlProp952.xml><?xml version="1.0" encoding="utf-8"?>
<formControlPr xmlns="http://schemas.microsoft.com/office/spreadsheetml/2009/9/main" objectType="Drop" dropStyle="combo" dx="16" fmlaLink="_Output!$E$697" fmlaRange="_Input!$C$27:$C$31" noThreeD="1" sel="3" val="0"/>
</file>

<file path=xl/ctrlProps/ctrlProp953.xml><?xml version="1.0" encoding="utf-8"?>
<formControlPr xmlns="http://schemas.microsoft.com/office/spreadsheetml/2009/9/main" objectType="Drop" dropStyle="combo" dx="16" fmlaLink="_Output!$D$698" fmlaRange="_Input!$C$13:$C$17" noThreeD="1" sel="0" val="0"/>
</file>

<file path=xl/ctrlProps/ctrlProp954.xml><?xml version="1.0" encoding="utf-8"?>
<formControlPr xmlns="http://schemas.microsoft.com/office/spreadsheetml/2009/9/main" objectType="Drop" dropStyle="combo" dx="16" fmlaLink="_Output!$D$699" fmlaRange="_Input!$C$13:$C$17" noThreeD="1" sel="0" val="0"/>
</file>

<file path=xl/ctrlProps/ctrlProp955.xml><?xml version="1.0" encoding="utf-8"?>
<formControlPr xmlns="http://schemas.microsoft.com/office/spreadsheetml/2009/9/main" objectType="Drop" dropStyle="combo" dx="16" fmlaLink="_Output!$D$700" fmlaRange="_Input!$C$13:$C$17" noThreeD="1" sel="0" val="0"/>
</file>

<file path=xl/ctrlProps/ctrlProp956.xml><?xml version="1.0" encoding="utf-8"?>
<formControlPr xmlns="http://schemas.microsoft.com/office/spreadsheetml/2009/9/main" objectType="Drop" dropStyle="combo" dx="16" fmlaLink="_Output!$D$701" fmlaRange="_Input!$C$13:$C$17" noThreeD="1" sel="0" val="0"/>
</file>

<file path=xl/ctrlProps/ctrlProp957.xml><?xml version="1.0" encoding="utf-8"?>
<formControlPr xmlns="http://schemas.microsoft.com/office/spreadsheetml/2009/9/main" objectType="Drop" dropStyle="combo" dx="16" fmlaLink="_Output!$D$702" fmlaRange="_Input!$C$13:$C$17" noThreeD="1" sel="0" val="0"/>
</file>

<file path=xl/ctrlProps/ctrlProp958.xml><?xml version="1.0" encoding="utf-8"?>
<formControlPr xmlns="http://schemas.microsoft.com/office/spreadsheetml/2009/9/main" objectType="Drop" dropStyle="combo" dx="16" fmlaLink="_Output!$D$703" fmlaRange="_Input!$C$13:$C$17" noThreeD="1" sel="0" val="0"/>
</file>

<file path=xl/ctrlProps/ctrlProp959.xml><?xml version="1.0" encoding="utf-8"?>
<formControlPr xmlns="http://schemas.microsoft.com/office/spreadsheetml/2009/9/main" objectType="Drop" dropStyle="combo" dx="16" fmlaLink="_Output!$D$705" fmlaRange="_Input!$C$13:$C$17" noThreeD="1" sel="0" val="0"/>
</file>

<file path=xl/ctrlProps/ctrlProp960.xml><?xml version="1.0" encoding="utf-8"?>
<formControlPr xmlns="http://schemas.microsoft.com/office/spreadsheetml/2009/9/main" objectType="Drop" dropStyle="combo" dx="16" fmlaLink="_Output!$D$706" fmlaRange="_Input!$C$13:$C$17" noThreeD="1" sel="0" val="0"/>
</file>

<file path=xl/ctrlProps/ctrlProp961.xml><?xml version="1.0" encoding="utf-8"?>
<formControlPr xmlns="http://schemas.microsoft.com/office/spreadsheetml/2009/9/main" objectType="Drop" dropStyle="combo" dx="16" fmlaLink="_Output!$D$707" fmlaRange="_Input!$C$13:$C$17" noThreeD="1" sel="0" val="0"/>
</file>

<file path=xl/ctrlProps/ctrlProp962.xml><?xml version="1.0" encoding="utf-8"?>
<formControlPr xmlns="http://schemas.microsoft.com/office/spreadsheetml/2009/9/main" objectType="Drop" dropStyle="combo" dx="16" fmlaLink="_Output!$D$711" fmlaRange="_Input!$C$13:$C$17" noThreeD="1" sel="0" val="0"/>
</file>

<file path=xl/ctrlProps/ctrlProp963.xml><?xml version="1.0" encoding="utf-8"?>
<formControlPr xmlns="http://schemas.microsoft.com/office/spreadsheetml/2009/9/main" objectType="Drop" dropStyle="combo" dx="16" fmlaLink="_Output!$D$712" fmlaRange="_Input!$C$13:$C$17" noThreeD="1" sel="0" val="0"/>
</file>

<file path=xl/ctrlProps/ctrlProp964.xml><?xml version="1.0" encoding="utf-8"?>
<formControlPr xmlns="http://schemas.microsoft.com/office/spreadsheetml/2009/9/main" objectType="Drop" dropStyle="combo" dx="16" fmlaLink="_Output!$E$698" fmlaRange="_Input!$C$27:$C$31" noThreeD="1" sel="3" val="0"/>
</file>

<file path=xl/ctrlProps/ctrlProp965.xml><?xml version="1.0" encoding="utf-8"?>
<formControlPr xmlns="http://schemas.microsoft.com/office/spreadsheetml/2009/9/main" objectType="Drop" dropStyle="combo" dx="16" fmlaLink="_Output!$E$699" fmlaRange="_Input!$C$27:$C$31" noThreeD="1" sel="3" val="0"/>
</file>

<file path=xl/ctrlProps/ctrlProp966.xml><?xml version="1.0" encoding="utf-8"?>
<formControlPr xmlns="http://schemas.microsoft.com/office/spreadsheetml/2009/9/main" objectType="Drop" dropStyle="combo" dx="16" fmlaLink="_Output!$E$700" fmlaRange="_Input!$C$27:$C$31" noThreeD="1" sel="3" val="0"/>
</file>

<file path=xl/ctrlProps/ctrlProp967.xml><?xml version="1.0" encoding="utf-8"?>
<formControlPr xmlns="http://schemas.microsoft.com/office/spreadsheetml/2009/9/main" objectType="Drop" dropStyle="combo" dx="16" fmlaLink="_Output!$E$701" fmlaRange="_Input!$C$27:$C$31" noThreeD="1" sel="3" val="0"/>
</file>

<file path=xl/ctrlProps/ctrlProp968.xml><?xml version="1.0" encoding="utf-8"?>
<formControlPr xmlns="http://schemas.microsoft.com/office/spreadsheetml/2009/9/main" objectType="Drop" dropStyle="combo" dx="16" fmlaLink="_Output!$E$702" fmlaRange="_Input!$C$27:$C$31" noThreeD="1" sel="3" val="0"/>
</file>

<file path=xl/ctrlProps/ctrlProp969.xml><?xml version="1.0" encoding="utf-8"?>
<formControlPr xmlns="http://schemas.microsoft.com/office/spreadsheetml/2009/9/main" objectType="Drop" dropStyle="combo" dx="16" fmlaLink="_Output!$E$703" fmlaRange="_Input!$C$27:$C$31" noThreeD="1" sel="3" val="0"/>
</file>

<file path=xl/ctrlProps/ctrlProp970.xml><?xml version="1.0" encoding="utf-8"?>
<formControlPr xmlns="http://schemas.microsoft.com/office/spreadsheetml/2009/9/main" objectType="Drop" dropStyle="combo" dx="16" fmlaLink="_Output!$E$705" fmlaRange="_Input!$C$27:$C$31" noThreeD="1" sel="3" val="0"/>
</file>

<file path=xl/ctrlProps/ctrlProp971.xml><?xml version="1.0" encoding="utf-8"?>
<formControlPr xmlns="http://schemas.microsoft.com/office/spreadsheetml/2009/9/main" objectType="Drop" dropStyle="combo" dx="16" fmlaLink="_Output!$E$706" fmlaRange="_Input!$C$27:$C$31" noThreeD="1" sel="3" val="0"/>
</file>

<file path=xl/ctrlProps/ctrlProp972.xml><?xml version="1.0" encoding="utf-8"?>
<formControlPr xmlns="http://schemas.microsoft.com/office/spreadsheetml/2009/9/main" objectType="Drop" dropStyle="combo" dx="16" fmlaLink="_Output!$E$707" fmlaRange="_Input!$C$27:$C$31" noThreeD="1" sel="3" val="0"/>
</file>

<file path=xl/ctrlProps/ctrlProp973.xml><?xml version="1.0" encoding="utf-8"?>
<formControlPr xmlns="http://schemas.microsoft.com/office/spreadsheetml/2009/9/main" objectType="Drop" dropStyle="combo" dx="16" fmlaLink="_Output!$E$711" fmlaRange="_Input!$C$27:$C$31" noThreeD="1" sel="3" val="0"/>
</file>

<file path=xl/ctrlProps/ctrlProp974.xml><?xml version="1.0" encoding="utf-8"?>
<formControlPr xmlns="http://schemas.microsoft.com/office/spreadsheetml/2009/9/main" objectType="Drop" dropStyle="combo" dx="16" fmlaLink="_Output!$E$712" fmlaRange="_Input!$C$27:$C$31" noThreeD="1" sel="3" val="0"/>
</file>

<file path=xl/ctrlProps/ctrlProp975.xml><?xml version="1.0" encoding="utf-8"?>
<formControlPr xmlns="http://schemas.microsoft.com/office/spreadsheetml/2009/9/main" objectType="Drop" dropStyle="combo" dx="16" fmlaLink="_Output!$D$714" fmlaRange="_Input!$C$13:$C$18" noThreeD="1" sel="0" val="0"/>
</file>

<file path=xl/ctrlProps/ctrlProp976.xml><?xml version="1.0" encoding="utf-8"?>
<formControlPr xmlns="http://schemas.microsoft.com/office/spreadsheetml/2009/9/main" objectType="Drop" dropStyle="combo" dx="16" fmlaLink="_Output!$D$716" fmlaRange="_Input!$C$13:$C$18" noThreeD="1" sel="0" val="0"/>
</file>

<file path=xl/ctrlProps/ctrlProp977.xml><?xml version="1.0" encoding="utf-8"?>
<formControlPr xmlns="http://schemas.microsoft.com/office/spreadsheetml/2009/9/main" objectType="Drop" dropStyle="combo" dx="16" fmlaLink="_Output!$D$717" fmlaRange="_Input!$C$13:$C$18" noThreeD="1" sel="0" val="0"/>
</file>

<file path=xl/ctrlProps/ctrlProp978.xml><?xml version="1.0" encoding="utf-8"?>
<formControlPr xmlns="http://schemas.microsoft.com/office/spreadsheetml/2009/9/main" objectType="Drop" dropStyle="combo" dx="16" fmlaLink="_Output!$D$718" fmlaRange="_Input!$C$13:$C$18" noThreeD="1" sel="0" val="0"/>
</file>

<file path=xl/ctrlProps/ctrlProp979.xml><?xml version="1.0" encoding="utf-8"?>
<formControlPr xmlns="http://schemas.microsoft.com/office/spreadsheetml/2009/9/main" objectType="Drop" dropStyle="combo" dx="16" fmlaLink="_Output!$D$719" fmlaRange="_Input!$C$13:$C$18" noThreeD="1" sel="0" val="0"/>
</file>

<file path=xl/ctrlProps/ctrlProp980.xml><?xml version="1.0" encoding="utf-8"?>
<formControlPr xmlns="http://schemas.microsoft.com/office/spreadsheetml/2009/9/main" objectType="Drop" dropStyle="combo" dx="16" fmlaLink="_Output!$D$720" fmlaRange="_Input!$C$13:$C$18" noThreeD="1" sel="0" val="0"/>
</file>

<file path=xl/ctrlProps/ctrlProp981.xml><?xml version="1.0" encoding="utf-8"?>
<formControlPr xmlns="http://schemas.microsoft.com/office/spreadsheetml/2009/9/main" objectType="Drop" dropStyle="combo" dx="16" fmlaLink="_Output!$D$721" fmlaRange="_Input!$C$13:$C$18" noThreeD="1" sel="0" val="0"/>
</file>

<file path=xl/ctrlProps/ctrlProp982.xml><?xml version="1.0" encoding="utf-8"?>
<formControlPr xmlns="http://schemas.microsoft.com/office/spreadsheetml/2009/9/main" objectType="Drop" dropStyle="combo" dx="16" fmlaLink="_Output!$D$722" fmlaRange="_Input!$C$13:$C$18" noThreeD="1" sel="0" val="0"/>
</file>

<file path=xl/ctrlProps/ctrlProp983.xml><?xml version="1.0" encoding="utf-8"?>
<formControlPr xmlns="http://schemas.microsoft.com/office/spreadsheetml/2009/9/main" objectType="Drop" dropStyle="combo" dx="16" fmlaLink="_Output!$D$723" fmlaRange="_Input!$C$13:$C$18" noThreeD="1" sel="0" val="0"/>
</file>

<file path=xl/ctrlProps/ctrlProp984.xml><?xml version="1.0" encoding="utf-8"?>
<formControlPr xmlns="http://schemas.microsoft.com/office/spreadsheetml/2009/9/main" objectType="Drop" dropStyle="combo" dx="16" fmlaLink="_Output!$D$725" fmlaRange="_Input!$C$13:$C$18" noThreeD="1" sel="0" val="0"/>
</file>

<file path=xl/ctrlProps/ctrlProp985.xml><?xml version="1.0" encoding="utf-8"?>
<formControlPr xmlns="http://schemas.microsoft.com/office/spreadsheetml/2009/9/main" objectType="Drop" dropStyle="combo" dx="16" fmlaLink="_Output!$D$726" fmlaRange="_Input!$C$13:$C$18" noThreeD="1" sel="0" val="0"/>
</file>

<file path=xl/ctrlProps/ctrlProp986.xml><?xml version="1.0" encoding="utf-8"?>
<formControlPr xmlns="http://schemas.microsoft.com/office/spreadsheetml/2009/9/main" objectType="Drop" dropStyle="combo" dx="16" fmlaLink="_Output!$D$727" fmlaRange="_Input!$C$13:$C$18" noThreeD="1" sel="0" val="0"/>
</file>

<file path=xl/ctrlProps/ctrlProp987.xml><?xml version="1.0" encoding="utf-8"?>
<formControlPr xmlns="http://schemas.microsoft.com/office/spreadsheetml/2009/9/main" objectType="Drop" dropStyle="combo" dx="16" fmlaLink="_Output!$D$728" fmlaRange="_Input!$C$13:$C$18" noThreeD="1" sel="0" val="0"/>
</file>

<file path=xl/ctrlProps/ctrlProp988.xml><?xml version="1.0" encoding="utf-8"?>
<formControlPr xmlns="http://schemas.microsoft.com/office/spreadsheetml/2009/9/main" objectType="Drop" dropStyle="combo" dx="16" fmlaLink="_Output!$D$731" fmlaRange="_Input!$C$13:$C$18" noThreeD="1" sel="0" val="0"/>
</file>

<file path=xl/ctrlProps/ctrlProp989.xml><?xml version="1.0" encoding="utf-8"?>
<formControlPr xmlns="http://schemas.microsoft.com/office/spreadsheetml/2009/9/main" objectType="Drop" dropStyle="combo" dx="16" fmlaLink="_Output!$D$732" fmlaRange="_Input!$C$13:$C$18" noThreeD="1" sel="0" val="0"/>
</file>

<file path=xl/ctrlProps/ctrlProp990.xml><?xml version="1.0" encoding="utf-8"?>
<formControlPr xmlns="http://schemas.microsoft.com/office/spreadsheetml/2009/9/main" objectType="Drop" dropStyle="combo" dx="16" fmlaLink="_Output!$D$733" fmlaRange="_Input!$C$13:$C$18" noThreeD="1" sel="0" val="0"/>
</file>

<file path=xl/ctrlProps/ctrlProp991.xml><?xml version="1.0" encoding="utf-8"?>
<formControlPr xmlns="http://schemas.microsoft.com/office/spreadsheetml/2009/9/main" objectType="Drop" dropStyle="combo" dx="16" fmlaLink="_Output!$D$737" fmlaRange="_Input!$C$13:$C$18" noThreeD="1" sel="0" val="0"/>
</file>

<file path=xl/ctrlProps/ctrlProp992.xml><?xml version="1.0" encoding="utf-8"?>
<formControlPr xmlns="http://schemas.microsoft.com/office/spreadsheetml/2009/9/main" objectType="Drop" dropStyle="combo" dx="16" fmlaLink="_Output!$D$715" fmlaRange="_Input!$C$13:$C$18" noThreeD="1" sel="0" val="0"/>
</file>

<file path=xl/ctrlProps/ctrlProp993.xml><?xml version="1.0" encoding="utf-8"?>
<formControlPr xmlns="http://schemas.microsoft.com/office/spreadsheetml/2009/9/main" objectType="Drop" dropStyle="combo" dx="16" fmlaLink="_Output!$D$729" fmlaRange="_Input!$C$13:$C$18" noThreeD="1" sel="0" val="0"/>
</file>

<file path=xl/ctrlProps/ctrlProp994.xml><?xml version="1.0" encoding="utf-8"?>
<formControlPr xmlns="http://schemas.microsoft.com/office/spreadsheetml/2009/9/main" objectType="Drop" dropStyle="combo" dx="16" fmlaLink="_Output!$D$730" fmlaRange="_Input!$C$13:$C$18" noThreeD="1" sel="0" val="0"/>
</file>

<file path=xl/ctrlProps/ctrlProp995.xml><?xml version="1.0" encoding="utf-8"?>
<formControlPr xmlns="http://schemas.microsoft.com/office/spreadsheetml/2009/9/main" objectType="Drop" dropStyle="combo" dx="16" fmlaLink="_Output!$D$734" fmlaRange="_Input!$C$13:$C$18" noThreeD="1" sel="0" val="0"/>
</file>

<file path=xl/ctrlProps/ctrlProp996.xml><?xml version="1.0" encoding="utf-8"?>
<formControlPr xmlns="http://schemas.microsoft.com/office/spreadsheetml/2009/9/main" objectType="Drop" dropStyle="combo" dx="16" fmlaLink="_Output!$D$735" fmlaRange="_Input!$C$13:$C$18" noThreeD="1" sel="0" val="0"/>
</file>

<file path=xl/ctrlProps/ctrlProp997.xml><?xml version="1.0" encoding="utf-8"?>
<formControlPr xmlns="http://schemas.microsoft.com/office/spreadsheetml/2009/9/main" objectType="Drop" dropStyle="combo" dx="16" fmlaLink="_Output!$D$736" fmlaRange="_Input!$C$13:$C$18" noThreeD="1" sel="0" val="0"/>
</file>

<file path=xl/ctrlProps/ctrlProp998.xml><?xml version="1.0" encoding="utf-8"?>
<formControlPr xmlns="http://schemas.microsoft.com/office/spreadsheetml/2009/9/main" objectType="Drop" dropStyle="combo" dx="16" fmlaLink="_Output!$D$724" fmlaRange="_Input!$C$13:$C$18" noThreeD="1" sel="0" val="0"/>
</file>

<file path=xl/ctrlProps/ctrlProp999.xml><?xml version="1.0" encoding="utf-8"?>
<formControlPr xmlns="http://schemas.microsoft.com/office/spreadsheetml/2009/9/main" objectType="Drop" dropStyle="combo" dx="16" fmlaLink="_Output!$D$1067" fmlaRange="_Input!$C$13:$C$17" noThreeD="1" sel="0" val="0"/>
</file>

<file path=xl/ctrlProps/ctrlProp1000.xml><?xml version="1.0" encoding="utf-8"?>
<formControlPr xmlns="http://schemas.microsoft.com/office/spreadsheetml/2009/9/main" objectType="Drop" dropStyle="combo" dx="16" fmlaLink="_Output!$E$1067" fmlaRange="_Input!$C$27:$C$31" noThreeD="1" sel="3" val="0"/>
</file>

<file path=xl/ctrlProps/ctrlProp1001.xml><?xml version="1.0" encoding="utf-8"?>
<formControlPr xmlns="http://schemas.microsoft.com/office/spreadsheetml/2009/9/main" objectType="Drop" dropStyle="combo" dx="16" fmlaLink="_Output!$D$744" fmlaRange="_Input!$C$13:$C$17" noThreeD="1" sel="0" val="0"/>
</file>

<file path=xl/ctrlProps/ctrlProp1002.xml><?xml version="1.0" encoding="utf-8"?>
<formControlPr xmlns="http://schemas.microsoft.com/office/spreadsheetml/2009/9/main" objectType="Drop" dropStyle="combo" dx="16" fmlaLink="_Output!$E$744" fmlaRange="_Input!$C$27:$C$31" noThreeD="1" sel="3" val="0"/>
</file>

<file path=xl/ctrlProps/ctrlProp1003.xml><?xml version="1.0" encoding="utf-8"?>
<formControlPr xmlns="http://schemas.microsoft.com/office/spreadsheetml/2009/9/main" objectType="Drop" dropStyle="combo" dx="16" fmlaLink="_Output!$D$746" fmlaRange="_Input!$C$3:$C$4" noThreeD="1" sel="1" val="0"/>
</file>

<file path=xl/ctrlProps/ctrlProp1004.xml><?xml version="1.0" encoding="utf-8"?>
<formControlPr xmlns="http://schemas.microsoft.com/office/spreadsheetml/2009/9/main" objectType="Drop" dropStyle="combo" dx="16" fmlaLink="_Output!$D$747" fmlaRange="_Input!$C$3:$C$4" noThreeD="1" sel="1" val="0"/>
</file>

<file path=xl/ctrlProps/ctrlProp1005.xml><?xml version="1.0" encoding="utf-8"?>
<formControlPr xmlns="http://schemas.microsoft.com/office/spreadsheetml/2009/9/main" objectType="Drop" dropStyle="combo" dx="16" fmlaLink="_Output!$D$748" fmlaRange="_Input!$C$3:$C$4" noThreeD="1" sel="1" val="0"/>
</file>

<file path=xl/ctrlProps/ctrlProp1006.xml><?xml version="1.0" encoding="utf-8"?>
<formControlPr xmlns="http://schemas.microsoft.com/office/spreadsheetml/2009/9/main" objectType="Drop" dropStyle="combo" dx="16" fmlaLink="_Output!$D$749" fmlaRange="_Input!$C$3:$C$4" noThreeD="1" sel="1" val="0"/>
</file>

<file path=xl/ctrlProps/ctrlProp1007.xml><?xml version="1.0" encoding="utf-8"?>
<formControlPr xmlns="http://schemas.microsoft.com/office/spreadsheetml/2009/9/main" objectType="Drop" dropStyle="combo" dx="16" fmlaLink="_Output!$D$750" fmlaRange="_Input!$C$3:$C$4" noThreeD="1" sel="1" val="0"/>
</file>

<file path=xl/ctrlProps/ctrlProp1008.xml><?xml version="1.0" encoding="utf-8"?>
<formControlPr xmlns="http://schemas.microsoft.com/office/spreadsheetml/2009/9/main" objectType="Drop" dropStyle="combo" dx="16" fmlaLink="_Output!$D$751" fmlaRange="_Input!$C$3:$C$4" noThreeD="1" sel="1" val="0"/>
</file>

<file path=xl/ctrlProps/ctrlProp1009.xml><?xml version="1.0" encoding="utf-8"?>
<formControlPr xmlns="http://schemas.microsoft.com/office/spreadsheetml/2009/9/main" objectType="Drop" dropStyle="combo" dx="16" fmlaLink="_Output!$D$752" fmlaRange="_Input!$C$3:$C$4" noThreeD="1" sel="1" val="0"/>
</file>

<file path=xl/ctrlProps/ctrlProp1010.xml><?xml version="1.0" encoding="utf-8"?>
<formControlPr xmlns="http://schemas.microsoft.com/office/spreadsheetml/2009/9/main" objectType="Drop" dropStyle="combo" dx="16" fmlaLink="_Output!$D$753" fmlaRange="_Input!$C$3:$C$4" noThreeD="1" sel="1" val="0"/>
</file>

<file path=xl/ctrlProps/ctrlProp1011.xml><?xml version="1.0" encoding="utf-8"?>
<formControlPr xmlns="http://schemas.microsoft.com/office/spreadsheetml/2009/9/main" objectType="Drop" dropStyle="combo" dx="16" fmlaLink="_Output!$D$754" fmlaRange="_Input!$C$3:$C$4" noThreeD="1" sel="1" val="0"/>
</file>

<file path=xl/ctrlProps/ctrlProp1012.xml><?xml version="1.0" encoding="utf-8"?>
<formControlPr xmlns="http://schemas.microsoft.com/office/spreadsheetml/2009/9/main" objectType="Drop" dropStyle="combo" dx="16" fmlaLink="_Output!$D$755" fmlaRange="_Input!$C$3:$C$4" noThreeD="1" sel="1" val="0"/>
</file>

<file path=xl/ctrlProps/ctrlProp1013.xml><?xml version="1.0" encoding="utf-8"?>
<formControlPr xmlns="http://schemas.microsoft.com/office/spreadsheetml/2009/9/main" objectType="Drop" dropStyle="combo" dx="16" fmlaLink="_Output!$D$756" fmlaRange="_Input!$C$3:$C$4" noThreeD="1" sel="1" val="0"/>
</file>

<file path=xl/ctrlProps/ctrlProp1014.xml><?xml version="1.0" encoding="utf-8"?>
<formControlPr xmlns="http://schemas.microsoft.com/office/spreadsheetml/2009/9/main" objectType="Drop" dropStyle="combo" dx="16" fmlaLink="_Output!$D$757" fmlaRange="_Input!$C$13:$C$17" noThreeD="1" sel="0" val="0"/>
</file>

<file path=xl/ctrlProps/ctrlProp1015.xml><?xml version="1.0" encoding="utf-8"?>
<formControlPr xmlns="http://schemas.microsoft.com/office/spreadsheetml/2009/9/main" objectType="Drop" dropStyle="combo" dx="16" fmlaLink="_Output!$E$757" fmlaRange="_Input!$C$27:$C$31" noThreeD="1" sel="3" val="0"/>
</file>

<file path=xl/ctrlProps/ctrlProp1016.xml><?xml version="1.0" encoding="utf-8"?>
<formControlPr xmlns="http://schemas.microsoft.com/office/spreadsheetml/2009/9/main" objectType="Drop" dropStyle="combo" dx="16" fmlaLink="_Output!$D$758" fmlaRange="_Input!$C$13:$C$17" noThreeD="1" sel="0" val="0"/>
</file>

<file path=xl/ctrlProps/ctrlProp1017.xml><?xml version="1.0" encoding="utf-8"?>
<formControlPr xmlns="http://schemas.microsoft.com/office/spreadsheetml/2009/9/main" objectType="Drop" dropStyle="combo" dx="16" fmlaLink="_Output!$D$759" fmlaRange="_Input!$C$13:$C$17" noThreeD="1" sel="0" val="0"/>
</file>

<file path=xl/ctrlProps/ctrlProp1018.xml><?xml version="1.0" encoding="utf-8"?>
<formControlPr xmlns="http://schemas.microsoft.com/office/spreadsheetml/2009/9/main" objectType="Drop" dropStyle="combo" dx="16" fmlaLink="_Output!$D$760" fmlaRange="_Input!$C$13:$C$17" noThreeD="1" sel="0" val="0"/>
</file>

<file path=xl/ctrlProps/ctrlProp1019.xml><?xml version="1.0" encoding="utf-8"?>
<formControlPr xmlns="http://schemas.microsoft.com/office/spreadsheetml/2009/9/main" objectType="Drop" dropStyle="combo" dx="16" fmlaLink="_Output!$D$761" fmlaRange="_Input!$C$13:$C$17" noThreeD="1" sel="0" val="0"/>
</file>

<file path=xl/ctrlProps/ctrlProp1020.xml><?xml version="1.0" encoding="utf-8"?>
<formControlPr xmlns="http://schemas.microsoft.com/office/spreadsheetml/2009/9/main" objectType="Drop" dropStyle="combo" dx="16" fmlaLink="_Output!$D$762" fmlaRange="_Input!$C$13:$C$17" noThreeD="1" sel="0" val="0"/>
</file>

<file path=xl/ctrlProps/ctrlProp1021.xml><?xml version="1.0" encoding="utf-8"?>
<formControlPr xmlns="http://schemas.microsoft.com/office/spreadsheetml/2009/9/main" objectType="Drop" dropStyle="combo" dx="16" fmlaLink="_Output!$D$763" fmlaRange="_Input!$C$13:$C$17" noThreeD="1" sel="0" val="0"/>
</file>

<file path=xl/ctrlProps/ctrlProp1022.xml><?xml version="1.0" encoding="utf-8"?>
<formControlPr xmlns="http://schemas.microsoft.com/office/spreadsheetml/2009/9/main" objectType="Drop" dropStyle="combo" dx="16" fmlaLink="_Output!$D$765" fmlaRange="_Input!$C$13:$C$17" noThreeD="1" sel="0" val="0"/>
</file>

<file path=xl/ctrlProps/ctrlProp1023.xml><?xml version="1.0" encoding="utf-8"?>
<formControlPr xmlns="http://schemas.microsoft.com/office/spreadsheetml/2009/9/main" objectType="Drop" dropStyle="combo" dx="16" fmlaLink="_Output!$D$766" fmlaRange="_Input!$C$13:$C$17" noThreeD="1" sel="0" val="0"/>
</file>

<file path=xl/ctrlProps/ctrlProp1024.xml><?xml version="1.0" encoding="utf-8"?>
<formControlPr xmlns="http://schemas.microsoft.com/office/spreadsheetml/2009/9/main" objectType="Drop" dropStyle="combo" dx="16" fmlaLink="_Output!$D$767" fmlaRange="_Input!$C$13:$C$17" noThreeD="1" sel="0" val="0"/>
</file>

<file path=xl/ctrlProps/ctrlProp1025.xml><?xml version="1.0" encoding="utf-8"?>
<formControlPr xmlns="http://schemas.microsoft.com/office/spreadsheetml/2009/9/main" objectType="Drop" dropStyle="combo" dx="16" fmlaLink="_Output!$D$768" fmlaRange="_Input!$C$13:$C$17" noThreeD="1" sel="0" val="0"/>
</file>

<file path=xl/ctrlProps/ctrlProp1026.xml><?xml version="1.0" encoding="utf-8"?>
<formControlPr xmlns="http://schemas.microsoft.com/office/spreadsheetml/2009/9/main" objectType="Drop" dropStyle="combo" dx="16" fmlaLink="_Output!$E$758" fmlaRange="_Input!$C$27:$C$31" noThreeD="1" sel="3" val="0"/>
</file>

<file path=xl/ctrlProps/ctrlProp1027.xml><?xml version="1.0" encoding="utf-8"?>
<formControlPr xmlns="http://schemas.microsoft.com/office/spreadsheetml/2009/9/main" objectType="Drop" dropStyle="combo" dx="16" fmlaLink="_Output!$E$759" fmlaRange="_Input!$C$27:$C$31" noThreeD="1" sel="3" val="0"/>
</file>

<file path=xl/ctrlProps/ctrlProp1028.xml><?xml version="1.0" encoding="utf-8"?>
<formControlPr xmlns="http://schemas.microsoft.com/office/spreadsheetml/2009/9/main" objectType="Drop" dropStyle="combo" dx="16" fmlaLink="_Output!$E$760" fmlaRange="_Input!$C$27:$C$31" noThreeD="1" sel="3" val="0"/>
</file>

<file path=xl/ctrlProps/ctrlProp1029.xml><?xml version="1.0" encoding="utf-8"?>
<formControlPr xmlns="http://schemas.microsoft.com/office/spreadsheetml/2009/9/main" objectType="Drop" dropStyle="combo" dx="16" fmlaLink="_Output!$E$761" fmlaRange="_Input!$C$27:$C$31" noThreeD="1" sel="3" val="0"/>
</file>

<file path=xl/ctrlProps/ctrlProp1030.xml><?xml version="1.0" encoding="utf-8"?>
<formControlPr xmlns="http://schemas.microsoft.com/office/spreadsheetml/2009/9/main" objectType="Drop" dropStyle="combo" dx="16" fmlaLink="_Output!$E$762" fmlaRange="_Input!$C$27:$C$31" noThreeD="1" sel="3" val="0"/>
</file>

<file path=xl/ctrlProps/ctrlProp1031.xml><?xml version="1.0" encoding="utf-8"?>
<formControlPr xmlns="http://schemas.microsoft.com/office/spreadsheetml/2009/9/main" objectType="Drop" dropStyle="combo" dx="16" fmlaLink="_Output!$E$763" fmlaRange="_Input!$C$27:$C$31" noThreeD="1" sel="3" val="0"/>
</file>

<file path=xl/ctrlProps/ctrlProp1032.xml><?xml version="1.0" encoding="utf-8"?>
<formControlPr xmlns="http://schemas.microsoft.com/office/spreadsheetml/2009/9/main" objectType="Drop" dropStyle="combo" dx="16" fmlaLink="_Output!$E$765" fmlaRange="_Input!$C$27:$C$31" noThreeD="1" sel="3" val="0"/>
</file>

<file path=xl/ctrlProps/ctrlProp1033.xml><?xml version="1.0" encoding="utf-8"?>
<formControlPr xmlns="http://schemas.microsoft.com/office/spreadsheetml/2009/9/main" objectType="Drop" dropStyle="combo" dx="16" fmlaLink="_Output!$E$766" fmlaRange="_Input!$C$27:$C$31" noThreeD="1" sel="3" val="0"/>
</file>

<file path=xl/ctrlProps/ctrlProp1034.xml><?xml version="1.0" encoding="utf-8"?>
<formControlPr xmlns="http://schemas.microsoft.com/office/spreadsheetml/2009/9/main" objectType="Drop" dropStyle="combo" dx="16" fmlaLink="_Output!$E$767" fmlaRange="_Input!$C$27:$C$31" noThreeD="1" sel="3" val="0"/>
</file>

<file path=xl/ctrlProps/ctrlProp1035.xml><?xml version="1.0" encoding="utf-8"?>
<formControlPr xmlns="http://schemas.microsoft.com/office/spreadsheetml/2009/9/main" objectType="Drop" dropStyle="combo" dx="16" fmlaLink="_Output!$E$768" fmlaRange="_Input!$C$27:$C$31" noThreeD="1" sel="3" val="0"/>
</file>

<file path=xl/ctrlProps/ctrlProp1036.xml><?xml version="1.0" encoding="utf-8"?>
<formControlPr xmlns="http://schemas.microsoft.com/office/spreadsheetml/2009/9/main" objectType="Drop" dropStyle="combo" dx="16" fmlaLink="_Output!$D$770" fmlaRange="_Input!$C$13:$C$18" noThreeD="1" sel="0" val="0"/>
</file>

<file path=xl/ctrlProps/ctrlProp1037.xml><?xml version="1.0" encoding="utf-8"?>
<formControlPr xmlns="http://schemas.microsoft.com/office/spreadsheetml/2009/9/main" objectType="Drop" dropStyle="combo" dx="16" fmlaLink="_Output!$D$771" fmlaRange="_Input!$C$13:$C$18" noThreeD="1" sel="0" val="0"/>
</file>

<file path=xl/ctrlProps/ctrlProp1038.xml><?xml version="1.0" encoding="utf-8"?>
<formControlPr xmlns="http://schemas.microsoft.com/office/spreadsheetml/2009/9/main" objectType="Drop" dropStyle="combo" dx="16" fmlaLink="_Output!$D$772" fmlaRange="_Input!$C$13:$C$18" noThreeD="1" sel="0" val="0"/>
</file>

<file path=xl/ctrlProps/ctrlProp1039.xml><?xml version="1.0" encoding="utf-8"?>
<formControlPr xmlns="http://schemas.microsoft.com/office/spreadsheetml/2009/9/main" objectType="Drop" dropStyle="combo" dx="16" fmlaLink="_Output!$D$773" fmlaRange="_Input!$C$13:$C$18" noThreeD="1" sel="0" val="0"/>
</file>

<file path=xl/ctrlProps/ctrlProp1040.xml><?xml version="1.0" encoding="utf-8"?>
<formControlPr xmlns="http://schemas.microsoft.com/office/spreadsheetml/2009/9/main" objectType="Drop" dropStyle="combo" dx="16" fmlaLink="_Output!$D$775" fmlaRange="_Input!$C$13:$C$18" noThreeD="1" sel="0" val="0"/>
</file>

<file path=xl/ctrlProps/ctrlProp1041.xml><?xml version="1.0" encoding="utf-8"?>
<formControlPr xmlns="http://schemas.microsoft.com/office/spreadsheetml/2009/9/main" objectType="Drop" dropStyle="combo" dx="16" fmlaLink="_Output!$D$776" fmlaRange="_Input!$C$13:$C$18" noThreeD="1" sel="0" val="0"/>
</file>

<file path=xl/ctrlProps/ctrlProp1042.xml><?xml version="1.0" encoding="utf-8"?>
<formControlPr xmlns="http://schemas.microsoft.com/office/spreadsheetml/2009/9/main" objectType="Drop" dropStyle="combo" dx="16" fmlaLink="_Output!$D$777" fmlaRange="_Input!$C$13:$C$18" noThreeD="1" sel="0" val="0"/>
</file>

<file path=xl/ctrlProps/ctrlProp1043.xml><?xml version="1.0" encoding="utf-8"?>
<formControlPr xmlns="http://schemas.microsoft.com/office/spreadsheetml/2009/9/main" objectType="Drop" dropStyle="combo" dx="16" fmlaLink="_Output!$D$778" fmlaRange="_Input!$C$13:$C$18" noThreeD="1" sel="0" val="0"/>
</file>

<file path=xl/ctrlProps/ctrlProp1044.xml><?xml version="1.0" encoding="utf-8"?>
<formControlPr xmlns="http://schemas.microsoft.com/office/spreadsheetml/2009/9/main" objectType="Drop" dropStyle="combo" dx="16" fmlaLink="_Output!$D$779" fmlaRange="_Input!$C$13:$C$18" noThreeD="1" sel="0" val="0"/>
</file>

<file path=xl/ctrlProps/ctrlProp1045.xml><?xml version="1.0" encoding="utf-8"?>
<formControlPr xmlns="http://schemas.microsoft.com/office/spreadsheetml/2009/9/main" objectType="Drop" dropStyle="combo" dx="16" fmlaLink="_Output!$D$780" fmlaRange="_Input!$C$13:$C$18" noThreeD="1" sel="0" val="0"/>
</file>

<file path=xl/ctrlProps/ctrlProp1046.xml><?xml version="1.0" encoding="utf-8"?>
<formControlPr xmlns="http://schemas.microsoft.com/office/spreadsheetml/2009/9/main" objectType="Drop" dropStyle="combo" dx="16" fmlaLink="_Output!$D$781" fmlaRange="_Input!$C$13:$C$18" noThreeD="1" sel="0" val="0"/>
</file>

<file path=xl/ctrlProps/ctrlProp1047.xml><?xml version="1.0" encoding="utf-8"?>
<formControlPr xmlns="http://schemas.microsoft.com/office/spreadsheetml/2009/9/main" objectType="Drop" dropStyle="combo" dx="16" fmlaLink="_Output!$D$782" fmlaRange="_Input!$C$13:$C$18" noThreeD="1" sel="0" val="0"/>
</file>

<file path=xl/ctrlProps/ctrlProp1048.xml><?xml version="1.0" encoding="utf-8"?>
<formControlPr xmlns="http://schemas.microsoft.com/office/spreadsheetml/2009/9/main" objectType="Drop" dropStyle="combo" dx="16" fmlaLink="_Output!$D$783" fmlaRange="_Input!$C$13:$C$18" noThreeD="1" sel="0" val="0"/>
</file>

<file path=xl/ctrlProps/ctrlProp1049.xml><?xml version="1.0" encoding="utf-8"?>
<formControlPr xmlns="http://schemas.microsoft.com/office/spreadsheetml/2009/9/main" objectType="Drop" dropStyle="combo" dx="16" fmlaLink="_Output!$D$784" fmlaRange="_Input!$C$13:$C$18" noThreeD="1" sel="0" val="0"/>
</file>

<file path=xl/ctrlProps/ctrlProp1050.xml><?xml version="1.0" encoding="utf-8"?>
<formControlPr xmlns="http://schemas.microsoft.com/office/spreadsheetml/2009/9/main" objectType="Drop" dropStyle="combo" dx="16" fmlaLink="_Output!$D$786" fmlaRange="_Input!$C$13:$C$18" noThreeD="1" sel="0" val="0"/>
</file>

<file path=xl/ctrlProps/ctrlProp1051.xml><?xml version="1.0" encoding="utf-8"?>
<formControlPr xmlns="http://schemas.microsoft.com/office/spreadsheetml/2009/9/main" objectType="Drop" dropStyle="combo" dx="16" fmlaLink="_Output!$D$787" fmlaRange="_Input!$C$13:$C$18" noThreeD="1" sel="0" val="0"/>
</file>

<file path=xl/ctrlProps/ctrlProp1052.xml><?xml version="1.0" encoding="utf-8"?>
<formControlPr xmlns="http://schemas.microsoft.com/office/spreadsheetml/2009/9/main" objectType="Drop" dropStyle="combo" dx="16" fmlaLink="_Output!$D$788" fmlaRange="_Input!$C$13:$C$18" noThreeD="1" sel="0" val="0"/>
</file>

<file path=xl/ctrlProps/ctrlProp1053.xml><?xml version="1.0" encoding="utf-8"?>
<formControlPr xmlns="http://schemas.microsoft.com/office/spreadsheetml/2009/9/main" objectType="Drop" dropStyle="combo" dx="16" fmlaLink="_Output!$D$789" fmlaRange="_Input!$C$13:$C$18" noThreeD="1" sel="0" val="0"/>
</file>

<file path=xl/ctrlProps/ctrlProp1054.xml><?xml version="1.0" encoding="utf-8"?>
<formControlPr xmlns="http://schemas.microsoft.com/office/spreadsheetml/2009/9/main" objectType="Drop" dropStyle="combo" dx="16" fmlaLink="_Output!$D$790" fmlaRange="_Input!$C$13:$C$18" noThreeD="1" sel="0" val="0"/>
</file>

<file path=xl/ctrlProps/ctrlProp1055.xml><?xml version="1.0" encoding="utf-8"?>
<formControlPr xmlns="http://schemas.microsoft.com/office/spreadsheetml/2009/9/main" objectType="Drop" dropStyle="combo" dx="16" fmlaLink="_Output!$D$791" fmlaRange="_Input!$C$13:$C$18" noThreeD="1" sel="0" val="0"/>
</file>

<file path=xl/ctrlProps/ctrlProp1056.xml><?xml version="1.0" encoding="utf-8"?>
<formControlPr xmlns="http://schemas.microsoft.com/office/spreadsheetml/2009/9/main" objectType="Drop" dropStyle="combo" dx="16" fmlaLink="_Output!$D$793" fmlaRange="_Input!$C$13:$C$18" noThreeD="1" sel="0" val="0"/>
</file>

<file path=xl/ctrlProps/ctrlProp1057.xml><?xml version="1.0" encoding="utf-8"?>
<formControlPr xmlns="http://schemas.microsoft.com/office/spreadsheetml/2009/9/main" objectType="Drop" dropStyle="combo" dx="16" fmlaLink="_Output!$D$794" fmlaRange="_Input!$C$13:$C$18" noThreeD="1" sel="0" val="0"/>
</file>

<file path=xl/ctrlProps/ctrlProp1058.xml><?xml version="1.0" encoding="utf-8"?>
<formControlPr xmlns="http://schemas.microsoft.com/office/spreadsheetml/2009/9/main" objectType="Drop" dropStyle="combo" dx="16" fmlaLink="_Output!$D$795" fmlaRange="_Input!$C$13:$C$18" noThreeD="1" sel="0" val="0"/>
</file>

<file path=xl/ctrlProps/ctrlProp1059.xml><?xml version="1.0" encoding="utf-8"?>
<formControlPr xmlns="http://schemas.microsoft.com/office/spreadsheetml/2009/9/main" objectType="Drop" dropStyle="combo" dx="16" fmlaLink="_Output!$D$796" fmlaRange="_Input!$C$13:$C$18" noThreeD="1" sel="0" val="0"/>
</file>

<file path=xl/ctrlProps/ctrlProp1060.xml><?xml version="1.0" encoding="utf-8"?>
<formControlPr xmlns="http://schemas.microsoft.com/office/spreadsheetml/2009/9/main" objectType="Drop" dropStyle="combo" dx="16" fmlaLink="_Output!$D$797" fmlaRange="_Input!$C$13:$C$18" noThreeD="1" sel="0" val="0"/>
</file>

<file path=xl/ctrlProps/ctrlProp1061.xml><?xml version="1.0" encoding="utf-8"?>
<formControlPr xmlns="http://schemas.microsoft.com/office/spreadsheetml/2009/9/main" objectType="Drop" dropStyle="combo" dx="16" fmlaLink="_Output!$D$774" fmlaRange="_Input!$C$13:$C$18" noThreeD="1" sel="0" val="0"/>
</file>

<file path=xl/ctrlProps/ctrlProp1062.xml><?xml version="1.0" encoding="utf-8"?>
<formControlPr xmlns="http://schemas.microsoft.com/office/spreadsheetml/2009/9/main" objectType="Drop" dropStyle="combo" dx="16" fmlaLink="_Output!$D$785" fmlaRange="_Input!$C$13:$C$18" noThreeD="1" sel="0" val="0"/>
</file>

<file path=xl/ctrlProps/ctrlProp1063.xml><?xml version="1.0" encoding="utf-8"?>
<formControlPr xmlns="http://schemas.microsoft.com/office/spreadsheetml/2009/9/main" objectType="Drop" dropStyle="combo" dx="16" fmlaLink="_Output!$D$792" fmlaRange="_Input!$C$13:$C$18" noThreeD="1" sel="0" val="0"/>
</file>

<file path=xl/ctrlProps/ctrlProp1064.xml><?xml version="1.0" encoding="utf-8"?>
<formControlPr xmlns="http://schemas.microsoft.com/office/spreadsheetml/2009/9/main" objectType="Drop" dropStyle="combo" dx="16" fmlaLink="_Output!$D$798" fmlaRange="_Input!$C$13:$C$18" noThreeD="1" sel="0" val="0"/>
</file>

<file path=xl/ctrlProps/ctrlProp1065.xml><?xml version="1.0" encoding="utf-8"?>
<formControlPr xmlns="http://schemas.microsoft.com/office/spreadsheetml/2009/9/main" objectType="Drop" dropStyle="combo" dx="16" fmlaLink="_Output!$D$1072" fmlaRange="_Input!$C$13:$C$18" noThreeD="1" sel="0" val="0"/>
</file>

<file path=xl/ctrlProps/ctrlProp1066.xml><?xml version="1.0" encoding="utf-8"?>
<formControlPr xmlns="http://schemas.microsoft.com/office/spreadsheetml/2009/9/main" objectType="Drop" dropStyle="combo" dx="16" fmlaLink="_Output!$D$1073" fmlaRange="_Input!$C$13:$C$18" noThreeD="1" sel="0" val="0"/>
</file>

<file path=xl/ctrlProps/ctrlProp1067.xml><?xml version="1.0" encoding="utf-8"?>
<formControlPr xmlns="http://schemas.microsoft.com/office/spreadsheetml/2009/9/main" objectType="Drop" dropStyle="combo" dx="16" fmlaLink="_Output!$D$1068" fmlaRange="_Input!$C$13:$C$17" noThreeD="1" sel="0" val="0"/>
</file>

<file path=xl/ctrlProps/ctrlProp1068.xml><?xml version="1.0" encoding="utf-8"?>
<formControlPr xmlns="http://schemas.microsoft.com/office/spreadsheetml/2009/9/main" objectType="Drop" dropStyle="combo" dx="16" fmlaLink="_Output!$E$1068" fmlaRange="_Input!$C$27:$C$31" noThreeD="1" sel="3" val="0"/>
</file>

<file path=xl/ctrlProps/ctrlProp1069.xml><?xml version="1.0" encoding="utf-8"?>
<formControlPr xmlns="http://schemas.microsoft.com/office/spreadsheetml/2009/9/main" objectType="Drop" dropStyle="combo" dx="16" fmlaLink="_Output!$D$808" fmlaRange="_Input!$C$3:$C$4" noThreeD="1" sel="1" val="0"/>
</file>

<file path=xl/ctrlProps/ctrlProp1070.xml><?xml version="1.0" encoding="utf-8"?>
<formControlPr xmlns="http://schemas.microsoft.com/office/spreadsheetml/2009/9/main" objectType="Drop" dropStyle="combo" dx="16" fmlaLink="_Output!$D$809" fmlaRange="_Input!$C$3:$C$4" noThreeD="1" sel="1" val="0"/>
</file>

<file path=xl/ctrlProps/ctrlProp1071.xml><?xml version="1.0" encoding="utf-8"?>
<formControlPr xmlns="http://schemas.microsoft.com/office/spreadsheetml/2009/9/main" objectType="Drop" dropStyle="combo" dx="16" fmlaLink="_Output!$D$810" fmlaRange="_Input!$C$3:$C$4" noThreeD="1" sel="1" val="0"/>
</file>

<file path=xl/ctrlProps/ctrlProp1072.xml><?xml version="1.0" encoding="utf-8"?>
<formControlPr xmlns="http://schemas.microsoft.com/office/spreadsheetml/2009/9/main" objectType="Drop" dropStyle="combo" dx="16" fmlaLink="_Output!$D$811" fmlaRange="_Input!$C$3:$C$4" noThreeD="1" sel="1" val="0"/>
</file>

<file path=xl/ctrlProps/ctrlProp1073.xml><?xml version="1.0" encoding="utf-8"?>
<formControlPr xmlns="http://schemas.microsoft.com/office/spreadsheetml/2009/9/main" objectType="Drop" dropStyle="combo" dx="16" fmlaLink="_Output!$D$812" fmlaRange="_Input!$C$3:$C$4" noThreeD="1" sel="1" val="0"/>
</file>

<file path=xl/ctrlProps/ctrlProp1074.xml><?xml version="1.0" encoding="utf-8"?>
<formControlPr xmlns="http://schemas.microsoft.com/office/spreadsheetml/2009/9/main" objectType="Drop" dropStyle="combo" dx="16" fmlaLink="_Output!$D$813" fmlaRange="_Input!$C$3:$C$4" noThreeD="1" sel="1" val="0"/>
</file>

<file path=xl/ctrlProps/ctrlProp1075.xml><?xml version="1.0" encoding="utf-8"?>
<formControlPr xmlns="http://schemas.microsoft.com/office/spreadsheetml/2009/9/main" objectType="Drop" dropStyle="combo" dx="16" fmlaLink="_Output!$D$814" fmlaRange="_Input!$C$3:$C$4" noThreeD="1" sel="1" val="0"/>
</file>

<file path=xl/ctrlProps/ctrlProp1076.xml><?xml version="1.0" encoding="utf-8"?>
<formControlPr xmlns="http://schemas.microsoft.com/office/spreadsheetml/2009/9/main" objectType="Drop" dropStyle="combo" dx="16" fmlaLink="_Output!$D$815" fmlaRange="_Input!$C$3:$C$4" noThreeD="1" sel="1" val="0"/>
</file>

<file path=xl/ctrlProps/ctrlProp1077.xml><?xml version="1.0" encoding="utf-8"?>
<formControlPr xmlns="http://schemas.microsoft.com/office/spreadsheetml/2009/9/main" objectType="Drop" dropStyle="combo" dx="16" fmlaLink="_Output!$D$816" fmlaRange="_Input!$C$3:$C$4" noThreeD="1" sel="1" val="0"/>
</file>

<file path=xl/ctrlProps/ctrlProp1078.xml><?xml version="1.0" encoding="utf-8"?>
<formControlPr xmlns="http://schemas.microsoft.com/office/spreadsheetml/2009/9/main" objectType="Drop" dropStyle="combo" dx="16" fmlaLink="_Output!$D$817" fmlaRange="_Input!$C$3:$C$4" noThreeD="1" sel="1" val="0"/>
</file>

<file path=xl/ctrlProps/ctrlProp1079.xml><?xml version="1.0" encoding="utf-8"?>
<formControlPr xmlns="http://schemas.microsoft.com/office/spreadsheetml/2009/9/main" objectType="Drop" dropStyle="combo" dx="16" fmlaLink="_Output!$D$818" fmlaRange="_Input!$C$3:$C$4" noThreeD="1" sel="1" val="0"/>
</file>

<file path=xl/ctrlProps/ctrlProp1080.xml><?xml version="1.0" encoding="utf-8"?>
<formControlPr xmlns="http://schemas.microsoft.com/office/spreadsheetml/2009/9/main" objectType="Drop" dropStyle="combo" dx="16" fmlaLink="_Output!$D$806" fmlaRange="_Input!$C$13:$C$17" noThreeD="1" sel="0" val="0"/>
</file>

<file path=xl/ctrlProps/ctrlProp1081.xml><?xml version="1.0" encoding="utf-8"?>
<formControlPr xmlns="http://schemas.microsoft.com/office/spreadsheetml/2009/9/main" objectType="Drop" dropStyle="combo" dx="16" fmlaLink="_Output!$E$806" fmlaRange="_Input!$C$27:$C$31" noThreeD="1" sel="3" val="0"/>
</file>

<file path=xl/ctrlProps/ctrlProp1082.xml><?xml version="1.0" encoding="utf-8"?>
<formControlPr xmlns="http://schemas.microsoft.com/office/spreadsheetml/2009/9/main" objectType="Drop" dropStyle="combo" dx="16" fmlaLink="_Output!$D$819" fmlaRange="_Input!$C$13:$C$17" noThreeD="1" sel="0" val="0"/>
</file>

<file path=xl/ctrlProps/ctrlProp1083.xml><?xml version="1.0" encoding="utf-8"?>
<formControlPr xmlns="http://schemas.microsoft.com/office/spreadsheetml/2009/9/main" objectType="Drop" dropStyle="combo" dx="16" fmlaLink="_Output!$E$819" fmlaRange="_Input!$C$27:$C$31" noThreeD="1" sel="3" val="0"/>
</file>

<file path=xl/ctrlProps/ctrlProp1084.xml><?xml version="1.0" encoding="utf-8"?>
<formControlPr xmlns="http://schemas.microsoft.com/office/spreadsheetml/2009/9/main" objectType="Drop" dropStyle="combo" dx="16" fmlaLink="_Output!$D$820" fmlaRange="_Input!$C$13:$C$17" noThreeD="1" sel="0" val="0"/>
</file>

<file path=xl/ctrlProps/ctrlProp1085.xml><?xml version="1.0" encoding="utf-8"?>
<formControlPr xmlns="http://schemas.microsoft.com/office/spreadsheetml/2009/9/main" objectType="Drop" dropStyle="combo" dx="16" fmlaLink="_Output!$D$821" fmlaRange="_Input!$C$13:$C$17" noThreeD="1" sel="0" val="0"/>
</file>

<file path=xl/ctrlProps/ctrlProp1086.xml><?xml version="1.0" encoding="utf-8"?>
<formControlPr xmlns="http://schemas.microsoft.com/office/spreadsheetml/2009/9/main" objectType="Drop" dropStyle="combo" dx="16" fmlaLink="_Output!$D$822" fmlaRange="_Input!$C$13:$C$17" noThreeD="1" sel="0" val="0"/>
</file>

<file path=xl/ctrlProps/ctrlProp1087.xml><?xml version="1.0" encoding="utf-8"?>
<formControlPr xmlns="http://schemas.microsoft.com/office/spreadsheetml/2009/9/main" objectType="Drop" dropStyle="combo" dx="16" fmlaLink="_Output!$D$823" fmlaRange="_Input!$C$13:$C$17" noThreeD="1" sel="0" val="0"/>
</file>

<file path=xl/ctrlProps/ctrlProp1088.xml><?xml version="1.0" encoding="utf-8"?>
<formControlPr xmlns="http://schemas.microsoft.com/office/spreadsheetml/2009/9/main" objectType="Drop" dropStyle="combo" dx="16" fmlaLink="_Output!$D$824" fmlaRange="_Input!$C$13:$C$17" noThreeD="1" sel="0" val="0"/>
</file>

<file path=xl/ctrlProps/ctrlProp1089.xml><?xml version="1.0" encoding="utf-8"?>
<formControlPr xmlns="http://schemas.microsoft.com/office/spreadsheetml/2009/9/main" objectType="Drop" dropStyle="combo" dx="16" fmlaLink="_Output!$D$825" fmlaRange="_Input!$C$13:$C$17" noThreeD="1" sel="0" val="0"/>
</file>

<file path=xl/ctrlProps/ctrlProp1090.xml><?xml version="1.0" encoding="utf-8"?>
<formControlPr xmlns="http://schemas.microsoft.com/office/spreadsheetml/2009/9/main" objectType="Drop" dropStyle="combo" dx="16" fmlaLink="_Output!$D$827" fmlaRange="_Input!$C$13:$C$17" noThreeD="1" sel="0" val="0"/>
</file>

<file path=xl/ctrlProps/ctrlProp1091.xml><?xml version="1.0" encoding="utf-8"?>
<formControlPr xmlns="http://schemas.microsoft.com/office/spreadsheetml/2009/9/main" objectType="Drop" dropStyle="combo" dx="16" fmlaLink="_Output!$D$828" fmlaRange="_Input!$C$13:$C$17" noThreeD="1" sel="0" val="0"/>
</file>

<file path=xl/ctrlProps/ctrlProp1092.xml><?xml version="1.0" encoding="utf-8"?>
<formControlPr xmlns="http://schemas.microsoft.com/office/spreadsheetml/2009/9/main" objectType="Drop" dropStyle="combo" dx="16" fmlaLink="_Output!$D$829" fmlaRange="_Input!$C$13:$C$17" noThreeD="1" sel="0" val="0"/>
</file>

<file path=xl/ctrlProps/ctrlProp1093.xml><?xml version="1.0" encoding="utf-8"?>
<formControlPr xmlns="http://schemas.microsoft.com/office/spreadsheetml/2009/9/main" objectType="Drop" dropStyle="combo" dx="16" fmlaLink="_Output!$D$830" fmlaRange="_Input!$C$13:$C$17" noThreeD="1" sel="0" val="0"/>
</file>

<file path=xl/ctrlProps/ctrlProp1094.xml><?xml version="1.0" encoding="utf-8"?>
<formControlPr xmlns="http://schemas.microsoft.com/office/spreadsheetml/2009/9/main" objectType="Drop" dropStyle="combo" dx="16" fmlaLink="_Output!$E$820" fmlaRange="_Input!$C$27:$C$31" noThreeD="1" sel="3" val="0"/>
</file>

<file path=xl/ctrlProps/ctrlProp1095.xml><?xml version="1.0" encoding="utf-8"?>
<formControlPr xmlns="http://schemas.microsoft.com/office/spreadsheetml/2009/9/main" objectType="Drop" dropStyle="combo" dx="16" fmlaLink="_Output!$E$821" fmlaRange="_Input!$C$27:$C$31" noThreeD="1" sel="3" val="0"/>
</file>

<file path=xl/ctrlProps/ctrlProp1096.xml><?xml version="1.0" encoding="utf-8"?>
<formControlPr xmlns="http://schemas.microsoft.com/office/spreadsheetml/2009/9/main" objectType="Drop" dropStyle="combo" dx="16" fmlaLink="_Output!$E$822" fmlaRange="_Input!$C$27:$C$31" noThreeD="1" sel="3" val="0"/>
</file>

<file path=xl/ctrlProps/ctrlProp1097.xml><?xml version="1.0" encoding="utf-8"?>
<formControlPr xmlns="http://schemas.microsoft.com/office/spreadsheetml/2009/9/main" objectType="Drop" dropStyle="combo" dx="16" fmlaLink="_Output!$E$823" fmlaRange="_Input!$C$27:$C$31" noThreeD="1" sel="3" val="0"/>
</file>

<file path=xl/ctrlProps/ctrlProp1098.xml><?xml version="1.0" encoding="utf-8"?>
<formControlPr xmlns="http://schemas.microsoft.com/office/spreadsheetml/2009/9/main" objectType="Drop" dropStyle="combo" dx="16" fmlaLink="_Output!$E$824" fmlaRange="_Input!$C$27:$C$31" noThreeD="1" sel="3" val="0"/>
</file>

<file path=xl/ctrlProps/ctrlProp1099.xml><?xml version="1.0" encoding="utf-8"?>
<formControlPr xmlns="http://schemas.microsoft.com/office/spreadsheetml/2009/9/main" objectType="Drop" dropStyle="combo" dx="16" fmlaLink="_Output!$E$825" fmlaRange="_Input!$C$27:$C$31" noThreeD="1" sel="3" val="0"/>
</file>

<file path=xl/ctrlProps/ctrlProp1100.xml><?xml version="1.0" encoding="utf-8"?>
<formControlPr xmlns="http://schemas.microsoft.com/office/spreadsheetml/2009/9/main" objectType="Drop" dropStyle="combo" dx="16" fmlaLink="_Output!$E$827" fmlaRange="_Input!$C$27:$C$31" noThreeD="1" sel="3" val="0"/>
</file>

<file path=xl/ctrlProps/ctrlProp1101.xml><?xml version="1.0" encoding="utf-8"?>
<formControlPr xmlns="http://schemas.microsoft.com/office/spreadsheetml/2009/9/main" objectType="Drop" dropStyle="combo" dx="16" fmlaLink="_Output!$E$828" fmlaRange="_Input!$C$27:$C$31" noThreeD="1" sel="3" val="0"/>
</file>

<file path=xl/ctrlProps/ctrlProp1102.xml><?xml version="1.0" encoding="utf-8"?>
<formControlPr xmlns="http://schemas.microsoft.com/office/spreadsheetml/2009/9/main" objectType="Drop" dropStyle="combo" dx="16" fmlaLink="_Output!$E$829" fmlaRange="_Input!$C$27:$C$31" noThreeD="1" sel="3" val="0"/>
</file>

<file path=xl/ctrlProps/ctrlProp1103.xml><?xml version="1.0" encoding="utf-8"?>
<formControlPr xmlns="http://schemas.microsoft.com/office/spreadsheetml/2009/9/main" objectType="Drop" dropStyle="combo" dx="16" fmlaLink="_Output!$E$830" fmlaRange="_Input!$C$27:$C$31" noThreeD="1" sel="3" val="0"/>
</file>

<file path=xl/ctrlProps/ctrlProp1104.xml><?xml version="1.0" encoding="utf-8"?>
<formControlPr xmlns="http://schemas.microsoft.com/office/spreadsheetml/2009/9/main" objectType="Drop" dropStyle="combo" dx="16" fmlaLink="_Output!$D$832" fmlaRange="_Input!$C$13:$C$18" noThreeD="1" sel="0" val="0"/>
</file>

<file path=xl/ctrlProps/ctrlProp1105.xml><?xml version="1.0" encoding="utf-8"?>
<formControlPr xmlns="http://schemas.microsoft.com/office/spreadsheetml/2009/9/main" objectType="Drop" dropStyle="combo" dx="16" fmlaLink="_Output!$D$833" fmlaRange="_Input!$C$13:$C$18" noThreeD="1" sel="0" val="0"/>
</file>

<file path=xl/ctrlProps/ctrlProp1106.xml><?xml version="1.0" encoding="utf-8"?>
<formControlPr xmlns="http://schemas.microsoft.com/office/spreadsheetml/2009/9/main" objectType="Drop" dropStyle="combo" dx="16" fmlaLink="_Output!$D$834" fmlaRange="_Input!$C$13:$C$18" noThreeD="1" sel="0" val="0"/>
</file>

<file path=xl/ctrlProps/ctrlProp1107.xml><?xml version="1.0" encoding="utf-8"?>
<formControlPr xmlns="http://schemas.microsoft.com/office/spreadsheetml/2009/9/main" objectType="Drop" dropStyle="combo" dx="16" fmlaLink="_Output!$D$835" fmlaRange="_Input!$C$13:$C$18" noThreeD="1" sel="0" val="0"/>
</file>

<file path=xl/ctrlProps/ctrlProp1108.xml><?xml version="1.0" encoding="utf-8"?>
<formControlPr xmlns="http://schemas.microsoft.com/office/spreadsheetml/2009/9/main" objectType="Drop" dropStyle="combo" dx="16" fmlaLink="_Output!$D$836" fmlaRange="_Input!$C$13:$C$18" noThreeD="1" sel="0" val="0"/>
</file>

<file path=xl/ctrlProps/ctrlProp1109.xml><?xml version="1.0" encoding="utf-8"?>
<formControlPr xmlns="http://schemas.microsoft.com/office/spreadsheetml/2009/9/main" objectType="Drop" dropStyle="combo" dx="16" fmlaLink="_Output!$D$837" fmlaRange="_Input!$C$13:$C$18" noThreeD="1" sel="0" val="0"/>
</file>

<file path=xl/ctrlProps/ctrlProp1110.xml><?xml version="1.0" encoding="utf-8"?>
<formControlPr xmlns="http://schemas.microsoft.com/office/spreadsheetml/2009/9/main" objectType="Drop" dropStyle="combo" dx="16" fmlaLink="_Output!$D$838" fmlaRange="_Input!$C$13:$C$18" noThreeD="1" sel="0" val="0"/>
</file>

<file path=xl/ctrlProps/ctrlProp1111.xml><?xml version="1.0" encoding="utf-8"?>
<formControlPr xmlns="http://schemas.microsoft.com/office/spreadsheetml/2009/9/main" objectType="Drop" dropStyle="combo" dx="16" fmlaLink="_Output!$D$839" fmlaRange="_Input!$C$13:$C$18" noThreeD="1" sel="0" val="0"/>
</file>

<file path=xl/ctrlProps/ctrlProp1112.xml><?xml version="1.0" encoding="utf-8"?>
<formControlPr xmlns="http://schemas.microsoft.com/office/spreadsheetml/2009/9/main" objectType="Drop" dropStyle="combo" dx="16" fmlaLink="_Output!$D$840" fmlaRange="_Input!$C$13:$C$18" noThreeD="1" sel="0" val="0"/>
</file>

<file path=xl/ctrlProps/ctrlProp1113.xml><?xml version="1.0" encoding="utf-8"?>
<formControlPr xmlns="http://schemas.microsoft.com/office/spreadsheetml/2009/9/main" objectType="Drop" dropStyle="combo" dx="16" fmlaLink="_Output!$D$841" fmlaRange="_Input!$C$13:$C$18" noThreeD="1" sel="0" val="0"/>
</file>

<file path=xl/ctrlProps/ctrlProp1114.xml><?xml version="1.0" encoding="utf-8"?>
<formControlPr xmlns="http://schemas.microsoft.com/office/spreadsheetml/2009/9/main" objectType="Drop" dropStyle="combo" dx="16" fmlaLink="_Output!$D$843" fmlaRange="_Input!$C$13:$C$18" noThreeD="1" sel="0" val="0"/>
</file>

<file path=xl/ctrlProps/ctrlProp1115.xml><?xml version="1.0" encoding="utf-8"?>
<formControlPr xmlns="http://schemas.microsoft.com/office/spreadsheetml/2009/9/main" objectType="Drop" dropStyle="combo" dx="16" fmlaLink="_Output!$D$844" fmlaRange="_Input!$C$13:$C$18" noThreeD="1" sel="0" val="0"/>
</file>

<file path=xl/ctrlProps/ctrlProp1116.xml><?xml version="1.0" encoding="utf-8"?>
<formControlPr xmlns="http://schemas.microsoft.com/office/spreadsheetml/2009/9/main" objectType="Drop" dropStyle="combo" dx="16" fmlaLink="_Output!$D$845" fmlaRange="_Input!$C$13:$C$18" noThreeD="1" sel="0" val="0"/>
</file>

<file path=xl/ctrlProps/ctrlProp1117.xml><?xml version="1.0" encoding="utf-8"?>
<formControlPr xmlns="http://schemas.microsoft.com/office/spreadsheetml/2009/9/main" objectType="Drop" dropStyle="combo" dx="16" fmlaLink="_Output!$D$846" fmlaRange="_Input!$C$13:$C$18" noThreeD="1" sel="0" val="0"/>
</file>

<file path=xl/ctrlProps/ctrlProp1118.xml><?xml version="1.0" encoding="utf-8"?>
<formControlPr xmlns="http://schemas.microsoft.com/office/spreadsheetml/2009/9/main" objectType="Drop" dropStyle="combo" dx="16" fmlaLink="_Output!$D$847" fmlaRange="_Input!$C$13:$C$18" noThreeD="1" sel="0" val="0"/>
</file>

<file path=xl/ctrlProps/ctrlProp1119.xml><?xml version="1.0" encoding="utf-8"?>
<formControlPr xmlns="http://schemas.microsoft.com/office/spreadsheetml/2009/9/main" objectType="Drop" dropStyle="combo" dx="16" fmlaLink="_Output!$D$848" fmlaRange="_Input!$C$13:$C$18" noThreeD="1" sel="0" val="0"/>
</file>

<file path=xl/ctrlProps/ctrlProp1120.xml><?xml version="1.0" encoding="utf-8"?>
<formControlPr xmlns="http://schemas.microsoft.com/office/spreadsheetml/2009/9/main" objectType="Drop" dropStyle="combo" dx="16" fmlaLink="_Output!$D$849" fmlaRange="_Input!$C$13:$C$18" noThreeD="1" sel="0" val="0"/>
</file>

<file path=xl/ctrlProps/ctrlProp1121.xml><?xml version="1.0" encoding="utf-8"?>
<formControlPr xmlns="http://schemas.microsoft.com/office/spreadsheetml/2009/9/main" objectType="Drop" dropStyle="combo" dx="16" fmlaLink="_Output!$D$850" fmlaRange="_Input!$C$13:$C$18" noThreeD="1" sel="0" val="0"/>
</file>

<file path=xl/ctrlProps/ctrlProp1122.xml><?xml version="1.0" encoding="utf-8"?>
<formControlPr xmlns="http://schemas.microsoft.com/office/spreadsheetml/2009/9/main" objectType="Drop" dropStyle="combo" dx="16" fmlaLink="_Output!$D$851" fmlaRange="_Input!$C$13:$C$18" noThreeD="1" sel="0" val="0"/>
</file>

<file path=xl/ctrlProps/ctrlProp1123.xml><?xml version="1.0" encoding="utf-8"?>
<formControlPr xmlns="http://schemas.microsoft.com/office/spreadsheetml/2009/9/main" objectType="Drop" dropStyle="combo" dx="16" fmlaLink="_Output!$D$852" fmlaRange="_Input!$C$13:$C$18" noThreeD="1" sel="0" val="0"/>
</file>

<file path=xl/ctrlProps/ctrlProp1124.xml><?xml version="1.0" encoding="utf-8"?>
<formControlPr xmlns="http://schemas.microsoft.com/office/spreadsheetml/2009/9/main" objectType="Drop" dropStyle="combo" dx="16" fmlaLink="_Output!$D$805" fmlaRange="_Input!$C$13:$C$17" noThreeD="1" sel="0" val="0"/>
</file>

<file path=xl/ctrlProps/ctrlProp1125.xml><?xml version="1.0" encoding="utf-8"?>
<formControlPr xmlns="http://schemas.microsoft.com/office/spreadsheetml/2009/9/main" objectType="Drop" dropStyle="combo" dx="16" fmlaLink="_Output!$E$805" fmlaRange="_Input!$C$27:$C$31" noThreeD="1" sel="3" val="0"/>
</file>

<file path=xl/ctrlProps/ctrlProp1126.xml><?xml version="1.0" encoding="utf-8"?>
<formControlPr xmlns="http://schemas.microsoft.com/office/spreadsheetml/2009/9/main" objectType="Drop" dropStyle="combo" dx="16" fmlaLink="_Output!$D$842" fmlaRange="_Input!$C$13:$C$18" noThreeD="1" sel="0" val="0"/>
</file>

<file path=xl/ctrlProps/ctrlProp1127.xml><?xml version="1.0" encoding="utf-8"?>
<formControlPr xmlns="http://schemas.microsoft.com/office/spreadsheetml/2009/9/main" objectType="Drop" dropStyle="combo" dx="16" fmlaLink="_Output!$D$1069" fmlaRange="_Input!$C$13:$C$17" noThreeD="1" sel="0" val="0"/>
</file>

<file path=xl/ctrlProps/ctrlProp1128.xml><?xml version="1.0" encoding="utf-8"?>
<formControlPr xmlns="http://schemas.microsoft.com/office/spreadsheetml/2009/9/main" objectType="Drop" dropStyle="combo" dx="16" fmlaLink="_Output!$E$1069" fmlaRange="_Input!$C$27:$C$31" noThreeD="1" sel="3" val="0"/>
</file>

<file path=xl/ctrlProps/ctrlProp1129.xml><?xml version="1.0" encoding="utf-8"?>
<formControlPr xmlns="http://schemas.microsoft.com/office/spreadsheetml/2009/9/main" objectType="Drop" dropStyle="combo" dx="16" fmlaLink="_Output!$D$859" fmlaRange="_Input!$C$13:$C$17" noThreeD="1" sel="0" val="0"/>
</file>

<file path=xl/ctrlProps/ctrlProp1130.xml><?xml version="1.0" encoding="utf-8"?>
<formControlPr xmlns="http://schemas.microsoft.com/office/spreadsheetml/2009/9/main" objectType="Drop" dropStyle="combo" dx="16" fmlaLink="_Output!$E$859" fmlaRange="_Input!$C$27:$C$31" noThreeD="1" sel="3" val="0"/>
</file>

<file path=xl/ctrlProps/ctrlProp1131.xml><?xml version="1.0" encoding="utf-8"?>
<formControlPr xmlns="http://schemas.microsoft.com/office/spreadsheetml/2009/9/main" objectType="Drop" dropStyle="combo" dx="16" fmlaLink="_Output!$D$862" fmlaRange="_Input!$C$3:$C$4" noThreeD="1" sel="1" val="0"/>
</file>

<file path=xl/ctrlProps/ctrlProp1132.xml><?xml version="1.0" encoding="utf-8"?>
<formControlPr xmlns="http://schemas.microsoft.com/office/spreadsheetml/2009/9/main" objectType="Drop" dropStyle="combo" dx="16" fmlaLink="_Output!$D$863" fmlaRange="_Input!$C$3:$C$4" noThreeD="1" sel="1" val="0"/>
</file>

<file path=xl/ctrlProps/ctrlProp1133.xml><?xml version="1.0" encoding="utf-8"?>
<formControlPr xmlns="http://schemas.microsoft.com/office/spreadsheetml/2009/9/main" objectType="Drop" dropStyle="combo" dx="16" fmlaLink="_Output!$D$864" fmlaRange="_Input!$C$3:$C$4" noThreeD="1" sel="1" val="0"/>
</file>

<file path=xl/ctrlProps/ctrlProp1134.xml><?xml version="1.0" encoding="utf-8"?>
<formControlPr xmlns="http://schemas.microsoft.com/office/spreadsheetml/2009/9/main" objectType="Drop" dropStyle="combo" dx="16" fmlaLink="_Output!$D$865" fmlaRange="_Input!$C$3:$C$4" noThreeD="1" sel="1" val="0"/>
</file>

<file path=xl/ctrlProps/ctrlProp1135.xml><?xml version="1.0" encoding="utf-8"?>
<formControlPr xmlns="http://schemas.microsoft.com/office/spreadsheetml/2009/9/main" objectType="Drop" dropStyle="combo" dx="16" fmlaLink="_Output!$D$866" fmlaRange="_Input!$C$3:$C$4" noThreeD="1" sel="1" val="0"/>
</file>

<file path=xl/ctrlProps/ctrlProp1136.xml><?xml version="1.0" encoding="utf-8"?>
<formControlPr xmlns="http://schemas.microsoft.com/office/spreadsheetml/2009/9/main" objectType="Drop" dropStyle="combo" dx="16" fmlaLink="_Output!$D$867" fmlaRange="_Input!$C$3:$C$4" noThreeD="1" sel="1" val="0"/>
</file>

<file path=xl/ctrlProps/ctrlProp1137.xml><?xml version="1.0" encoding="utf-8"?>
<formControlPr xmlns="http://schemas.microsoft.com/office/spreadsheetml/2009/9/main" objectType="Drop" dropStyle="combo" dx="16" fmlaLink="_Output!$D$868" fmlaRange="_Input!$C$3:$C$4" noThreeD="1" sel="1" val="0"/>
</file>

<file path=xl/ctrlProps/ctrlProp1138.xml><?xml version="1.0" encoding="utf-8"?>
<formControlPr xmlns="http://schemas.microsoft.com/office/spreadsheetml/2009/9/main" objectType="Drop" dropStyle="combo" dx="16" fmlaLink="_Output!$D$869" fmlaRange="_Input!$C$3:$C$4" noThreeD="1" sel="1" val="0"/>
</file>

<file path=xl/ctrlProps/ctrlProp1139.xml><?xml version="1.0" encoding="utf-8"?>
<formControlPr xmlns="http://schemas.microsoft.com/office/spreadsheetml/2009/9/main" objectType="Drop" dropStyle="combo" dx="16" fmlaLink="_Output!$D$870" fmlaRange="_Input!$C$3:$C$4" noThreeD="1" sel="1" val="0"/>
</file>

<file path=xl/ctrlProps/ctrlProp1140.xml><?xml version="1.0" encoding="utf-8"?>
<formControlPr xmlns="http://schemas.microsoft.com/office/spreadsheetml/2009/9/main" objectType="Drop" dropStyle="combo" dx="16" fmlaLink="_Output!$D$871" fmlaRange="_Input!$C$3:$C$4" noThreeD="1" sel="1" val="0"/>
</file>

<file path=xl/ctrlProps/ctrlProp1141.xml><?xml version="1.0" encoding="utf-8"?>
<formControlPr xmlns="http://schemas.microsoft.com/office/spreadsheetml/2009/9/main" objectType="Drop" dropStyle="combo" dx="16" fmlaLink="_Output!$D$872" fmlaRange="_Input!$C$3:$C$4" noThreeD="1" sel="1" val="0"/>
</file>

<file path=xl/ctrlProps/ctrlProp1142.xml><?xml version="1.0" encoding="utf-8"?>
<formControlPr xmlns="http://schemas.microsoft.com/office/spreadsheetml/2009/9/main" objectType="Drop" dropStyle="combo" dx="16" fmlaLink="_Output!$D$873" fmlaRange="_Input!$C$13:$C$17" noThreeD="1" sel="0" val="0"/>
</file>

<file path=xl/ctrlProps/ctrlProp1143.xml><?xml version="1.0" encoding="utf-8"?>
<formControlPr xmlns="http://schemas.microsoft.com/office/spreadsheetml/2009/9/main" objectType="Drop" dropStyle="combo" dx="16" fmlaLink="_Output!$E$873" fmlaRange="_Input!$C$27:$C$31" noThreeD="1" sel="3" val="0"/>
</file>

<file path=xl/ctrlProps/ctrlProp1144.xml><?xml version="1.0" encoding="utf-8"?>
<formControlPr xmlns="http://schemas.microsoft.com/office/spreadsheetml/2009/9/main" objectType="Drop" dropStyle="combo" dx="16" fmlaLink="_Output!$D$874" fmlaRange="_Input!$C$13:$C$17" noThreeD="1" sel="0" val="0"/>
</file>

<file path=xl/ctrlProps/ctrlProp1145.xml><?xml version="1.0" encoding="utf-8"?>
<formControlPr xmlns="http://schemas.microsoft.com/office/spreadsheetml/2009/9/main" objectType="Drop" dropStyle="combo" dx="16" fmlaLink="_Output!$D$875" fmlaRange="_Input!$C$13:$C$17" noThreeD="1" sel="0" val="0"/>
</file>

<file path=xl/ctrlProps/ctrlProp1146.xml><?xml version="1.0" encoding="utf-8"?>
<formControlPr xmlns="http://schemas.microsoft.com/office/spreadsheetml/2009/9/main" objectType="Drop" dropStyle="combo" dx="16" fmlaLink="_Output!$D$876" fmlaRange="_Input!$C$13:$C$17" noThreeD="1" sel="0" val="0"/>
</file>

<file path=xl/ctrlProps/ctrlProp1147.xml><?xml version="1.0" encoding="utf-8"?>
<formControlPr xmlns="http://schemas.microsoft.com/office/spreadsheetml/2009/9/main" objectType="Drop" dropStyle="combo" dx="16" fmlaLink="_Output!$D$877" fmlaRange="_Input!$C$13:$C$17" noThreeD="1" sel="0" val="0"/>
</file>

<file path=xl/ctrlProps/ctrlProp1148.xml><?xml version="1.0" encoding="utf-8"?>
<formControlPr xmlns="http://schemas.microsoft.com/office/spreadsheetml/2009/9/main" objectType="Drop" dropStyle="combo" dx="16" fmlaLink="_Output!$D$878" fmlaRange="_Input!$C$13:$C$17" noThreeD="1" sel="0" val="0"/>
</file>

<file path=xl/ctrlProps/ctrlProp1149.xml><?xml version="1.0" encoding="utf-8"?>
<formControlPr xmlns="http://schemas.microsoft.com/office/spreadsheetml/2009/9/main" objectType="Drop" dropStyle="combo" dx="16" fmlaLink="_Output!$D$879" fmlaRange="_Input!$C$13:$C$17" noThreeD="1" sel="0" val="0"/>
</file>

<file path=xl/ctrlProps/ctrlProp1150.xml><?xml version="1.0" encoding="utf-8"?>
<formControlPr xmlns="http://schemas.microsoft.com/office/spreadsheetml/2009/9/main" objectType="Drop" dropStyle="combo" dx="16" fmlaLink="_Output!$D$881" fmlaRange="_Input!$C$13:$C$17" noThreeD="1" sel="0" val="0"/>
</file>

<file path=xl/ctrlProps/ctrlProp1151.xml><?xml version="1.0" encoding="utf-8"?>
<formControlPr xmlns="http://schemas.microsoft.com/office/spreadsheetml/2009/9/main" objectType="Drop" dropStyle="combo" dx="16" fmlaLink="_Output!$D$883" fmlaRange="_Input!$C$13:$C$17" noThreeD="1" sel="0" val="0"/>
</file>

<file path=xl/ctrlProps/ctrlProp1152.xml><?xml version="1.0" encoding="utf-8"?>
<formControlPr xmlns="http://schemas.microsoft.com/office/spreadsheetml/2009/9/main" objectType="Drop" dropStyle="combo" dx="16" fmlaLink="_Output!$D$884" fmlaRange="_Input!$C$13:$C$17" noThreeD="1" sel="0" val="0"/>
</file>

<file path=xl/ctrlProps/ctrlProp1153.xml><?xml version="1.0" encoding="utf-8"?>
<formControlPr xmlns="http://schemas.microsoft.com/office/spreadsheetml/2009/9/main" objectType="Drop" dropStyle="combo" dx="16" fmlaLink="_Output!$D$885" fmlaRange="_Input!$C$13:$C$17" noThreeD="1" sel="0" val="0"/>
</file>

<file path=xl/ctrlProps/ctrlProp1154.xml><?xml version="1.0" encoding="utf-8"?>
<formControlPr xmlns="http://schemas.microsoft.com/office/spreadsheetml/2009/9/main" objectType="Drop" dropStyle="combo" dx="16" fmlaLink="_Output!$E$874" fmlaRange="_Input!$C$27:$C$31" noThreeD="1" sel="3" val="0"/>
</file>

<file path=xl/ctrlProps/ctrlProp1155.xml><?xml version="1.0" encoding="utf-8"?>
<formControlPr xmlns="http://schemas.microsoft.com/office/spreadsheetml/2009/9/main" objectType="Drop" dropStyle="combo" dx="16" fmlaLink="_Output!$E$875" fmlaRange="_Input!$C$27:$C$31" noThreeD="1" sel="3" val="0"/>
</file>

<file path=xl/ctrlProps/ctrlProp1156.xml><?xml version="1.0" encoding="utf-8"?>
<formControlPr xmlns="http://schemas.microsoft.com/office/spreadsheetml/2009/9/main" objectType="Drop" dropStyle="combo" dx="16" fmlaLink="_Output!$E$876" fmlaRange="_Input!$C$27:$C$31" noThreeD="1" sel="3" val="0"/>
</file>

<file path=xl/ctrlProps/ctrlProp1157.xml><?xml version="1.0" encoding="utf-8"?>
<formControlPr xmlns="http://schemas.microsoft.com/office/spreadsheetml/2009/9/main" objectType="Drop" dropStyle="combo" dx="16" fmlaLink="_Output!$E$877" fmlaRange="_Input!$C$27:$C$31" noThreeD="1" sel="3" val="0"/>
</file>

<file path=xl/ctrlProps/ctrlProp1158.xml><?xml version="1.0" encoding="utf-8"?>
<formControlPr xmlns="http://schemas.microsoft.com/office/spreadsheetml/2009/9/main" objectType="Drop" dropStyle="combo" dx="16" fmlaLink="_Output!$E$878" fmlaRange="_Input!$C$27:$C$31" noThreeD="1" sel="3" val="0"/>
</file>

<file path=xl/ctrlProps/ctrlProp1159.xml><?xml version="1.0" encoding="utf-8"?>
<formControlPr xmlns="http://schemas.microsoft.com/office/spreadsheetml/2009/9/main" objectType="Drop" dropStyle="combo" dx="16" fmlaLink="_Output!$E$879" fmlaRange="_Input!$C$27:$C$31" noThreeD="1" sel="3" val="0"/>
</file>

<file path=xl/ctrlProps/ctrlProp1160.xml><?xml version="1.0" encoding="utf-8"?>
<formControlPr xmlns="http://schemas.microsoft.com/office/spreadsheetml/2009/9/main" objectType="Drop" dropStyle="combo" dx="16" fmlaLink="_Output!$E$881" fmlaRange="_Input!$C$27:$C$31" noThreeD="1" sel="3" val="0"/>
</file>

<file path=xl/ctrlProps/ctrlProp1161.xml><?xml version="1.0" encoding="utf-8"?>
<formControlPr xmlns="http://schemas.microsoft.com/office/spreadsheetml/2009/9/main" objectType="Drop" dropStyle="combo" dx="16" fmlaLink="_Output!$E$883" fmlaRange="_Input!$C$27:$C$31" noThreeD="1" sel="3" val="0"/>
</file>

<file path=xl/ctrlProps/ctrlProp1162.xml><?xml version="1.0" encoding="utf-8"?>
<formControlPr xmlns="http://schemas.microsoft.com/office/spreadsheetml/2009/9/main" objectType="Drop" dropStyle="combo" dx="16" fmlaLink="_Output!$E$884" fmlaRange="_Input!$C$27:$C$31" noThreeD="1" sel="3" val="0"/>
</file>

<file path=xl/ctrlProps/ctrlProp1163.xml><?xml version="1.0" encoding="utf-8"?>
<formControlPr xmlns="http://schemas.microsoft.com/office/spreadsheetml/2009/9/main" objectType="Drop" dropStyle="combo" dx="16" fmlaLink="_Output!$E$885" fmlaRange="_Input!$C$27:$C$31" noThreeD="1" sel="3" val="0"/>
</file>

<file path=xl/ctrlProps/ctrlProp1164.xml><?xml version="1.0" encoding="utf-8"?>
<formControlPr xmlns="http://schemas.microsoft.com/office/spreadsheetml/2009/9/main" objectType="Drop" dropStyle="combo" dx="16" fmlaLink="_Output!$D$887" fmlaRange="_Input!$C$13:$C$18" noThreeD="1" sel="0" val="0"/>
</file>

<file path=xl/ctrlProps/ctrlProp1165.xml><?xml version="1.0" encoding="utf-8"?>
<formControlPr xmlns="http://schemas.microsoft.com/office/spreadsheetml/2009/9/main" objectType="Drop" dropStyle="combo" dx="16" fmlaLink="_Output!$D$889" fmlaRange="_Input!$C$13:$C$18" noThreeD="1" sel="0" val="0"/>
</file>

<file path=xl/ctrlProps/ctrlProp1166.xml><?xml version="1.0" encoding="utf-8"?>
<formControlPr xmlns="http://schemas.microsoft.com/office/spreadsheetml/2009/9/main" objectType="Drop" dropStyle="combo" dx="16" fmlaLink="_Output!$D$891" fmlaRange="_Input!$C$13:$C$18" noThreeD="1" sel="0" val="0"/>
</file>

<file path=xl/ctrlProps/ctrlProp1167.xml><?xml version="1.0" encoding="utf-8"?>
<formControlPr xmlns="http://schemas.microsoft.com/office/spreadsheetml/2009/9/main" objectType="Drop" dropStyle="combo" dx="16" fmlaLink="_Output!$D$894" fmlaRange="_Input!$C$13:$C$18" noThreeD="1" sel="0" val="0"/>
</file>

<file path=xl/ctrlProps/ctrlProp1168.xml><?xml version="1.0" encoding="utf-8"?>
<formControlPr xmlns="http://schemas.microsoft.com/office/spreadsheetml/2009/9/main" objectType="Drop" dropStyle="combo" dx="16" fmlaLink="_Output!$D$895" fmlaRange="_Input!$C$13:$C$18" noThreeD="1" sel="0" val="0"/>
</file>

<file path=xl/ctrlProps/ctrlProp1169.xml><?xml version="1.0" encoding="utf-8"?>
<formControlPr xmlns="http://schemas.microsoft.com/office/spreadsheetml/2009/9/main" objectType="Drop" dropStyle="combo" dx="16" fmlaLink="_Output!$D$896" fmlaRange="_Input!$C$13:$C$18" noThreeD="1" sel="0" val="0"/>
</file>

<file path=xl/ctrlProps/ctrlProp1170.xml><?xml version="1.0" encoding="utf-8"?>
<formControlPr xmlns="http://schemas.microsoft.com/office/spreadsheetml/2009/9/main" objectType="Drop" dropStyle="combo" dx="16" fmlaLink="_Output!$D$897" fmlaRange="_Input!$C$13:$C$18" noThreeD="1" sel="0" val="0"/>
</file>

<file path=xl/ctrlProps/ctrlProp1171.xml><?xml version="1.0" encoding="utf-8"?>
<formControlPr xmlns="http://schemas.microsoft.com/office/spreadsheetml/2009/9/main" objectType="Drop" dropStyle="combo" dx="16" fmlaLink="_Output!$D$898" fmlaRange="_Input!$C$13:$C$18" noThreeD="1" sel="0" val="0"/>
</file>

<file path=xl/ctrlProps/ctrlProp1172.xml><?xml version="1.0" encoding="utf-8"?>
<formControlPr xmlns="http://schemas.microsoft.com/office/spreadsheetml/2009/9/main" objectType="Drop" dropStyle="combo" dx="16" fmlaLink="_Output!$D$899" fmlaRange="_Input!$C$13:$C$18" noThreeD="1" sel="0" val="0"/>
</file>

<file path=xl/ctrlProps/ctrlProp1173.xml><?xml version="1.0" encoding="utf-8"?>
<formControlPr xmlns="http://schemas.microsoft.com/office/spreadsheetml/2009/9/main" objectType="Drop" dropStyle="combo" dx="16" fmlaLink="_Output!$D$902" fmlaRange="_Input!$C$13:$C$18" noThreeD="1" sel="0" val="0"/>
</file>

<file path=xl/ctrlProps/ctrlProp1174.xml><?xml version="1.0" encoding="utf-8"?>
<formControlPr xmlns="http://schemas.microsoft.com/office/spreadsheetml/2009/9/main" objectType="Drop" dropStyle="combo" dx="16" fmlaLink="_Output!$D$904" fmlaRange="_Input!$C$13:$C$18" noThreeD="1" sel="0" val="0"/>
</file>

<file path=xl/ctrlProps/ctrlProp1175.xml><?xml version="1.0" encoding="utf-8"?>
<formControlPr xmlns="http://schemas.microsoft.com/office/spreadsheetml/2009/9/main" objectType="Drop" dropStyle="combo" dx="16" fmlaLink="_Output!$D$905" fmlaRange="_Input!$C$13:$C$18" noThreeD="1" sel="0" val="0"/>
</file>

<file path=xl/ctrlProps/ctrlProp1176.xml><?xml version="1.0" encoding="utf-8"?>
<formControlPr xmlns="http://schemas.microsoft.com/office/spreadsheetml/2009/9/main" objectType="Drop" dropStyle="combo" dx="16" fmlaLink="_Output!$D$907" fmlaRange="_Input!$C$13:$C$18" noThreeD="1" sel="0" val="0"/>
</file>

<file path=xl/ctrlProps/ctrlProp1177.xml><?xml version="1.0" encoding="utf-8"?>
<formControlPr xmlns="http://schemas.microsoft.com/office/spreadsheetml/2009/9/main" objectType="Drop" dropStyle="combo" dx="16" fmlaLink="_Output!$D$908" fmlaRange="_Input!$C$13:$C$18" noThreeD="1" sel="0" val="0"/>
</file>

<file path=xl/ctrlProps/ctrlProp1178.xml><?xml version="1.0" encoding="utf-8"?>
<formControlPr xmlns="http://schemas.microsoft.com/office/spreadsheetml/2009/9/main" objectType="Drop" dropStyle="combo" dx="16" fmlaLink="_Output!$D$909" fmlaRange="_Input!$C$13:$C$18" noThreeD="1" sel="0" val="0"/>
</file>

<file path=xl/ctrlProps/ctrlProp1179.xml><?xml version="1.0" encoding="utf-8"?>
<formControlPr xmlns="http://schemas.microsoft.com/office/spreadsheetml/2009/9/main" objectType="Drop" dropStyle="combo" dx="16" fmlaLink="_Output!$D$910" fmlaRange="_Input!$C$13:$C$18" noThreeD="1" sel="0" val="0"/>
</file>

<file path=xl/ctrlProps/ctrlProp1180.xml><?xml version="1.0" encoding="utf-8"?>
<formControlPr xmlns="http://schemas.microsoft.com/office/spreadsheetml/2009/9/main" objectType="Drop" dropStyle="combo" dx="16" fmlaLink="_Output!$D$911" fmlaRange="_Input!$C$13:$C$18" noThreeD="1" sel="0" val="0"/>
</file>

<file path=xl/ctrlProps/ctrlProp1181.xml><?xml version="1.0" encoding="utf-8"?>
<formControlPr xmlns="http://schemas.microsoft.com/office/spreadsheetml/2009/9/main" objectType="Drop" dropStyle="combo" dx="16" fmlaLink="_Output!$D$912" fmlaRange="_Input!$C$13:$C$18" noThreeD="1" sel="0" val="0"/>
</file>

<file path=xl/ctrlProps/ctrlProp1182.xml><?xml version="1.0" encoding="utf-8"?>
<formControlPr xmlns="http://schemas.microsoft.com/office/spreadsheetml/2009/9/main" objectType="Drop" dropStyle="combo" dx="16" fmlaLink="_Output!$D$893" fmlaRange="_Input!$C$13:$C$18" noThreeD="1" sel="0" val="0"/>
</file>

<file path=xl/ctrlProps/ctrlProp1183.xml><?xml version="1.0" encoding="utf-8"?>
<formControlPr xmlns="http://schemas.microsoft.com/office/spreadsheetml/2009/9/main" objectType="Drop" dropStyle="combo" dx="16" fmlaLink="_Output!$D$980" fmlaRange="_Input!$C$13:$C$18" noThreeD="1" sel="0" val="0"/>
</file>

<file path=xl/ctrlProps/ctrlProp1184.xml><?xml version="1.0" encoding="utf-8"?>
<formControlPr xmlns="http://schemas.microsoft.com/office/spreadsheetml/2009/9/main" objectType="Drop" dropStyle="combo" dx="16" fmlaLink="_Output!$D$1070" fmlaRange="_Input!$C$13:$C$17" noThreeD="1" sel="0" val="0"/>
</file>

<file path=xl/ctrlProps/ctrlProp1185.xml><?xml version="1.0" encoding="utf-8"?>
<formControlPr xmlns="http://schemas.microsoft.com/office/spreadsheetml/2009/9/main" objectType="Drop" dropStyle="combo" dx="16" fmlaLink="_Output!$E$1070" fmlaRange="_Input!$C$27:$C$31" noThreeD="1" sel="3" val="0"/>
</file>

<file path=xl/ctrlProps/ctrlProp1186.xml><?xml version="1.0" encoding="utf-8"?>
<formControlPr xmlns="http://schemas.microsoft.com/office/spreadsheetml/2009/9/main" objectType="Drop" dropStyle="combo" dx="16" fmlaLink="_Output!$D$919" fmlaRange="_Input!$C$13:$C$17" noThreeD="1" sel="0" val="0"/>
</file>

<file path=xl/ctrlProps/ctrlProp1187.xml><?xml version="1.0" encoding="utf-8"?>
<formControlPr xmlns="http://schemas.microsoft.com/office/spreadsheetml/2009/9/main" objectType="Drop" dropStyle="combo" dx="16" fmlaLink="_Output!$E$919" fmlaRange="_Input!$C$27:$C$31" noThreeD="1" sel="3" val="0"/>
</file>

<file path=xl/ctrlProps/ctrlProp1188.xml><?xml version="1.0" encoding="utf-8"?>
<formControlPr xmlns="http://schemas.microsoft.com/office/spreadsheetml/2009/9/main" objectType="Drop" dropStyle="combo" dx="16" fmlaLink="_Output!$D$921" fmlaRange="_Input!$C$3:$C$4" noThreeD="1" sel="1" val="0"/>
</file>

<file path=xl/ctrlProps/ctrlProp1189.xml><?xml version="1.0" encoding="utf-8"?>
<formControlPr xmlns="http://schemas.microsoft.com/office/spreadsheetml/2009/9/main" objectType="Drop" dropStyle="combo" dx="16" fmlaLink="_Output!$D$922" fmlaRange="_Input!$C$3:$C$4" noThreeD="1" sel="1" val="0"/>
</file>

<file path=xl/ctrlProps/ctrlProp1190.xml><?xml version="1.0" encoding="utf-8"?>
<formControlPr xmlns="http://schemas.microsoft.com/office/spreadsheetml/2009/9/main" objectType="Drop" dropStyle="combo" dx="16" fmlaLink="_Output!$D$923" fmlaRange="_Input!$C$3:$C$4" noThreeD="1" sel="1" val="0"/>
</file>

<file path=xl/ctrlProps/ctrlProp1191.xml><?xml version="1.0" encoding="utf-8"?>
<formControlPr xmlns="http://schemas.microsoft.com/office/spreadsheetml/2009/9/main" objectType="Drop" dropStyle="combo" dx="16" fmlaLink="_Output!$D$924" fmlaRange="_Input!$C$3:$C$4" noThreeD="1" sel="1" val="0"/>
</file>

<file path=xl/ctrlProps/ctrlProp1192.xml><?xml version="1.0" encoding="utf-8"?>
<formControlPr xmlns="http://schemas.microsoft.com/office/spreadsheetml/2009/9/main" objectType="Drop" dropStyle="combo" dx="16" fmlaLink="_Output!$D$925" fmlaRange="_Input!$C$3:$C$4" noThreeD="1" sel="1" val="0"/>
</file>

<file path=xl/ctrlProps/ctrlProp1193.xml><?xml version="1.0" encoding="utf-8"?>
<formControlPr xmlns="http://schemas.microsoft.com/office/spreadsheetml/2009/9/main" objectType="Drop" dropStyle="combo" dx="16" fmlaLink="_Output!$D$926" fmlaRange="_Input!$C$3:$C$4" noThreeD="1" sel="1" val="0"/>
</file>

<file path=xl/ctrlProps/ctrlProp1194.xml><?xml version="1.0" encoding="utf-8"?>
<formControlPr xmlns="http://schemas.microsoft.com/office/spreadsheetml/2009/9/main" objectType="Drop" dropStyle="combo" dx="16" fmlaLink="_Output!$D$927" fmlaRange="_Input!$C$3:$C$4" noThreeD="1" sel="1" val="0"/>
</file>

<file path=xl/ctrlProps/ctrlProp1195.xml><?xml version="1.0" encoding="utf-8"?>
<formControlPr xmlns="http://schemas.microsoft.com/office/spreadsheetml/2009/9/main" objectType="Drop" dropStyle="combo" dx="16" fmlaLink="_Output!$D$928" fmlaRange="_Input!$C$3:$C$4" noThreeD="1" sel="1" val="0"/>
</file>

<file path=xl/ctrlProps/ctrlProp1196.xml><?xml version="1.0" encoding="utf-8"?>
<formControlPr xmlns="http://schemas.microsoft.com/office/spreadsheetml/2009/9/main" objectType="Drop" dropStyle="combo" dx="16" fmlaLink="_Output!$D$929" fmlaRange="_Input!$C$3:$C$4" noThreeD="1" sel="1" val="0"/>
</file>

<file path=xl/ctrlProps/ctrlProp1197.xml><?xml version="1.0" encoding="utf-8"?>
<formControlPr xmlns="http://schemas.microsoft.com/office/spreadsheetml/2009/9/main" objectType="Drop" dropStyle="combo" dx="16" fmlaLink="_Output!$D$930" fmlaRange="_Input!$C$3:$C$4" noThreeD="1" sel="1" val="0"/>
</file>

<file path=xl/ctrlProps/ctrlProp1198.xml><?xml version="1.0" encoding="utf-8"?>
<formControlPr xmlns="http://schemas.microsoft.com/office/spreadsheetml/2009/9/main" objectType="Drop" dropStyle="combo" dx="16" fmlaLink="_Output!$D$931" fmlaRange="_Input!$C$3:$C$4" noThreeD="1" sel="1" val="0"/>
</file>

<file path=xl/ctrlProps/ctrlProp1199.xml><?xml version="1.0" encoding="utf-8"?>
<formControlPr xmlns="http://schemas.microsoft.com/office/spreadsheetml/2009/9/main" objectType="Drop" dropStyle="combo" dx="16" fmlaLink="_Output!$D$932" fmlaRange="_Input!$C$13:$C$17" noThreeD="1" sel="0" val="0"/>
</file>

<file path=xl/ctrlProps/ctrlProp1200.xml><?xml version="1.0" encoding="utf-8"?>
<formControlPr xmlns="http://schemas.microsoft.com/office/spreadsheetml/2009/9/main" objectType="Drop" dropStyle="combo" dx="16" fmlaLink="_Output!$E$932" fmlaRange="_Input!$C$27:$C$31" noThreeD="1" sel="3" val="0"/>
</file>

<file path=xl/ctrlProps/ctrlProp1201.xml><?xml version="1.0" encoding="utf-8"?>
<formControlPr xmlns="http://schemas.microsoft.com/office/spreadsheetml/2009/9/main" objectType="Drop" dropStyle="combo" dx="16" fmlaLink="_Output!$D$933" fmlaRange="_Input!$C$13:$C$17" noThreeD="1" sel="0" val="0"/>
</file>

<file path=xl/ctrlProps/ctrlProp1202.xml><?xml version="1.0" encoding="utf-8"?>
<formControlPr xmlns="http://schemas.microsoft.com/office/spreadsheetml/2009/9/main" objectType="Drop" dropStyle="combo" dx="16" fmlaLink="_Output!$D$934" fmlaRange="_Input!$C$13:$C$17" noThreeD="1" sel="0" val="0"/>
</file>

<file path=xl/ctrlProps/ctrlProp1203.xml><?xml version="1.0" encoding="utf-8"?>
<formControlPr xmlns="http://schemas.microsoft.com/office/spreadsheetml/2009/9/main" objectType="Drop" dropStyle="combo" dx="16" fmlaLink="_Output!$D$935" fmlaRange="_Input!$C$13:$C$17" noThreeD="1" sel="0" val="0"/>
</file>

<file path=xl/ctrlProps/ctrlProp1204.xml><?xml version="1.0" encoding="utf-8"?>
<formControlPr xmlns="http://schemas.microsoft.com/office/spreadsheetml/2009/9/main" objectType="Drop" dropStyle="combo" dx="16" fmlaLink="_Output!$D$936" fmlaRange="_Input!$C$13:$C$17" noThreeD="1" sel="0" val="0"/>
</file>

<file path=xl/ctrlProps/ctrlProp1205.xml><?xml version="1.0" encoding="utf-8"?>
<formControlPr xmlns="http://schemas.microsoft.com/office/spreadsheetml/2009/9/main" objectType="Drop" dropStyle="combo" dx="16" fmlaLink="_Output!$D$937" fmlaRange="_Input!$C$13:$C$17" noThreeD="1" sel="0" val="0"/>
</file>

<file path=xl/ctrlProps/ctrlProp1206.xml><?xml version="1.0" encoding="utf-8"?>
<formControlPr xmlns="http://schemas.microsoft.com/office/spreadsheetml/2009/9/main" objectType="Drop" dropStyle="combo" dx="16" fmlaLink="_Output!$D$938" fmlaRange="_Input!$C$13:$C$17" noThreeD="1" sel="0" val="0"/>
</file>

<file path=xl/ctrlProps/ctrlProp1207.xml><?xml version="1.0" encoding="utf-8"?>
<formControlPr xmlns="http://schemas.microsoft.com/office/spreadsheetml/2009/9/main" objectType="Drop" dropStyle="combo" dx="16" fmlaLink="_Output!$D$940" fmlaRange="_Input!$C$13:$C$17" noThreeD="1" sel="0" val="0"/>
</file>

<file path=xl/ctrlProps/ctrlProp1208.xml><?xml version="1.0" encoding="utf-8"?>
<formControlPr xmlns="http://schemas.microsoft.com/office/spreadsheetml/2009/9/main" objectType="Drop" dropStyle="combo" dx="16" fmlaLink="_Output!$D$941" fmlaRange="_Input!$C$13:$C$17" noThreeD="1" sel="0" val="0"/>
</file>

<file path=xl/ctrlProps/ctrlProp1209.xml><?xml version="1.0" encoding="utf-8"?>
<formControlPr xmlns="http://schemas.microsoft.com/office/spreadsheetml/2009/9/main" objectType="Drop" dropStyle="combo" dx="16" fmlaLink="_Output!$D$942" fmlaRange="_Input!$C$13:$C$17" noThreeD="1" sel="0" val="0"/>
</file>

<file path=xl/ctrlProps/ctrlProp1210.xml><?xml version="1.0" encoding="utf-8"?>
<formControlPr xmlns="http://schemas.microsoft.com/office/spreadsheetml/2009/9/main" objectType="Drop" dropStyle="combo" dx="16" fmlaLink="_Output!$D$943" fmlaRange="_Input!$C$13:$C$17" noThreeD="1" sel="0" val="0"/>
</file>

<file path=xl/ctrlProps/ctrlProp1211.xml><?xml version="1.0" encoding="utf-8"?>
<formControlPr xmlns="http://schemas.microsoft.com/office/spreadsheetml/2009/9/main" objectType="Drop" dropStyle="combo" dx="16" fmlaLink="_Output!$E$933" fmlaRange="_Input!$C$27:$C$31" noThreeD="1" sel="3" val="0"/>
</file>

<file path=xl/ctrlProps/ctrlProp1212.xml><?xml version="1.0" encoding="utf-8"?>
<formControlPr xmlns="http://schemas.microsoft.com/office/spreadsheetml/2009/9/main" objectType="Drop" dropStyle="combo" dx="16" fmlaLink="_Output!$E$934" fmlaRange="_Input!$C$27:$C$31" noThreeD="1" sel="3" val="0"/>
</file>

<file path=xl/ctrlProps/ctrlProp1213.xml><?xml version="1.0" encoding="utf-8"?>
<formControlPr xmlns="http://schemas.microsoft.com/office/spreadsheetml/2009/9/main" objectType="Drop" dropStyle="combo" dx="16" fmlaLink="_Output!$E$935" fmlaRange="_Input!$C$27:$C$31" noThreeD="1" sel="3" val="0"/>
</file>

<file path=xl/ctrlProps/ctrlProp1214.xml><?xml version="1.0" encoding="utf-8"?>
<formControlPr xmlns="http://schemas.microsoft.com/office/spreadsheetml/2009/9/main" objectType="Drop" dropStyle="combo" dx="16" fmlaLink="_Output!$E$936" fmlaRange="_Input!$C$27:$C$31" noThreeD="1" sel="3" val="0"/>
</file>

<file path=xl/ctrlProps/ctrlProp1215.xml><?xml version="1.0" encoding="utf-8"?>
<formControlPr xmlns="http://schemas.microsoft.com/office/spreadsheetml/2009/9/main" objectType="Drop" dropStyle="combo" dx="16" fmlaLink="_Output!$E$937" fmlaRange="_Input!$C$27:$C$31" noThreeD="1" sel="3" val="0"/>
</file>

<file path=xl/ctrlProps/ctrlProp1216.xml><?xml version="1.0" encoding="utf-8"?>
<formControlPr xmlns="http://schemas.microsoft.com/office/spreadsheetml/2009/9/main" objectType="Drop" dropStyle="combo" dx="16" fmlaLink="_Output!$E$938" fmlaRange="_Input!$C$27:$C$31" noThreeD="1" sel="3" val="0"/>
</file>

<file path=xl/ctrlProps/ctrlProp1217.xml><?xml version="1.0" encoding="utf-8"?>
<formControlPr xmlns="http://schemas.microsoft.com/office/spreadsheetml/2009/9/main" objectType="Drop" dropStyle="combo" dx="16" fmlaLink="_Output!$E$940" fmlaRange="_Input!$C$27:$C$31" noThreeD="1" sel="3" val="0"/>
</file>

<file path=xl/ctrlProps/ctrlProp1218.xml><?xml version="1.0" encoding="utf-8"?>
<formControlPr xmlns="http://schemas.microsoft.com/office/spreadsheetml/2009/9/main" objectType="Drop" dropStyle="combo" dx="16" fmlaLink="_Output!$E$941" fmlaRange="_Input!$C$27:$C$31" noThreeD="1" sel="3" val="0"/>
</file>

<file path=xl/ctrlProps/ctrlProp1219.xml><?xml version="1.0" encoding="utf-8"?>
<formControlPr xmlns="http://schemas.microsoft.com/office/spreadsheetml/2009/9/main" objectType="Drop" dropStyle="combo" dx="16" fmlaLink="_Output!$E$942" fmlaRange="_Input!$C$27:$C$31" noThreeD="1" sel="3" val="0"/>
</file>

<file path=xl/ctrlProps/ctrlProp1220.xml><?xml version="1.0" encoding="utf-8"?>
<formControlPr xmlns="http://schemas.microsoft.com/office/spreadsheetml/2009/9/main" objectType="Drop" dropStyle="combo" dx="16" fmlaLink="_Output!$E$943" fmlaRange="_Input!$C$27:$C$31" noThreeD="1" sel="3" val="0"/>
</file>

<file path=xl/ctrlProps/ctrlProp1221.xml><?xml version="1.0" encoding="utf-8"?>
<formControlPr xmlns="http://schemas.microsoft.com/office/spreadsheetml/2009/9/main" objectType="Drop" dropStyle="combo" dx="16" fmlaLink="_Output!$D$945" fmlaRange="_Input!$C$13:$C$18" noThreeD="1" sel="0" val="0"/>
</file>

<file path=xl/ctrlProps/ctrlProp1222.xml><?xml version="1.0" encoding="utf-8"?>
<formControlPr xmlns="http://schemas.microsoft.com/office/spreadsheetml/2009/9/main" objectType="Drop" dropStyle="combo" dx="16" fmlaLink="_Output!$D$946" fmlaRange="_Input!$C$13:$C$18" noThreeD="1" sel="0" val="0"/>
</file>

<file path=xl/ctrlProps/ctrlProp1223.xml><?xml version="1.0" encoding="utf-8"?>
<formControlPr xmlns="http://schemas.microsoft.com/office/spreadsheetml/2009/9/main" objectType="Drop" dropStyle="combo" dx="16" fmlaLink="_Output!$D$947" fmlaRange="_Input!$C$13:$C$18" noThreeD="1" sel="0" val="0"/>
</file>

<file path=xl/ctrlProps/ctrlProp1224.xml><?xml version="1.0" encoding="utf-8"?>
<formControlPr xmlns="http://schemas.microsoft.com/office/spreadsheetml/2009/9/main" objectType="Drop" dropStyle="combo" dx="16" fmlaLink="_Output!$D$948" fmlaRange="_Input!$C$13:$C$18" noThreeD="1" sel="0" val="0"/>
</file>

<file path=xl/ctrlProps/ctrlProp1225.xml><?xml version="1.0" encoding="utf-8"?>
<formControlPr xmlns="http://schemas.microsoft.com/office/spreadsheetml/2009/9/main" objectType="Drop" dropStyle="combo" dx="16" fmlaLink="_Output!$D$949" fmlaRange="_Input!$C$13:$C$18" noThreeD="1" sel="0" val="0"/>
</file>

<file path=xl/ctrlProps/ctrlProp1226.xml><?xml version="1.0" encoding="utf-8"?>
<formControlPr xmlns="http://schemas.microsoft.com/office/spreadsheetml/2009/9/main" objectType="Drop" dropStyle="combo" dx="16" fmlaLink="_Output!$D$950" fmlaRange="_Input!$C$13:$C$18" noThreeD="1" sel="0" val="0"/>
</file>

<file path=xl/ctrlProps/ctrlProp1227.xml><?xml version="1.0" encoding="utf-8"?>
<formControlPr xmlns="http://schemas.microsoft.com/office/spreadsheetml/2009/9/main" objectType="Drop" dropStyle="combo" dx="16" fmlaLink="_Output!$D$951" fmlaRange="_Input!$C$13:$C$18" noThreeD="1" sel="0" val="0"/>
</file>

<file path=xl/ctrlProps/ctrlProp1228.xml><?xml version="1.0" encoding="utf-8"?>
<formControlPr xmlns="http://schemas.microsoft.com/office/spreadsheetml/2009/9/main" objectType="Drop" dropStyle="combo" dx="16" fmlaLink="_Output!$D$952" fmlaRange="_Input!$C$13:$C$18" noThreeD="1" sel="0" val="0"/>
</file>

<file path=xl/ctrlProps/ctrlProp1229.xml><?xml version="1.0" encoding="utf-8"?>
<formControlPr xmlns="http://schemas.microsoft.com/office/spreadsheetml/2009/9/main" objectType="Drop" dropStyle="combo" dx="16" fmlaLink="_Output!$D$953" fmlaRange="_Input!$C$13:$C$18" noThreeD="1" sel="0" val="0"/>
</file>

<file path=xl/ctrlProps/ctrlProp1230.xml><?xml version="1.0" encoding="utf-8"?>
<formControlPr xmlns="http://schemas.microsoft.com/office/spreadsheetml/2009/9/main" objectType="Drop" dropStyle="combo" dx="16" fmlaLink="_Output!$D$954" fmlaRange="_Input!$C$13:$C$18" noThreeD="1" sel="0" val="0"/>
</file>

<file path=xl/ctrlProps/ctrlProp1231.xml><?xml version="1.0" encoding="utf-8"?>
<formControlPr xmlns="http://schemas.microsoft.com/office/spreadsheetml/2009/9/main" objectType="Drop" dropStyle="combo" dx="16" fmlaLink="_Output!$D$955" fmlaRange="_Input!$C$13:$C$18" noThreeD="1" sel="0" val="0"/>
</file>

<file path=xl/ctrlProps/ctrlProp1232.xml><?xml version="1.0" encoding="utf-8"?>
<formControlPr xmlns="http://schemas.microsoft.com/office/spreadsheetml/2009/9/main" objectType="Drop" dropStyle="combo" dx="16" fmlaLink="_Output!$D$956" fmlaRange="_Input!$C$13:$C$18" noThreeD="1" sel="0" val="0"/>
</file>

<file path=xl/ctrlProps/ctrlProp1233.xml><?xml version="1.0" encoding="utf-8"?>
<formControlPr xmlns="http://schemas.microsoft.com/office/spreadsheetml/2009/9/main" objectType="Drop" dropStyle="combo" dx="16" fmlaLink="_Output!$D$957" fmlaRange="_Input!$C$13:$C$18" noThreeD="1" sel="0" val="0"/>
</file>

<file path=xl/ctrlProps/ctrlProp1234.xml><?xml version="1.0" encoding="utf-8"?>
<formControlPr xmlns="http://schemas.microsoft.com/office/spreadsheetml/2009/9/main" objectType="Drop" dropStyle="combo" dx="16" fmlaLink="_Output!$D$958" fmlaRange="_Input!$C$13:$C$18" noThreeD="1" sel="0" val="0"/>
</file>

<file path=xl/ctrlProps/ctrlProp1235.xml><?xml version="1.0" encoding="utf-8"?>
<formControlPr xmlns="http://schemas.microsoft.com/office/spreadsheetml/2009/9/main" objectType="Drop" dropStyle="combo" dx="16" fmlaLink="_Output!$D$959" fmlaRange="_Input!$C$13:$C$18" noThreeD="1" sel="0" val="0"/>
</file>

<file path=xl/ctrlProps/ctrlProp1236.xml><?xml version="1.0" encoding="utf-8"?>
<formControlPr xmlns="http://schemas.microsoft.com/office/spreadsheetml/2009/9/main" objectType="Drop" dropStyle="combo" dx="16" fmlaLink="_Output!$D$960" fmlaRange="_Input!$C$13:$C$18" noThreeD="1" sel="0" val="0"/>
</file>

<file path=xl/ctrlProps/ctrlProp1237.xml><?xml version="1.0" encoding="utf-8"?>
<formControlPr xmlns="http://schemas.microsoft.com/office/spreadsheetml/2009/9/main" objectType="Drop" dropStyle="combo" dx="16" fmlaLink="_Output!$D$961" fmlaRange="_Input!$C$13:$C$18" noThreeD="1" sel="0" val="0"/>
</file>

<file path=xl/ctrlProps/ctrlProp1238.xml><?xml version="1.0" encoding="utf-8"?>
<formControlPr xmlns="http://schemas.microsoft.com/office/spreadsheetml/2009/9/main" objectType="Drop" dropStyle="combo" dx="16" fmlaLink="_Output!$D$962" fmlaRange="_Input!$C$13:$C$18" noThreeD="1" sel="0" val="0"/>
</file>

<file path=xl/ctrlProps/ctrlProp1239.xml><?xml version="1.0" encoding="utf-8"?>
<formControlPr xmlns="http://schemas.microsoft.com/office/spreadsheetml/2009/9/main" objectType="Drop" dropStyle="combo" dx="16" fmlaLink="_Output!$D$963" fmlaRange="_Input!$C$13:$C$18" noThreeD="1" sel="0" val="0"/>
</file>

<file path=xl/ctrlProps/ctrlProp1240.xml><?xml version="1.0" encoding="utf-8"?>
<formControlPr xmlns="http://schemas.microsoft.com/office/spreadsheetml/2009/9/main" objectType="Drop" dropStyle="combo" dx="16" fmlaLink="_Output!$D$965" fmlaRange="_Input!$C$13:$C$18" noThreeD="1" sel="0" val="0"/>
</file>

<file path=xl/ctrlProps/ctrlProp1241.xml><?xml version="1.0" encoding="utf-8"?>
<formControlPr xmlns="http://schemas.microsoft.com/office/spreadsheetml/2009/9/main" objectType="Drop" dropStyle="combo" dx="16" fmlaLink="_Output!$D$1071" fmlaRange="_Input!$C$13:$C$17" noThreeD="1" sel="0" val="0"/>
</file>

<file path=xl/ctrlProps/ctrlProp1242.xml><?xml version="1.0" encoding="utf-8"?>
<formControlPr xmlns="http://schemas.microsoft.com/office/spreadsheetml/2009/9/main" objectType="Drop" dropStyle="combo" dx="16" fmlaLink="_Output!$E$1071" fmlaRange="_Input!$C$27:$C$31" noThreeD="1" sel="3" val="3"/>
</file>

<file path=xl/drawings/_rels/drawing1.xml.rels><?xml version="1.0" encoding="UTF-8" standalone="yes"?>
<Relationships xmlns="http://schemas.openxmlformats.org/package/2006/relationships"><Relationship Id="rId3" Type="http://schemas.openxmlformats.org/officeDocument/2006/relationships/hyperlink" Target="#Index!A1"/><Relationship Id="rId2" Type="http://schemas.openxmlformats.org/officeDocument/2006/relationships/image" Target="../media/image1.png"/><Relationship Id="rId1" Type="http://schemas.openxmlformats.org/officeDocument/2006/relationships/hyperlink" Target="#'Introduction - INT'!A1"/><Relationship Id="rId6" Type="http://schemas.openxmlformats.org/officeDocument/2006/relationships/image" Target="../media/image3.png"/><Relationship Id="rId5" Type="http://schemas.openxmlformats.org/officeDocument/2006/relationships/hyperlink" Target="#'Results - OVR'!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9.png"/><Relationship Id="rId3" Type="http://schemas.openxmlformats.org/officeDocument/2006/relationships/hyperlink" Target="#Index!A1"/><Relationship Id="rId7" Type="http://schemas.openxmlformats.org/officeDocument/2006/relationships/image" Target="../media/image6.png"/><Relationship Id="rId12" Type="http://schemas.openxmlformats.org/officeDocument/2006/relationships/image" Target="../media/image8.png"/><Relationship Id="rId2" Type="http://schemas.openxmlformats.org/officeDocument/2006/relationships/image" Target="../media/image4.png"/><Relationship Id="rId16" Type="http://schemas.openxmlformats.org/officeDocument/2006/relationships/image" Target="../media/image12.png"/><Relationship Id="rId1" Type="http://schemas.openxmlformats.org/officeDocument/2006/relationships/hyperlink" Target="#'General - PRO'!A1"/><Relationship Id="rId6" Type="http://schemas.openxmlformats.org/officeDocument/2006/relationships/image" Target="../media/image5.png"/><Relationship Id="rId11" Type="http://schemas.openxmlformats.org/officeDocument/2006/relationships/hyperlink" Target="#'Results - OVR'!A1"/><Relationship Id="rId5" Type="http://schemas.openxmlformats.org/officeDocument/2006/relationships/hyperlink" Target="#'Introduction - USG'!A1"/><Relationship Id="rId15" Type="http://schemas.openxmlformats.org/officeDocument/2006/relationships/image" Target="../media/image11.png"/><Relationship Id="rId10" Type="http://schemas.openxmlformats.org/officeDocument/2006/relationships/image" Target="../media/image3.png"/><Relationship Id="rId4" Type="http://schemas.openxmlformats.org/officeDocument/2006/relationships/image" Target="../media/image2.png"/><Relationship Id="rId9" Type="http://schemas.openxmlformats.org/officeDocument/2006/relationships/image" Target="../media/image7.png"/><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Results - OVR'!A1"/><Relationship Id="rId7" Type="http://schemas.openxmlformats.org/officeDocument/2006/relationships/hyperlink" Target="#Index!A1"/><Relationship Id="rId2" Type="http://schemas.openxmlformats.org/officeDocument/2006/relationships/image" Target="../media/image7.png"/><Relationship Id="rId1" Type="http://schemas.openxmlformats.org/officeDocument/2006/relationships/hyperlink" Target="#'Introduction - INT'!A1"/><Relationship Id="rId6" Type="http://schemas.openxmlformats.org/officeDocument/2006/relationships/image" Target="../media/image1.png"/><Relationship Id="rId11" Type="http://schemas.openxmlformats.org/officeDocument/2006/relationships/image" Target="../media/image5.png"/><Relationship Id="rId5" Type="http://schemas.openxmlformats.org/officeDocument/2006/relationships/hyperlink" Target="#'General - PRO'!A1"/><Relationship Id="rId10" Type="http://schemas.openxmlformats.org/officeDocument/2006/relationships/hyperlink" Target="#'Introduction - CHG'!A1"/><Relationship Id="rId4" Type="http://schemas.openxmlformats.org/officeDocument/2006/relationships/image" Target="../media/image3.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Results - OVR'!A1"/><Relationship Id="rId7" Type="http://schemas.openxmlformats.org/officeDocument/2006/relationships/hyperlink" Target="#Index!A1"/><Relationship Id="rId2" Type="http://schemas.openxmlformats.org/officeDocument/2006/relationships/image" Target="../media/image7.png"/><Relationship Id="rId1" Type="http://schemas.openxmlformats.org/officeDocument/2006/relationships/hyperlink" Target="#'Introduction - USG'!A1"/><Relationship Id="rId6" Type="http://schemas.openxmlformats.org/officeDocument/2006/relationships/image" Target="../media/image1.png"/><Relationship Id="rId5" Type="http://schemas.openxmlformats.org/officeDocument/2006/relationships/hyperlink" Target="#'General - PRO'!A1"/><Relationship Id="rId4" Type="http://schemas.openxmlformats.org/officeDocument/2006/relationships/image" Target="../media/image3.png"/><Relationship Id="rId9" Type="http://schemas.openxmlformats.org/officeDocument/2006/relationships/image" Target="../media/image11.png"/></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Business - BSD'!A1"/><Relationship Id="rId7" Type="http://schemas.openxmlformats.org/officeDocument/2006/relationships/hyperlink" Target="#'General - SCP'!A1"/><Relationship Id="rId2" Type="http://schemas.openxmlformats.org/officeDocument/2006/relationships/image" Target="../media/image11.png"/><Relationship Id="rId1" Type="http://schemas.openxmlformats.org/officeDocument/2006/relationships/hyperlink" Target="#'Introduction - INT'!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png"/><Relationship Id="rId9" Type="http://schemas.openxmlformats.org/officeDocument/2006/relationships/hyperlink" Target="#'Results - OVR'!A1"/></Relationships>
</file>

<file path=xl/drawings/_rels/drawing6.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Results - OVR'!A1"/><Relationship Id="rId7" Type="http://schemas.openxmlformats.org/officeDocument/2006/relationships/hyperlink" Target="#'Business - BSD'!A1"/><Relationship Id="rId2" Type="http://schemas.openxmlformats.org/officeDocument/2006/relationships/image" Target="../media/image7.png"/><Relationship Id="rId1" Type="http://schemas.openxmlformats.org/officeDocument/2006/relationships/hyperlink" Target="#'General - PRO'!A1"/><Relationship Id="rId6" Type="http://schemas.openxmlformats.org/officeDocument/2006/relationships/image" Target="../media/image11.png"/><Relationship Id="rId5" Type="http://schemas.openxmlformats.org/officeDocument/2006/relationships/hyperlink" Target="#'Introduction - INT'!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7.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General - PRO'!A1"/><Relationship Id="rId7" Type="http://schemas.openxmlformats.org/officeDocument/2006/relationships/hyperlink" Target="#Index!A1"/><Relationship Id="rId2" Type="http://schemas.openxmlformats.org/officeDocument/2006/relationships/image" Target="../media/image5.png"/><Relationship Id="rId1" Type="http://schemas.openxmlformats.org/officeDocument/2006/relationships/hyperlink" Target="#'Business - CST'!A1"/><Relationship Id="rId6" Type="http://schemas.openxmlformats.org/officeDocument/2006/relationships/image" Target="../media/image13.png"/><Relationship Id="rId5" Type="http://schemas.openxmlformats.org/officeDocument/2006/relationships/hyperlink" Target="#'People - EMP'!A1"/><Relationship Id="rId10" Type="http://schemas.openxmlformats.org/officeDocument/2006/relationships/image" Target="../media/image3.png"/><Relationship Id="rId4" Type="http://schemas.openxmlformats.org/officeDocument/2006/relationships/image" Target="../media/image11.png"/><Relationship Id="rId9" Type="http://schemas.openxmlformats.org/officeDocument/2006/relationships/hyperlink" Target="#'Results - OVR'!A1"/></Relationships>
</file>

<file path=xl/drawings/_rels/drawing8.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Business - BSD'!A1"/><Relationship Id="rId7" Type="http://schemas.openxmlformats.org/officeDocument/2006/relationships/hyperlink" Target="#'General - PRO'!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Business - CHT'!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hyperlink" Target="#'People - EMP'!A1"/></Relationships>
</file>

<file path=xl/drawings/_rels/drawing9.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Business - CST'!A1"/><Relationship Id="rId7" Type="http://schemas.openxmlformats.org/officeDocument/2006/relationships/hyperlink" Target="#'General - PRO'!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Business - GOV'!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hyperlink" Target="#'People - EMP'!A1"/></Relationships>
</file>

<file path=xl/drawings/_rels/drawing10.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Business - CHT'!A1"/><Relationship Id="rId7" Type="http://schemas.openxmlformats.org/officeDocument/2006/relationships/hyperlink" Target="#'General - PRO'!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Business - PRV'!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hyperlink" Target="#'People - EMP'!A1"/></Relationships>
</file>

<file path=xl/drawings/_rels/drawing11.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hyperlink" Target="#'Results - OVR'!A1"/><Relationship Id="rId7" Type="http://schemas.openxmlformats.org/officeDocument/2006/relationships/hyperlink" Target="#'People - EMP'!A1"/><Relationship Id="rId2" Type="http://schemas.openxmlformats.org/officeDocument/2006/relationships/image" Target="../media/image7.png"/><Relationship Id="rId1" Type="http://schemas.openxmlformats.org/officeDocument/2006/relationships/hyperlink" Target="#'Business - GOV'!A1"/><Relationship Id="rId6" Type="http://schemas.openxmlformats.org/officeDocument/2006/relationships/image" Target="../media/image11.png"/><Relationship Id="rId5" Type="http://schemas.openxmlformats.org/officeDocument/2006/relationships/hyperlink" Target="#'General - PRO'!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1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Process - MGT'!A1"/><Relationship Id="rId7" Type="http://schemas.openxmlformats.org/officeDocument/2006/relationships/hyperlink" Target="#'People - R&amp;H'!A1"/><Relationship Id="rId2" Type="http://schemas.openxmlformats.org/officeDocument/2006/relationships/image" Target="../media/image11.png"/><Relationship Id="rId1" Type="http://schemas.openxmlformats.org/officeDocument/2006/relationships/hyperlink" Target="#'Business - BSD'!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png"/><Relationship Id="rId9" Type="http://schemas.openxmlformats.org/officeDocument/2006/relationships/hyperlink" Target="#'Results - OVR'!A1"/></Relationships>
</file>

<file path=xl/drawings/_rels/drawing1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People - EMP'!A1"/><Relationship Id="rId7" Type="http://schemas.openxmlformats.org/officeDocument/2006/relationships/hyperlink" Target="#'Business - BSD'!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People - PEM'!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4.png"/><Relationship Id="rId4" Type="http://schemas.openxmlformats.org/officeDocument/2006/relationships/image" Target="../media/image7.png"/><Relationship Id="rId9" Type="http://schemas.openxmlformats.org/officeDocument/2006/relationships/hyperlink" Target="#'Process - MGT'!A1"/></Relationships>
</file>

<file path=xl/drawings/_rels/drawing14.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People - R&amp;H'!A1"/><Relationship Id="rId7" Type="http://schemas.openxmlformats.org/officeDocument/2006/relationships/hyperlink" Target="#'Business - BSD'!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People - KNM'!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4.png"/><Relationship Id="rId4" Type="http://schemas.openxmlformats.org/officeDocument/2006/relationships/image" Target="../media/image7.png"/><Relationship Id="rId9" Type="http://schemas.openxmlformats.org/officeDocument/2006/relationships/hyperlink" Target="#'Process - MGT'!A1"/></Relationships>
</file>

<file path=xl/drawings/_rels/drawing15.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People - PEM'!A1"/><Relationship Id="rId7" Type="http://schemas.openxmlformats.org/officeDocument/2006/relationships/hyperlink" Target="#'Business - BSD'!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People - T&amp;E'!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4.png"/><Relationship Id="rId4" Type="http://schemas.openxmlformats.org/officeDocument/2006/relationships/image" Target="../media/image7.png"/><Relationship Id="rId9" Type="http://schemas.openxmlformats.org/officeDocument/2006/relationships/hyperlink" Target="#'Process - MGT'!A1"/></Relationships>
</file>

<file path=xl/drawings/_rels/drawing16.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Results - OVR'!A1"/><Relationship Id="rId7" Type="http://schemas.openxmlformats.org/officeDocument/2006/relationships/hyperlink" Target="#'Process - MGT'!A1"/><Relationship Id="rId2" Type="http://schemas.openxmlformats.org/officeDocument/2006/relationships/image" Target="../media/image7.png"/><Relationship Id="rId1" Type="http://schemas.openxmlformats.org/officeDocument/2006/relationships/hyperlink" Target="#'People - KNM'!A1"/><Relationship Id="rId6" Type="http://schemas.openxmlformats.org/officeDocument/2006/relationships/image" Target="../media/image11.png"/><Relationship Id="rId5" Type="http://schemas.openxmlformats.org/officeDocument/2006/relationships/hyperlink" Target="#'Business - BSD'!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17.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Technology - SIM'!A1"/><Relationship Id="rId7" Type="http://schemas.openxmlformats.org/officeDocument/2006/relationships/hyperlink" Target="#'Process - O&amp;F'!A1"/><Relationship Id="rId2" Type="http://schemas.openxmlformats.org/officeDocument/2006/relationships/image" Target="../media/image11.png"/><Relationship Id="rId1" Type="http://schemas.openxmlformats.org/officeDocument/2006/relationships/hyperlink" Target="#'People - EMP'!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3.png"/><Relationship Id="rId9" Type="http://schemas.openxmlformats.org/officeDocument/2006/relationships/hyperlink" Target="#'Results - OVR'!A1"/></Relationships>
</file>

<file path=xl/drawings/_rels/drawing18.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Process - MGT'!A1"/><Relationship Id="rId7" Type="http://schemas.openxmlformats.org/officeDocument/2006/relationships/hyperlink" Target="#'People - EMP'!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Process - RPT'!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hyperlink" Target="#'Technology - SIM'!A1"/></Relationships>
</file>

<file path=xl/drawings/_rels/drawing19.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Process - O&amp;F'!A1"/><Relationship Id="rId7" Type="http://schemas.openxmlformats.org/officeDocument/2006/relationships/hyperlink" Target="#'People - EMP'!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Process - UCM'!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hyperlink" Target="#'Technology - SIM'!A1"/></Relationships>
</file>

<file path=xl/drawings/_rels/drawing20.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People - EMP'!A1"/><Relationship Id="rId7" Type="http://schemas.openxmlformats.org/officeDocument/2006/relationships/hyperlink" Target="#Index!A1"/><Relationship Id="rId12"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14.png"/><Relationship Id="rId11" Type="http://schemas.openxmlformats.org/officeDocument/2006/relationships/hyperlink" Target="#'Process - RPT'!A1"/><Relationship Id="rId5" Type="http://schemas.openxmlformats.org/officeDocument/2006/relationships/hyperlink" Target="#'Technology - SIM'!A1"/><Relationship Id="rId10" Type="http://schemas.openxmlformats.org/officeDocument/2006/relationships/image" Target="../media/image5.png"/><Relationship Id="rId4" Type="http://schemas.openxmlformats.org/officeDocument/2006/relationships/image" Target="../media/image11.png"/><Relationship Id="rId9" Type="http://schemas.openxmlformats.org/officeDocument/2006/relationships/hyperlink" Target="#'Process - DTE'!A1"/></Relationships>
</file>

<file path=xl/drawings/_rels/drawing21.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hyperlink" Target="#'Results - OVR'!A1"/><Relationship Id="rId7" Type="http://schemas.openxmlformats.org/officeDocument/2006/relationships/hyperlink" Target="#'Technology - SIM'!A1"/><Relationship Id="rId2" Type="http://schemas.openxmlformats.org/officeDocument/2006/relationships/image" Target="../media/image7.png"/><Relationship Id="rId1" Type="http://schemas.openxmlformats.org/officeDocument/2006/relationships/hyperlink" Target="#'Process - UCM'!A1"/><Relationship Id="rId6" Type="http://schemas.openxmlformats.org/officeDocument/2006/relationships/image" Target="../media/image11.png"/><Relationship Id="rId5" Type="http://schemas.openxmlformats.org/officeDocument/2006/relationships/hyperlink" Target="#'People - EMP'!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2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Services - SCM'!A1"/><Relationship Id="rId7" Type="http://schemas.openxmlformats.org/officeDocument/2006/relationships/hyperlink" Target="#'Technology - NDR'!A1"/><Relationship Id="rId2" Type="http://schemas.openxmlformats.org/officeDocument/2006/relationships/image" Target="../media/image11.png"/><Relationship Id="rId1" Type="http://schemas.openxmlformats.org/officeDocument/2006/relationships/hyperlink" Target="#'Process - MGT'!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3.png"/><Relationship Id="rId9" Type="http://schemas.openxmlformats.org/officeDocument/2006/relationships/hyperlink" Target="#'Results - OVR'!A1"/></Relationships>
</file>

<file path=xl/drawings/_rels/drawing2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Technology - SIM'!A1"/><Relationship Id="rId7" Type="http://schemas.openxmlformats.org/officeDocument/2006/relationships/hyperlink" Target="#'Process - MGT'!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Technology - EDR'!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hyperlink" Target="#'Services - SCM'!A1"/></Relationships>
</file>

<file path=xl/drawings/_rels/drawing24.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Technology - NDR'!A1"/><Relationship Id="rId7" Type="http://schemas.openxmlformats.org/officeDocument/2006/relationships/hyperlink" Target="#'Process - MGT'!A1"/><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Technology - A&amp;O'!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7.png"/><Relationship Id="rId9" Type="http://schemas.openxmlformats.org/officeDocument/2006/relationships/hyperlink" Target="#'Services - SCM'!A1"/></Relationships>
</file>

<file path=xl/drawings/_rels/drawing25.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hyperlink" Target="#'Results - OVR'!A1"/><Relationship Id="rId7" Type="http://schemas.openxmlformats.org/officeDocument/2006/relationships/hyperlink" Target="#'Services - SCM'!A1"/><Relationship Id="rId2" Type="http://schemas.openxmlformats.org/officeDocument/2006/relationships/image" Target="../media/image7.png"/><Relationship Id="rId1" Type="http://schemas.openxmlformats.org/officeDocument/2006/relationships/hyperlink" Target="#'Technology - EDR'!A1"/><Relationship Id="rId6" Type="http://schemas.openxmlformats.org/officeDocument/2006/relationships/image" Target="../media/image11.png"/><Relationship Id="rId5" Type="http://schemas.openxmlformats.org/officeDocument/2006/relationships/hyperlink" Target="#'Process - MGT'!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26.xml.rels><?xml version="1.0" encoding="UTF-8" standalone="yes"?>
<Relationships xmlns="http://schemas.openxmlformats.org/package/2006/relationships"><Relationship Id="rId8" Type="http://schemas.openxmlformats.org/officeDocument/2006/relationships/hyperlink" Target="#'Services - SIM'!A1"/><Relationship Id="rId3" Type="http://schemas.openxmlformats.org/officeDocument/2006/relationships/hyperlink" Target="#'Results - OVR'!A1"/><Relationship Id="rId7" Type="http://schemas.openxmlformats.org/officeDocument/2006/relationships/image" Target="../media/image3.png"/><Relationship Id="rId2" Type="http://schemas.openxmlformats.org/officeDocument/2006/relationships/image" Target="../media/image11.png"/><Relationship Id="rId1" Type="http://schemas.openxmlformats.org/officeDocument/2006/relationships/hyperlink" Target="#'Technology - SIM'!A1"/><Relationship Id="rId6" Type="http://schemas.openxmlformats.org/officeDocument/2006/relationships/image" Target="../media/image2.png"/><Relationship Id="rId5" Type="http://schemas.openxmlformats.org/officeDocument/2006/relationships/hyperlink" Target="#Index!A1"/><Relationship Id="rId4" Type="http://schemas.openxmlformats.org/officeDocument/2006/relationships/image" Target="../media/image1.png"/><Relationship Id="rId9" Type="http://schemas.openxmlformats.org/officeDocument/2006/relationships/image" Target="../media/image5.png"/></Relationships>
</file>

<file path=xl/drawings/_rels/drawing27.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Services - A&amp;F'!A1"/><Relationship Id="rId7" Type="http://schemas.openxmlformats.org/officeDocument/2006/relationships/hyperlink" Target="#'Technology - SIM'!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7.png"/><Relationship Id="rId11" Type="http://schemas.openxmlformats.org/officeDocument/2006/relationships/image" Target="../media/image2.png"/><Relationship Id="rId5" Type="http://schemas.openxmlformats.org/officeDocument/2006/relationships/hyperlink" Target="#'Services - SCM'!A1"/><Relationship Id="rId10" Type="http://schemas.openxmlformats.org/officeDocument/2006/relationships/hyperlink" Target="#Index!A1"/><Relationship Id="rId4" Type="http://schemas.openxmlformats.org/officeDocument/2006/relationships/image" Target="../media/image5.png"/><Relationship Id="rId9" Type="http://schemas.openxmlformats.org/officeDocument/2006/relationships/image" Target="../media/image4.png"/></Relationships>
</file>

<file path=xl/drawings/_rels/drawing28.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Services - THR'!A1"/><Relationship Id="rId7" Type="http://schemas.openxmlformats.org/officeDocument/2006/relationships/hyperlink" Target="#'Technology - SIM'!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7.png"/><Relationship Id="rId11" Type="http://schemas.openxmlformats.org/officeDocument/2006/relationships/image" Target="../media/image2.png"/><Relationship Id="rId5" Type="http://schemas.openxmlformats.org/officeDocument/2006/relationships/hyperlink" Target="#'Services - SIM'!A1"/><Relationship Id="rId10" Type="http://schemas.openxmlformats.org/officeDocument/2006/relationships/hyperlink" Target="#Index!A1"/><Relationship Id="rId4" Type="http://schemas.openxmlformats.org/officeDocument/2006/relationships/image" Target="../media/image5.png"/><Relationship Id="rId9" Type="http://schemas.openxmlformats.org/officeDocument/2006/relationships/image" Target="../media/image4.png"/></Relationships>
</file>

<file path=xl/drawings/_rels/drawing29.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Services - HNT'!A1"/><Relationship Id="rId7" Type="http://schemas.openxmlformats.org/officeDocument/2006/relationships/hyperlink" Target="#'Technology - SIM'!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7.png"/><Relationship Id="rId11" Type="http://schemas.openxmlformats.org/officeDocument/2006/relationships/image" Target="../media/image2.png"/><Relationship Id="rId5" Type="http://schemas.openxmlformats.org/officeDocument/2006/relationships/hyperlink" Target="#'Services - A&amp;F'!A1"/><Relationship Id="rId10" Type="http://schemas.openxmlformats.org/officeDocument/2006/relationships/hyperlink" Target="#Index!A1"/><Relationship Id="rId4" Type="http://schemas.openxmlformats.org/officeDocument/2006/relationships/image" Target="../media/image5.png"/><Relationship Id="rId9" Type="http://schemas.openxmlformats.org/officeDocument/2006/relationships/image" Target="../media/image4.png"/></Relationships>
</file>

<file path=xl/drawings/_rels/drawing30.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Services - VUL'!A1"/><Relationship Id="rId7" Type="http://schemas.openxmlformats.org/officeDocument/2006/relationships/hyperlink" Target="#'Technology - SIM'!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7.png"/><Relationship Id="rId11" Type="http://schemas.openxmlformats.org/officeDocument/2006/relationships/image" Target="../media/image2.png"/><Relationship Id="rId5" Type="http://schemas.openxmlformats.org/officeDocument/2006/relationships/hyperlink" Target="#'Services - THR'!A1"/><Relationship Id="rId10" Type="http://schemas.openxmlformats.org/officeDocument/2006/relationships/hyperlink" Target="#Index!A1"/><Relationship Id="rId4" Type="http://schemas.openxmlformats.org/officeDocument/2006/relationships/image" Target="../media/image5.png"/><Relationship Id="rId9" Type="http://schemas.openxmlformats.org/officeDocument/2006/relationships/image" Target="../media/image4.png"/></Relationships>
</file>

<file path=xl/drawings/_rels/drawing31.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hyperlink" Target="#'Services - LOG'!A1"/><Relationship Id="rId7" Type="http://schemas.openxmlformats.org/officeDocument/2006/relationships/hyperlink" Target="#'Technology - SIM'!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7.png"/><Relationship Id="rId11" Type="http://schemas.openxmlformats.org/officeDocument/2006/relationships/image" Target="../media/image2.png"/><Relationship Id="rId5" Type="http://schemas.openxmlformats.org/officeDocument/2006/relationships/hyperlink" Target="#'Services - HNT'!A1"/><Relationship Id="rId10" Type="http://schemas.openxmlformats.org/officeDocument/2006/relationships/hyperlink" Target="#Index!A1"/><Relationship Id="rId4" Type="http://schemas.openxmlformats.org/officeDocument/2006/relationships/image" Target="../media/image5.png"/><Relationship Id="rId9" Type="http://schemas.openxmlformats.org/officeDocument/2006/relationships/image" Target="../media/image4.png"/></Relationships>
</file>

<file path=xl/drawings/_rels/drawing32.xml.rels><?xml version="1.0" encoding="UTF-8" standalone="yes"?>
<Relationships xmlns="http://schemas.openxmlformats.org/package/2006/relationships"><Relationship Id="rId8" Type="http://schemas.openxmlformats.org/officeDocument/2006/relationships/hyperlink" Target="#Index!A1"/><Relationship Id="rId3" Type="http://schemas.openxmlformats.org/officeDocument/2006/relationships/hyperlink" Target="#'Services - VUL'!A1"/><Relationship Id="rId7"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11.png"/><Relationship Id="rId5" Type="http://schemas.openxmlformats.org/officeDocument/2006/relationships/hyperlink" Target="#'Technology - SIM'!A1"/><Relationship Id="rId4" Type="http://schemas.openxmlformats.org/officeDocument/2006/relationships/image" Target="../media/image7.png"/><Relationship Id="rId9" Type="http://schemas.openxmlformats.org/officeDocument/2006/relationships/image" Target="../media/image2.png"/></Relationships>
</file>

<file path=xl/drawings/_rels/drawing33.xml.rels><?xml version="1.0" encoding="UTF-8" standalone="yes"?>
<Relationships xmlns="http://schemas.openxmlformats.org/package/2006/relationships"><Relationship Id="rId8" Type="http://schemas.openxmlformats.org/officeDocument/2006/relationships/hyperlink" Target="#Index!A1"/><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Next Steps'!A1"/><Relationship Id="rId11" Type="http://schemas.openxmlformats.org/officeDocument/2006/relationships/image" Target="../media/image5.png"/><Relationship Id="rId5" Type="http://schemas.openxmlformats.org/officeDocument/2006/relationships/image" Target="../media/image11.png"/><Relationship Id="rId10" Type="http://schemas.openxmlformats.org/officeDocument/2006/relationships/hyperlink" Target="#'Results - CSF 1.1'!A1"/><Relationship Id="rId4" Type="http://schemas.openxmlformats.org/officeDocument/2006/relationships/hyperlink" Target="#'Services - SCM'!A1"/><Relationship Id="rId9" Type="http://schemas.openxmlformats.org/officeDocument/2006/relationships/image" Target="../media/image2.png"/></Relationships>
</file>

<file path=xl/drawings/_rels/drawing35.xml.rels><?xml version="1.0" encoding="UTF-8" standalone="yes"?>
<Relationships xmlns="http://schemas.openxmlformats.org/package/2006/relationships"><Relationship Id="rId8" Type="http://schemas.openxmlformats.org/officeDocument/2006/relationships/hyperlink" Target="#'Next Steps'!A1"/><Relationship Id="rId3" Type="http://schemas.openxmlformats.org/officeDocument/2006/relationships/hyperlink" Target="#'Results - OVR'!A1"/><Relationship Id="rId7" Type="http://schemas.openxmlformats.org/officeDocument/2006/relationships/image" Target="../media/image11.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hyperlink" Target="#'Services - SCM'!A1"/><Relationship Id="rId11" Type="http://schemas.openxmlformats.org/officeDocument/2006/relationships/image" Target="../media/image2.png"/><Relationship Id="rId5" Type="http://schemas.openxmlformats.org/officeDocument/2006/relationships/chart" Target="../charts/chart6.xml"/><Relationship Id="rId10" Type="http://schemas.openxmlformats.org/officeDocument/2006/relationships/hyperlink" Target="#Index!A1"/><Relationship Id="rId4" Type="http://schemas.openxmlformats.org/officeDocument/2006/relationships/image" Target="../media/image7.png"/><Relationship Id="rId9" Type="http://schemas.openxmlformats.org/officeDocument/2006/relationships/image" Target="../media/image4.png"/></Relationships>
</file>

<file path=xl/drawings/_rels/drawing37.xml.rels><?xml version="1.0" encoding="UTF-8" standalone="yes"?>
<Relationships xmlns="http://schemas.openxmlformats.org/package/2006/relationships"><Relationship Id="rId3" Type="http://schemas.openxmlformats.org/officeDocument/2006/relationships/hyperlink" Target="#Index!A1"/><Relationship Id="rId2" Type="http://schemas.openxmlformats.org/officeDocument/2006/relationships/image" Target="../media/image11.png"/><Relationship Id="rId1" Type="http://schemas.openxmlformats.org/officeDocument/2006/relationships/hyperlink" Target="#'Results - OVR'!A1"/><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982902</xdr:colOff>
      <xdr:row>0</xdr:row>
      <xdr:rowOff>1</xdr:rowOff>
    </xdr:from>
    <xdr:to>
      <xdr:col>12</xdr:col>
      <xdr:colOff>114300</xdr:colOff>
      <xdr:row>2</xdr:row>
      <xdr:rowOff>11487</xdr:rowOff>
    </xdr:to>
    <xdr:pic>
      <xdr:nvPicPr>
        <xdr:cNvPr id="3" name="Afbeelding 2">
          <a:hlinkClick xmlns:r="http://schemas.openxmlformats.org/officeDocument/2006/relationships" r:id="rId1" tooltip="Next domain"/>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3" tooltip="Back to index"/>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6" name="Afbeelding 5">
          <a:hlinkClick xmlns:r="http://schemas.openxmlformats.org/officeDocument/2006/relationships" r:id="rId5" tooltip="Skip to results"/>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982901</xdr:colOff>
      <xdr:row>0</xdr:row>
      <xdr:rowOff>1</xdr:rowOff>
    </xdr:from>
    <xdr:to>
      <xdr:col>12</xdr:col>
      <xdr:colOff>114300</xdr:colOff>
      <xdr:row>2</xdr:row>
      <xdr:rowOff>8312</xdr:rowOff>
    </xdr:to>
    <xdr:pic>
      <xdr:nvPicPr>
        <xdr:cNvPr id="3" name="Afbeelding 2">
          <a:hlinkClick xmlns:r="http://schemas.openxmlformats.org/officeDocument/2006/relationships" r:id="rId1" tooltip="Next domain"/>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64701" y="1"/>
          <a:ext cx="531574"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3" tooltip="Back to index"/>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5" name="Afbeelding 4">
          <a:hlinkClick xmlns:r="http://schemas.openxmlformats.org/officeDocument/2006/relationships" r:id="rId5" tooltip="Next section"/>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xdr:col>
      <xdr:colOff>57150</xdr:colOff>
      <xdr:row>45</xdr:row>
      <xdr:rowOff>152400</xdr:rowOff>
    </xdr:from>
    <xdr:to>
      <xdr:col>1</xdr:col>
      <xdr:colOff>560939</xdr:colOff>
      <xdr:row>47</xdr:row>
      <xdr:rowOff>158750</xdr:rowOff>
    </xdr:to>
    <xdr:pic>
      <xdr:nvPicPr>
        <xdr:cNvPr id="6" name="Afbeelding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38150" y="9067800"/>
          <a:ext cx="506964" cy="504825"/>
        </a:xfrm>
        <a:prstGeom prst="rect">
          <a:avLst/>
        </a:prstGeom>
      </xdr:spPr>
    </xdr:pic>
    <xdr:clientData/>
  </xdr:twoCellAnchor>
  <xdr:twoCellAnchor editAs="oneCell">
    <xdr:from>
      <xdr:col>1</xdr:col>
      <xdr:colOff>57151</xdr:colOff>
      <xdr:row>47</xdr:row>
      <xdr:rowOff>140494</xdr:rowOff>
    </xdr:from>
    <xdr:to>
      <xdr:col>1</xdr:col>
      <xdr:colOff>564009</xdr:colOff>
      <xdr:row>49</xdr:row>
      <xdr:rowOff>145630</xdr:rowOff>
    </xdr:to>
    <xdr:pic>
      <xdr:nvPicPr>
        <xdr:cNvPr id="7" name="Afbeelding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8151" y="9551194"/>
          <a:ext cx="503683" cy="503611"/>
        </a:xfrm>
        <a:prstGeom prst="rect">
          <a:avLst/>
        </a:prstGeom>
      </xdr:spPr>
    </xdr:pic>
    <xdr:clientData/>
  </xdr:twoCellAnchor>
  <xdr:twoCellAnchor editAs="oneCell">
    <xdr:from>
      <xdr:col>1</xdr:col>
      <xdr:colOff>57152</xdr:colOff>
      <xdr:row>49</xdr:row>
      <xdr:rowOff>123825</xdr:rowOff>
    </xdr:from>
    <xdr:to>
      <xdr:col>1</xdr:col>
      <xdr:colOff>561289</xdr:colOff>
      <xdr:row>51</xdr:row>
      <xdr:rowOff>132136</xdr:rowOff>
    </xdr:to>
    <xdr:pic>
      <xdr:nvPicPr>
        <xdr:cNvPr id="8" name="Afbeelding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8152" y="10029825"/>
          <a:ext cx="507312" cy="503611"/>
        </a:xfrm>
        <a:prstGeom prst="rect">
          <a:avLst/>
        </a:prstGeom>
      </xdr:spPr>
    </xdr:pic>
    <xdr:clientData/>
  </xdr:twoCellAnchor>
  <xdr:twoCellAnchor editAs="oneCell">
    <xdr:from>
      <xdr:col>6</xdr:col>
      <xdr:colOff>28575</xdr:colOff>
      <xdr:row>47</xdr:row>
      <xdr:rowOff>180975</xdr:rowOff>
    </xdr:from>
    <xdr:to>
      <xdr:col>6</xdr:col>
      <xdr:colOff>563426</xdr:colOff>
      <xdr:row>49</xdr:row>
      <xdr:rowOff>47730</xdr:rowOff>
    </xdr:to>
    <xdr:pic>
      <xdr:nvPicPr>
        <xdr:cNvPr id="9" name="Afbeelding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457575" y="9591675"/>
          <a:ext cx="538026" cy="358880"/>
        </a:xfrm>
        <a:prstGeom prst="rect">
          <a:avLst/>
        </a:prstGeom>
      </xdr:spPr>
    </xdr:pic>
    <xdr:clientData/>
  </xdr:twoCellAnchor>
  <xdr:twoCellAnchor editAs="oneCell">
    <xdr:from>
      <xdr:col>6</xdr:col>
      <xdr:colOff>4763</xdr:colOff>
      <xdr:row>45</xdr:row>
      <xdr:rowOff>171450</xdr:rowOff>
    </xdr:from>
    <xdr:to>
      <xdr:col>6</xdr:col>
      <xdr:colOff>540610</xdr:colOff>
      <xdr:row>47</xdr:row>
      <xdr:rowOff>29861</xdr:rowOff>
    </xdr:to>
    <xdr:pic>
      <xdr:nvPicPr>
        <xdr:cNvPr id="10" name="Afbeelding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433763" y="9086850"/>
          <a:ext cx="532672" cy="356886"/>
        </a:xfrm>
        <a:prstGeom prst="rect">
          <a:avLst/>
        </a:prstGeom>
      </xdr:spPr>
    </xdr:pic>
    <xdr:clientData/>
  </xdr:twoCellAnchor>
  <xdr:twoCellAnchor editAs="oneCell">
    <xdr:from>
      <xdr:col>6</xdr:col>
      <xdr:colOff>38100</xdr:colOff>
      <xdr:row>49</xdr:row>
      <xdr:rowOff>123825</xdr:rowOff>
    </xdr:from>
    <xdr:to>
      <xdr:col>6</xdr:col>
      <xdr:colOff>545275</xdr:colOff>
      <xdr:row>51</xdr:row>
      <xdr:rowOff>132525</xdr:rowOff>
    </xdr:to>
    <xdr:pic>
      <xdr:nvPicPr>
        <xdr:cNvPr id="14" name="Afbeelding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467100" y="9534525"/>
          <a:ext cx="504000" cy="504000"/>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15" name="Afbeelding 14">
          <a:hlinkClick xmlns:r="http://schemas.openxmlformats.org/officeDocument/2006/relationships" r:id="rId11" tooltip="Skip to results"/>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0</xdr:col>
      <xdr:colOff>9525</xdr:colOff>
      <xdr:row>7</xdr:row>
      <xdr:rowOff>9525</xdr:rowOff>
    </xdr:from>
    <xdr:to>
      <xdr:col>13</xdr:col>
      <xdr:colOff>1212629</xdr:colOff>
      <xdr:row>18</xdr:row>
      <xdr:rowOff>68567</xdr:rowOff>
    </xdr:to>
    <xdr:pic>
      <xdr:nvPicPr>
        <xdr:cNvPr id="147" name="Afbeelding 146">
          <a:extLst>
            <a:ext uri="{FF2B5EF4-FFF2-40B4-BE49-F238E27FC236}">
              <a16:creationId xmlns:a16="http://schemas.microsoft.com/office/drawing/2014/main" id="{00000000-0008-0000-0200-000093000000}"/>
            </a:ext>
          </a:extLst>
        </xdr:cNvPr>
        <xdr:cNvPicPr>
          <a:picLocks noChangeAspect="1"/>
        </xdr:cNvPicPr>
      </xdr:nvPicPr>
      <xdr:blipFill>
        <a:blip xmlns:r="http://schemas.openxmlformats.org/officeDocument/2006/relationships" r:embed="rId12"/>
        <a:stretch>
          <a:fillRect/>
        </a:stretch>
      </xdr:blipFill>
      <xdr:spPr>
        <a:xfrm>
          <a:off x="9525" y="1743075"/>
          <a:ext cx="9169179" cy="2780017"/>
        </a:xfrm>
        <a:prstGeom prst="rect">
          <a:avLst/>
        </a:prstGeom>
      </xdr:spPr>
    </xdr:pic>
    <xdr:clientData/>
  </xdr:twoCellAnchor>
  <xdr:twoCellAnchor editAs="oneCell">
    <xdr:from>
      <xdr:col>10</xdr:col>
      <xdr:colOff>419100</xdr:colOff>
      <xdr:row>74</xdr:row>
      <xdr:rowOff>9525</xdr:rowOff>
    </xdr:from>
    <xdr:to>
      <xdr:col>13</xdr:col>
      <xdr:colOff>1323768</xdr:colOff>
      <xdr:row>80</xdr:row>
      <xdr:rowOff>103556</xdr:rowOff>
    </xdr:to>
    <xdr:pic>
      <xdr:nvPicPr>
        <xdr:cNvPr id="18" name="Afbeelding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3"/>
        <a:stretch>
          <a:fillRect/>
        </a:stretch>
      </xdr:blipFill>
      <xdr:spPr>
        <a:xfrm>
          <a:off x="6562725" y="19297650"/>
          <a:ext cx="3104943" cy="1637081"/>
        </a:xfrm>
        <a:prstGeom prst="rect">
          <a:avLst/>
        </a:prstGeom>
      </xdr:spPr>
    </xdr:pic>
    <xdr:clientData/>
  </xdr:twoCellAnchor>
  <xdr:twoCellAnchor editAs="oneCell">
    <xdr:from>
      <xdr:col>11</xdr:col>
      <xdr:colOff>228602</xdr:colOff>
      <xdr:row>84</xdr:row>
      <xdr:rowOff>149666</xdr:rowOff>
    </xdr:from>
    <xdr:to>
      <xdr:col>13</xdr:col>
      <xdr:colOff>1320801</xdr:colOff>
      <xdr:row>89</xdr:row>
      <xdr:rowOff>122167</xdr:rowOff>
    </xdr:to>
    <xdr:pic>
      <xdr:nvPicPr>
        <xdr:cNvPr id="17" name="Afbeelding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4"/>
        <a:stretch>
          <a:fillRect/>
        </a:stretch>
      </xdr:blipFill>
      <xdr:spPr>
        <a:xfrm>
          <a:off x="6705602" y="19714016"/>
          <a:ext cx="2581274" cy="1207576"/>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21" name="Afbeelding 20">
          <a:hlinkClick xmlns:r="http://schemas.openxmlformats.org/officeDocument/2006/relationships" r:id="rId3" tooltip="Previous domain"/>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0</xdr:col>
      <xdr:colOff>353465</xdr:colOff>
      <xdr:row>54</xdr:row>
      <xdr:rowOff>138313</xdr:rowOff>
    </xdr:from>
    <xdr:to>
      <xdr:col>14</xdr:col>
      <xdr:colOff>15368</xdr:colOff>
      <xdr:row>72</xdr:row>
      <xdr:rowOff>163879</xdr:rowOff>
    </xdr:to>
    <xdr:pic>
      <xdr:nvPicPr>
        <xdr:cNvPr id="13" name="Afbeelding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6"/>
        <a:stretch>
          <a:fillRect/>
        </a:stretch>
      </xdr:blipFill>
      <xdr:spPr>
        <a:xfrm>
          <a:off x="353465" y="14084834"/>
          <a:ext cx="9359153" cy="45898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27521</xdr:colOff>
      <xdr:row>2</xdr:row>
      <xdr:rowOff>105834</xdr:rowOff>
    </xdr:from>
    <xdr:to>
      <xdr:col>11</xdr:col>
      <xdr:colOff>563368</xdr:colOff>
      <xdr:row>3</xdr:row>
      <xdr:rowOff>218245</xdr:rowOff>
    </xdr:to>
    <xdr:pic>
      <xdr:nvPicPr>
        <xdr:cNvPr id="14" name="Afbeelding 13">
          <a:hlinkClick xmlns:r="http://schemas.openxmlformats.org/officeDocument/2006/relationships" r:id="rId1" tooltip="Previous section"/>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6" name="Afbeelding 5">
          <a:hlinkClick xmlns:r="http://schemas.openxmlformats.org/officeDocument/2006/relationships" r:id="rId3" tooltip="Skip to results"/>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982901</xdr:colOff>
      <xdr:row>0</xdr:row>
      <xdr:rowOff>1</xdr:rowOff>
    </xdr:from>
    <xdr:to>
      <xdr:col>12</xdr:col>
      <xdr:colOff>114300</xdr:colOff>
      <xdr:row>2</xdr:row>
      <xdr:rowOff>11487</xdr:rowOff>
    </xdr:to>
    <xdr:pic>
      <xdr:nvPicPr>
        <xdr:cNvPr id="7" name="Afbeelding 6">
          <a:hlinkClick xmlns:r="http://schemas.openxmlformats.org/officeDocument/2006/relationships" r:id="rId5" tooltip="Next domain"/>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1526" y="1"/>
          <a:ext cx="534749"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8" name="Afbeelding 7">
          <a:hlinkClick xmlns:r="http://schemas.openxmlformats.org/officeDocument/2006/relationships" r:id="rId7" tooltip="Back to index"/>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twoCellAnchor editAs="oneCell">
    <xdr:from>
      <xdr:col>10</xdr:col>
      <xdr:colOff>568581</xdr:colOff>
      <xdr:row>0</xdr:row>
      <xdr:rowOff>0</xdr:rowOff>
    </xdr:from>
    <xdr:to>
      <xdr:col>11</xdr:col>
      <xdr:colOff>465945</xdr:colOff>
      <xdr:row>2</xdr:row>
      <xdr:rowOff>9525</xdr:rowOff>
    </xdr:to>
    <xdr:pic>
      <xdr:nvPicPr>
        <xdr:cNvPr id="10" name="Afbeelding 9">
          <a:hlinkClick xmlns:r="http://schemas.openxmlformats.org/officeDocument/2006/relationships" r:id="rId7" tooltip="Previous domain"/>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712206" y="0"/>
          <a:ext cx="535539" cy="523875"/>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0" tooltip="Next section"/>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673677" y="612140"/>
          <a:ext cx="590827" cy="3679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27521</xdr:colOff>
      <xdr:row>2</xdr:row>
      <xdr:rowOff>105834</xdr:rowOff>
    </xdr:from>
    <xdr:to>
      <xdr:col>11</xdr:col>
      <xdr:colOff>563368</xdr:colOff>
      <xdr:row>3</xdr:row>
      <xdr:rowOff>218245</xdr:rowOff>
    </xdr:to>
    <xdr:pic>
      <xdr:nvPicPr>
        <xdr:cNvPr id="2" name="Afbeelding 1">
          <a:hlinkClick xmlns:r="http://schemas.openxmlformats.org/officeDocument/2006/relationships" r:id="rId1" tooltip="Previous sectio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04839" y="612980"/>
          <a:ext cx="535847" cy="365984"/>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3" name="Afbeelding 2">
          <a:hlinkClick xmlns:r="http://schemas.openxmlformats.org/officeDocument/2006/relationships" r:id="rId3" tooltip="Skip to results"/>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485574" y="9525"/>
          <a:ext cx="507175" cy="515846"/>
        </a:xfrm>
        <a:prstGeom prst="rect">
          <a:avLst/>
        </a:prstGeom>
      </xdr:spPr>
    </xdr:pic>
    <xdr:clientData/>
  </xdr:twoCellAnchor>
  <xdr:twoCellAnchor editAs="oneCell">
    <xdr:from>
      <xdr:col>11</xdr:col>
      <xdr:colOff>982901</xdr:colOff>
      <xdr:row>0</xdr:row>
      <xdr:rowOff>1</xdr:rowOff>
    </xdr:from>
    <xdr:to>
      <xdr:col>12</xdr:col>
      <xdr:colOff>114300</xdr:colOff>
      <xdr:row>2</xdr:row>
      <xdr:rowOff>11487</xdr:rowOff>
    </xdr:to>
    <xdr:pic>
      <xdr:nvPicPr>
        <xdr:cNvPr id="4" name="Afbeelding 3">
          <a:hlinkClick xmlns:r="http://schemas.openxmlformats.org/officeDocument/2006/relationships" r:id="rId5" tooltip="Next domain"/>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0219" y="1"/>
          <a:ext cx="514525" cy="518632"/>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 name="Afbeelding 4">
          <a:hlinkClick xmlns:r="http://schemas.openxmlformats.org/officeDocument/2006/relationships" r:id="rId7" tooltip="Back to index"/>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43853" y="9719"/>
          <a:ext cx="503683" cy="515457"/>
        </a:xfrm>
        <a:prstGeom prst="rect">
          <a:avLst/>
        </a:prstGeom>
      </xdr:spPr>
    </xdr:pic>
    <xdr:clientData/>
  </xdr:twoCellAnchor>
  <xdr:twoCellAnchor editAs="oneCell">
    <xdr:from>
      <xdr:col>10</xdr:col>
      <xdr:colOff>568581</xdr:colOff>
      <xdr:row>0</xdr:row>
      <xdr:rowOff>0</xdr:rowOff>
    </xdr:from>
    <xdr:to>
      <xdr:col>11</xdr:col>
      <xdr:colOff>465945</xdr:colOff>
      <xdr:row>2</xdr:row>
      <xdr:rowOff>9525</xdr:rowOff>
    </xdr:to>
    <xdr:pic>
      <xdr:nvPicPr>
        <xdr:cNvPr id="6" name="Afbeelding 5">
          <a:hlinkClick xmlns:r="http://schemas.openxmlformats.org/officeDocument/2006/relationships" r:id="rId7" tooltip="Previous domain"/>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708124" y="0"/>
          <a:ext cx="535139" cy="5166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568581</xdr:colOff>
      <xdr:row>0</xdr:row>
      <xdr:rowOff>0</xdr:rowOff>
    </xdr:from>
    <xdr:to>
      <xdr:col>11</xdr:col>
      <xdr:colOff>465945</xdr:colOff>
      <xdr:row>2</xdr:row>
      <xdr:rowOff>9525</xdr:rowOff>
    </xdr:to>
    <xdr:pic>
      <xdr:nvPicPr>
        <xdr:cNvPr id="2" name="Afbeelding 1">
          <a:hlinkClick xmlns:r="http://schemas.openxmlformats.org/officeDocument/2006/relationships" r:id="rId1" tooltip="Previous domain"/>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3" name="Afbeelding 2">
          <a:hlinkClick xmlns:r="http://schemas.openxmlformats.org/officeDocument/2006/relationships" r:id="rId3" tooltip="Next domain"/>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5" tooltip="Back to index"/>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107235</xdr:colOff>
      <xdr:row>3</xdr:row>
      <xdr:rowOff>216224</xdr:rowOff>
    </xdr:to>
    <xdr:pic>
      <xdr:nvPicPr>
        <xdr:cNvPr id="16" name="Afbeelding 15">
          <a:hlinkClick xmlns:r="http://schemas.openxmlformats.org/officeDocument/2006/relationships" r:id="rId7" tooltip="Next section"/>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6" name="Afbeelding 5">
          <a:hlinkClick xmlns:r="http://schemas.openxmlformats.org/officeDocument/2006/relationships" r:id="rId9" tooltip="Skip to results"/>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445674</xdr:colOff>
          <xdr:row>13</xdr:row>
          <xdr:rowOff>15368</xdr:rowOff>
        </xdr:from>
        <xdr:to>
          <xdr:col>8</xdr:col>
          <xdr:colOff>560934</xdr:colOff>
          <xdr:row>13</xdr:row>
          <xdr:rowOff>230521</xdr:rowOff>
        </xdr:to>
        <xdr:sp macro="" textlink="">
          <xdr:nvSpPr>
            <xdr:cNvPr id="77829" name="Drop Down 5" hidden="1">
              <a:extLst>
                <a:ext uri="{63B3BB69-23CF-44E3-9099-C40C66FF867C}">
                  <a14:compatExt spid="_x0000_s77829"/>
                </a:ext>
                <a:ext uri="{FF2B5EF4-FFF2-40B4-BE49-F238E27FC236}">
                  <a16:creationId xmlns:a16="http://schemas.microsoft.com/office/drawing/2014/main" id="{00000000-0008-0000-0600-000005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12</xdr:row>
          <xdr:rowOff>15368</xdr:rowOff>
        </xdr:from>
        <xdr:to>
          <xdr:col>8</xdr:col>
          <xdr:colOff>560934</xdr:colOff>
          <xdr:row>12</xdr:row>
          <xdr:rowOff>230521</xdr:rowOff>
        </xdr:to>
        <xdr:sp macro="" textlink="">
          <xdr:nvSpPr>
            <xdr:cNvPr id="77830" name="Drop Down 6" hidden="1">
              <a:extLst>
                <a:ext uri="{63B3BB69-23CF-44E3-9099-C40C66FF867C}">
                  <a14:compatExt spid="_x0000_s77830"/>
                </a:ext>
                <a:ext uri="{FF2B5EF4-FFF2-40B4-BE49-F238E27FC236}">
                  <a16:creationId xmlns:a16="http://schemas.microsoft.com/office/drawing/2014/main" id="{00000000-0008-0000-0600-000006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11</xdr:row>
          <xdr:rowOff>15368</xdr:rowOff>
        </xdr:from>
        <xdr:to>
          <xdr:col>8</xdr:col>
          <xdr:colOff>560934</xdr:colOff>
          <xdr:row>11</xdr:row>
          <xdr:rowOff>230521</xdr:rowOff>
        </xdr:to>
        <xdr:sp macro="" textlink="">
          <xdr:nvSpPr>
            <xdr:cNvPr id="77831" name="Drop Down 7" hidden="1">
              <a:extLst>
                <a:ext uri="{63B3BB69-23CF-44E3-9099-C40C66FF867C}">
                  <a14:compatExt spid="_x0000_s77831"/>
                </a:ext>
                <a:ext uri="{FF2B5EF4-FFF2-40B4-BE49-F238E27FC236}">
                  <a16:creationId xmlns:a16="http://schemas.microsoft.com/office/drawing/2014/main" id="{00000000-0008-0000-0600-000007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10</xdr:row>
          <xdr:rowOff>15368</xdr:rowOff>
        </xdr:from>
        <xdr:to>
          <xdr:col>8</xdr:col>
          <xdr:colOff>560934</xdr:colOff>
          <xdr:row>10</xdr:row>
          <xdr:rowOff>230521</xdr:rowOff>
        </xdr:to>
        <xdr:sp macro="" textlink="">
          <xdr:nvSpPr>
            <xdr:cNvPr id="77832" name="Drop Down 8" hidden="1">
              <a:extLst>
                <a:ext uri="{63B3BB69-23CF-44E3-9099-C40C66FF867C}">
                  <a14:compatExt spid="_x0000_s77832"/>
                </a:ext>
                <a:ext uri="{FF2B5EF4-FFF2-40B4-BE49-F238E27FC236}">
                  <a16:creationId xmlns:a16="http://schemas.microsoft.com/office/drawing/2014/main" id="{00000000-0008-0000-0600-000008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16</xdr:row>
          <xdr:rowOff>15368</xdr:rowOff>
        </xdr:from>
        <xdr:to>
          <xdr:col>8</xdr:col>
          <xdr:colOff>560934</xdr:colOff>
          <xdr:row>16</xdr:row>
          <xdr:rowOff>230521</xdr:rowOff>
        </xdr:to>
        <xdr:sp macro="" textlink="">
          <xdr:nvSpPr>
            <xdr:cNvPr id="77833" name="Drop Down 9" hidden="1">
              <a:extLst>
                <a:ext uri="{63B3BB69-23CF-44E3-9099-C40C66FF867C}">
                  <a14:compatExt spid="_x0000_s77833"/>
                </a:ext>
                <a:ext uri="{FF2B5EF4-FFF2-40B4-BE49-F238E27FC236}">
                  <a16:creationId xmlns:a16="http://schemas.microsoft.com/office/drawing/2014/main" id="{00000000-0008-0000-0600-000009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22</xdr:row>
          <xdr:rowOff>15368</xdr:rowOff>
        </xdr:from>
        <xdr:to>
          <xdr:col>8</xdr:col>
          <xdr:colOff>560934</xdr:colOff>
          <xdr:row>22</xdr:row>
          <xdr:rowOff>230521</xdr:rowOff>
        </xdr:to>
        <xdr:sp macro="" textlink="">
          <xdr:nvSpPr>
            <xdr:cNvPr id="77838" name="Drop Down 14" hidden="1">
              <a:extLst>
                <a:ext uri="{63B3BB69-23CF-44E3-9099-C40C66FF867C}">
                  <a14:compatExt spid="_x0000_s77838"/>
                </a:ext>
                <a:ext uri="{FF2B5EF4-FFF2-40B4-BE49-F238E27FC236}">
                  <a16:creationId xmlns:a16="http://schemas.microsoft.com/office/drawing/2014/main" id="{00000000-0008-0000-0600-00000E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21</xdr:row>
          <xdr:rowOff>15368</xdr:rowOff>
        </xdr:from>
        <xdr:to>
          <xdr:col>8</xdr:col>
          <xdr:colOff>560934</xdr:colOff>
          <xdr:row>21</xdr:row>
          <xdr:rowOff>230521</xdr:rowOff>
        </xdr:to>
        <xdr:sp macro="" textlink="">
          <xdr:nvSpPr>
            <xdr:cNvPr id="77839" name="Drop Down 15" hidden="1">
              <a:extLst>
                <a:ext uri="{63B3BB69-23CF-44E3-9099-C40C66FF867C}">
                  <a14:compatExt spid="_x0000_s77839"/>
                </a:ext>
                <a:ext uri="{FF2B5EF4-FFF2-40B4-BE49-F238E27FC236}">
                  <a16:creationId xmlns:a16="http://schemas.microsoft.com/office/drawing/2014/main" id="{00000000-0008-0000-0600-00000F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20</xdr:row>
          <xdr:rowOff>15368</xdr:rowOff>
        </xdr:from>
        <xdr:to>
          <xdr:col>8</xdr:col>
          <xdr:colOff>560934</xdr:colOff>
          <xdr:row>20</xdr:row>
          <xdr:rowOff>230521</xdr:rowOff>
        </xdr:to>
        <xdr:sp macro="" textlink="">
          <xdr:nvSpPr>
            <xdr:cNvPr id="77840" name="Drop Down 16" hidden="1">
              <a:extLst>
                <a:ext uri="{63B3BB69-23CF-44E3-9099-C40C66FF867C}">
                  <a14:compatExt spid="_x0000_s77840"/>
                </a:ext>
                <a:ext uri="{FF2B5EF4-FFF2-40B4-BE49-F238E27FC236}">
                  <a16:creationId xmlns:a16="http://schemas.microsoft.com/office/drawing/2014/main" id="{00000000-0008-0000-0600-000010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19</xdr:row>
          <xdr:rowOff>15368</xdr:rowOff>
        </xdr:from>
        <xdr:to>
          <xdr:col>8</xdr:col>
          <xdr:colOff>560934</xdr:colOff>
          <xdr:row>19</xdr:row>
          <xdr:rowOff>230521</xdr:rowOff>
        </xdr:to>
        <xdr:sp macro="" textlink="">
          <xdr:nvSpPr>
            <xdr:cNvPr id="77841" name="Drop Down 17" hidden="1">
              <a:extLst>
                <a:ext uri="{63B3BB69-23CF-44E3-9099-C40C66FF867C}">
                  <a14:compatExt spid="_x0000_s77841"/>
                </a:ext>
                <a:ext uri="{FF2B5EF4-FFF2-40B4-BE49-F238E27FC236}">
                  <a16:creationId xmlns:a16="http://schemas.microsoft.com/office/drawing/2014/main" id="{00000000-0008-0000-0600-000011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18</xdr:row>
          <xdr:rowOff>15368</xdr:rowOff>
        </xdr:from>
        <xdr:to>
          <xdr:col>8</xdr:col>
          <xdr:colOff>560934</xdr:colOff>
          <xdr:row>18</xdr:row>
          <xdr:rowOff>230521</xdr:rowOff>
        </xdr:to>
        <xdr:sp macro="" textlink="">
          <xdr:nvSpPr>
            <xdr:cNvPr id="77842" name="Drop Down 18" hidden="1">
              <a:extLst>
                <a:ext uri="{63B3BB69-23CF-44E3-9099-C40C66FF867C}">
                  <a14:compatExt spid="_x0000_s77842"/>
                </a:ext>
                <a:ext uri="{FF2B5EF4-FFF2-40B4-BE49-F238E27FC236}">
                  <a16:creationId xmlns:a16="http://schemas.microsoft.com/office/drawing/2014/main" id="{00000000-0008-0000-0600-000012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17</xdr:row>
          <xdr:rowOff>15368</xdr:rowOff>
        </xdr:from>
        <xdr:to>
          <xdr:col>8</xdr:col>
          <xdr:colOff>560934</xdr:colOff>
          <xdr:row>17</xdr:row>
          <xdr:rowOff>230521</xdr:rowOff>
        </xdr:to>
        <xdr:sp macro="" textlink="">
          <xdr:nvSpPr>
            <xdr:cNvPr id="77844" name="Drop Down 20" hidden="1">
              <a:extLst>
                <a:ext uri="{63B3BB69-23CF-44E3-9099-C40C66FF867C}">
                  <a14:compatExt spid="_x0000_s77844"/>
                </a:ext>
                <a:ext uri="{FF2B5EF4-FFF2-40B4-BE49-F238E27FC236}">
                  <a16:creationId xmlns:a16="http://schemas.microsoft.com/office/drawing/2014/main" id="{00000000-0008-0000-0600-000014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27521</xdr:colOff>
      <xdr:row>2</xdr:row>
      <xdr:rowOff>105834</xdr:rowOff>
    </xdr:from>
    <xdr:to>
      <xdr:col>11</xdr:col>
      <xdr:colOff>563368</xdr:colOff>
      <xdr:row>3</xdr:row>
      <xdr:rowOff>218245</xdr:rowOff>
    </xdr:to>
    <xdr:pic>
      <xdr:nvPicPr>
        <xdr:cNvPr id="27" name="Afbeelding 26">
          <a:hlinkClick xmlns:r="http://schemas.openxmlformats.org/officeDocument/2006/relationships" r:id="rId1" tooltip="Previous section"/>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17" name="Afbeelding 16">
          <a:hlinkClick xmlns:r="http://schemas.openxmlformats.org/officeDocument/2006/relationships" r:id="rId3" tooltip="Skip to results"/>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18" name="Afbeelding 17">
          <a:hlinkClick xmlns:r="http://schemas.openxmlformats.org/officeDocument/2006/relationships" r:id="rId5" tooltip="Previous domain"/>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19" name="Afbeelding 18">
          <a:hlinkClick xmlns:r="http://schemas.openxmlformats.org/officeDocument/2006/relationships" r:id="rId7" tooltip="Next domain"/>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0" name="Afbeelding 19">
          <a:hlinkClick xmlns:r="http://schemas.openxmlformats.org/officeDocument/2006/relationships" r:id="rId9" tooltip="Back to index"/>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100885</xdr:colOff>
      <xdr:row>3</xdr:row>
      <xdr:rowOff>216224</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10</xdr:col>
      <xdr:colOff>568581</xdr:colOff>
      <xdr:row>0</xdr:row>
      <xdr:rowOff>0</xdr:rowOff>
    </xdr:from>
    <xdr:to>
      <xdr:col>11</xdr:col>
      <xdr:colOff>465945</xdr:colOff>
      <xdr:row>2</xdr:row>
      <xdr:rowOff>9525</xdr:rowOff>
    </xdr:to>
    <xdr:pic>
      <xdr:nvPicPr>
        <xdr:cNvPr id="4" name="Afbeelding 3">
          <a:hlinkClick xmlns:r="http://schemas.openxmlformats.org/officeDocument/2006/relationships" r:id="rId3" tooltip="Previous domain"/>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979727</xdr:colOff>
      <xdr:row>0</xdr:row>
      <xdr:rowOff>1</xdr:rowOff>
    </xdr:from>
    <xdr:to>
      <xdr:col>12</xdr:col>
      <xdr:colOff>123825</xdr:colOff>
      <xdr:row>2</xdr:row>
      <xdr:rowOff>8312</xdr:rowOff>
    </xdr:to>
    <xdr:pic>
      <xdr:nvPicPr>
        <xdr:cNvPr id="5" name="Afbeelding 4">
          <a:hlinkClick xmlns:r="http://schemas.openxmlformats.org/officeDocument/2006/relationships" r:id="rId5" tooltip="Next domain"/>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1527" y="1"/>
          <a:ext cx="544273"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 name="Afbeelding 5">
          <a:hlinkClick xmlns:r="http://schemas.openxmlformats.org/officeDocument/2006/relationships" r:id="rId7" tooltip="Back to index"/>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109588" name="Drop Down 20" hidden="1">
              <a:extLst>
                <a:ext uri="{63B3BB69-23CF-44E3-9099-C40C66FF867C}">
                  <a14:compatExt spid="_x0000_s109588"/>
                </a:ext>
                <a:ext uri="{FF2B5EF4-FFF2-40B4-BE49-F238E27FC236}">
                  <a16:creationId xmlns:a16="http://schemas.microsoft.com/office/drawing/2014/main" id="{00000000-0008-0000-0700-000014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09589" name="Drop Down 21" hidden="1">
              <a:extLst>
                <a:ext uri="{63B3BB69-23CF-44E3-9099-C40C66FF867C}">
                  <a14:compatExt spid="_x0000_s109589"/>
                </a:ext>
                <a:ext uri="{FF2B5EF4-FFF2-40B4-BE49-F238E27FC236}">
                  <a16:creationId xmlns:a16="http://schemas.microsoft.com/office/drawing/2014/main" id="{00000000-0008-0000-0700-000015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109590" name="Drop Down 22" hidden="1">
              <a:extLst>
                <a:ext uri="{63B3BB69-23CF-44E3-9099-C40C66FF867C}">
                  <a14:compatExt spid="_x0000_s109590"/>
                </a:ext>
                <a:ext uri="{FF2B5EF4-FFF2-40B4-BE49-F238E27FC236}">
                  <a16:creationId xmlns:a16="http://schemas.microsoft.com/office/drawing/2014/main" id="{00000000-0008-0000-0700-000016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109591" name="Drop Down 23" hidden="1">
              <a:extLst>
                <a:ext uri="{63B3BB69-23CF-44E3-9099-C40C66FF867C}">
                  <a14:compatExt spid="_x0000_s109591"/>
                </a:ext>
                <a:ext uri="{FF2B5EF4-FFF2-40B4-BE49-F238E27FC236}">
                  <a16:creationId xmlns:a16="http://schemas.microsoft.com/office/drawing/2014/main" id="{00000000-0008-0000-0700-000017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09592" name="Drop Down 24" hidden="1">
              <a:extLst>
                <a:ext uri="{63B3BB69-23CF-44E3-9099-C40C66FF867C}">
                  <a14:compatExt spid="_x0000_s109592"/>
                </a:ext>
                <a:ext uri="{FF2B5EF4-FFF2-40B4-BE49-F238E27FC236}">
                  <a16:creationId xmlns:a16="http://schemas.microsoft.com/office/drawing/2014/main" id="{00000000-0008-0000-0700-000018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23052</xdr:rowOff>
        </xdr:from>
        <xdr:to>
          <xdr:col>14</xdr:col>
          <xdr:colOff>15368</xdr:colOff>
          <xdr:row>9</xdr:row>
          <xdr:rowOff>230521</xdr:rowOff>
        </xdr:to>
        <xdr:sp macro="" textlink="">
          <xdr:nvSpPr>
            <xdr:cNvPr id="109593" name="Drop Down 25" hidden="1">
              <a:extLst>
                <a:ext uri="{63B3BB69-23CF-44E3-9099-C40C66FF867C}">
                  <a14:compatExt spid="_x0000_s109593"/>
                </a:ext>
                <a:ext uri="{FF2B5EF4-FFF2-40B4-BE49-F238E27FC236}">
                  <a16:creationId xmlns:a16="http://schemas.microsoft.com/office/drawing/2014/main" id="{00000000-0008-0000-0700-000019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23052</xdr:rowOff>
        </xdr:from>
        <xdr:to>
          <xdr:col>14</xdr:col>
          <xdr:colOff>15368</xdr:colOff>
          <xdr:row>10</xdr:row>
          <xdr:rowOff>230521</xdr:rowOff>
        </xdr:to>
        <xdr:sp macro="" textlink="">
          <xdr:nvSpPr>
            <xdr:cNvPr id="109594" name="Drop Down 26" hidden="1">
              <a:extLst>
                <a:ext uri="{63B3BB69-23CF-44E3-9099-C40C66FF867C}">
                  <a14:compatExt spid="_x0000_s109594"/>
                </a:ext>
                <a:ext uri="{FF2B5EF4-FFF2-40B4-BE49-F238E27FC236}">
                  <a16:creationId xmlns:a16="http://schemas.microsoft.com/office/drawing/2014/main" id="{00000000-0008-0000-0700-00001A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23052</xdr:rowOff>
        </xdr:from>
        <xdr:to>
          <xdr:col>14</xdr:col>
          <xdr:colOff>15368</xdr:colOff>
          <xdr:row>11</xdr:row>
          <xdr:rowOff>230521</xdr:rowOff>
        </xdr:to>
        <xdr:sp macro="" textlink="">
          <xdr:nvSpPr>
            <xdr:cNvPr id="109595" name="Drop Down 27" hidden="1">
              <a:extLst>
                <a:ext uri="{63B3BB69-23CF-44E3-9099-C40C66FF867C}">
                  <a14:compatExt spid="_x0000_s109595"/>
                </a:ext>
                <a:ext uri="{FF2B5EF4-FFF2-40B4-BE49-F238E27FC236}">
                  <a16:creationId xmlns:a16="http://schemas.microsoft.com/office/drawing/2014/main" id="{00000000-0008-0000-0700-00001B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23052</xdr:rowOff>
        </xdr:from>
        <xdr:to>
          <xdr:col>14</xdr:col>
          <xdr:colOff>15368</xdr:colOff>
          <xdr:row>12</xdr:row>
          <xdr:rowOff>230521</xdr:rowOff>
        </xdr:to>
        <xdr:sp macro="" textlink="">
          <xdr:nvSpPr>
            <xdr:cNvPr id="109596" name="Drop Down 28" hidden="1">
              <a:extLst>
                <a:ext uri="{63B3BB69-23CF-44E3-9099-C40C66FF867C}">
                  <a14:compatExt spid="_x0000_s109596"/>
                </a:ext>
                <a:ext uri="{FF2B5EF4-FFF2-40B4-BE49-F238E27FC236}">
                  <a16:creationId xmlns:a16="http://schemas.microsoft.com/office/drawing/2014/main" id="{00000000-0008-0000-0700-00001C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13</xdr:row>
          <xdr:rowOff>23052</xdr:rowOff>
        </xdr:from>
        <xdr:to>
          <xdr:col>14</xdr:col>
          <xdr:colOff>15368</xdr:colOff>
          <xdr:row>13</xdr:row>
          <xdr:rowOff>230521</xdr:rowOff>
        </xdr:to>
        <xdr:sp macro="" textlink="">
          <xdr:nvSpPr>
            <xdr:cNvPr id="109597" name="Drop Down 29" hidden="1">
              <a:extLst>
                <a:ext uri="{63B3BB69-23CF-44E3-9099-C40C66FF867C}">
                  <a14:compatExt spid="_x0000_s109597"/>
                </a:ext>
                <a:ext uri="{FF2B5EF4-FFF2-40B4-BE49-F238E27FC236}">
                  <a16:creationId xmlns:a16="http://schemas.microsoft.com/office/drawing/2014/main" id="{00000000-0008-0000-0700-00001D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675450</xdr:colOff>
      <xdr:row>2</xdr:row>
      <xdr:rowOff>18225</xdr:rowOff>
    </xdr:to>
    <xdr:pic>
      <xdr:nvPicPr>
        <xdr:cNvPr id="16" name="Afbeelding 15">
          <a:hlinkClick xmlns:r="http://schemas.openxmlformats.org/officeDocument/2006/relationships" r:id="rId9" tooltip="Skip to results"/>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3" tooltip="Previous section"/>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7585" name="Drop Down 1" hidden="1">
              <a:extLst>
                <a:ext uri="{63B3BB69-23CF-44E3-9099-C40C66FF867C}">
                  <a14:compatExt spid="_x0000_s67585"/>
                </a:ext>
                <a:ext uri="{FF2B5EF4-FFF2-40B4-BE49-F238E27FC236}">
                  <a16:creationId xmlns:a16="http://schemas.microsoft.com/office/drawing/2014/main" id="{00000000-0008-0000-0800-000001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7587" name="Drop Down 3" hidden="1">
              <a:extLst>
                <a:ext uri="{63B3BB69-23CF-44E3-9099-C40C66FF867C}">
                  <a14:compatExt spid="_x0000_s67587"/>
                </a:ext>
                <a:ext uri="{FF2B5EF4-FFF2-40B4-BE49-F238E27FC236}">
                  <a16:creationId xmlns:a16="http://schemas.microsoft.com/office/drawing/2014/main" id="{00000000-0008-0000-0800-000003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7588" name="Drop Down 4" hidden="1">
              <a:extLst>
                <a:ext uri="{63B3BB69-23CF-44E3-9099-C40C66FF867C}">
                  <a14:compatExt spid="_x0000_s67588"/>
                </a:ext>
                <a:ext uri="{FF2B5EF4-FFF2-40B4-BE49-F238E27FC236}">
                  <a16:creationId xmlns:a16="http://schemas.microsoft.com/office/drawing/2014/main" id="{00000000-0008-0000-0800-000004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7589" name="Drop Down 5" hidden="1">
              <a:extLst>
                <a:ext uri="{63B3BB69-23CF-44E3-9099-C40C66FF867C}">
                  <a14:compatExt spid="_x0000_s67589"/>
                </a:ext>
                <a:ext uri="{FF2B5EF4-FFF2-40B4-BE49-F238E27FC236}">
                  <a16:creationId xmlns:a16="http://schemas.microsoft.com/office/drawing/2014/main" id="{00000000-0008-0000-0800-000005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7590" name="Drop Down 6" hidden="1">
              <a:extLst>
                <a:ext uri="{63B3BB69-23CF-44E3-9099-C40C66FF867C}">
                  <a14:compatExt spid="_x0000_s67590"/>
                </a:ext>
                <a:ext uri="{FF2B5EF4-FFF2-40B4-BE49-F238E27FC236}">
                  <a16:creationId xmlns:a16="http://schemas.microsoft.com/office/drawing/2014/main" id="{00000000-0008-0000-0800-000006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7591" name="Drop Down 7" hidden="1">
              <a:extLst>
                <a:ext uri="{63B3BB69-23CF-44E3-9099-C40C66FF867C}">
                  <a14:compatExt spid="_x0000_s67591"/>
                </a:ext>
                <a:ext uri="{FF2B5EF4-FFF2-40B4-BE49-F238E27FC236}">
                  <a16:creationId xmlns:a16="http://schemas.microsoft.com/office/drawing/2014/main" id="{00000000-0008-0000-0800-000007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23052</xdr:rowOff>
        </xdr:from>
        <xdr:to>
          <xdr:col>14</xdr:col>
          <xdr:colOff>15368</xdr:colOff>
          <xdr:row>9</xdr:row>
          <xdr:rowOff>230521</xdr:rowOff>
        </xdr:to>
        <xdr:sp macro="" textlink="">
          <xdr:nvSpPr>
            <xdr:cNvPr id="67593" name="Drop Down 9" hidden="1">
              <a:extLst>
                <a:ext uri="{63B3BB69-23CF-44E3-9099-C40C66FF867C}">
                  <a14:compatExt spid="_x0000_s67593"/>
                </a:ext>
                <a:ext uri="{FF2B5EF4-FFF2-40B4-BE49-F238E27FC236}">
                  <a16:creationId xmlns:a16="http://schemas.microsoft.com/office/drawing/2014/main" id="{00000000-0008-0000-0800-000009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23052</xdr:rowOff>
        </xdr:from>
        <xdr:to>
          <xdr:col>14</xdr:col>
          <xdr:colOff>15368</xdr:colOff>
          <xdr:row>19</xdr:row>
          <xdr:rowOff>230521</xdr:rowOff>
        </xdr:to>
        <xdr:sp macro="" textlink="">
          <xdr:nvSpPr>
            <xdr:cNvPr id="67594" name="Drop Down 10" hidden="1">
              <a:extLst>
                <a:ext uri="{63B3BB69-23CF-44E3-9099-C40C66FF867C}">
                  <a14:compatExt spid="_x0000_s67594"/>
                </a:ext>
                <a:ext uri="{FF2B5EF4-FFF2-40B4-BE49-F238E27FC236}">
                  <a16:creationId xmlns:a16="http://schemas.microsoft.com/office/drawing/2014/main" id="{00000000-0008-0000-0800-00000A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23052</xdr:rowOff>
        </xdr:from>
        <xdr:to>
          <xdr:col>14</xdr:col>
          <xdr:colOff>15368</xdr:colOff>
          <xdr:row>20</xdr:row>
          <xdr:rowOff>230521</xdr:rowOff>
        </xdr:to>
        <xdr:sp macro="" textlink="">
          <xdr:nvSpPr>
            <xdr:cNvPr id="67595" name="Drop Down 11" hidden="1">
              <a:extLst>
                <a:ext uri="{63B3BB69-23CF-44E3-9099-C40C66FF867C}">
                  <a14:compatExt spid="_x0000_s67595"/>
                </a:ext>
                <a:ext uri="{FF2B5EF4-FFF2-40B4-BE49-F238E27FC236}">
                  <a16:creationId xmlns:a16="http://schemas.microsoft.com/office/drawing/2014/main" id="{00000000-0008-0000-0800-00000B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21</xdr:row>
          <xdr:rowOff>23052</xdr:rowOff>
        </xdr:from>
        <xdr:to>
          <xdr:col>14</xdr:col>
          <xdr:colOff>15368</xdr:colOff>
          <xdr:row>21</xdr:row>
          <xdr:rowOff>230521</xdr:rowOff>
        </xdr:to>
        <xdr:sp macro="" textlink="">
          <xdr:nvSpPr>
            <xdr:cNvPr id="67596" name="Drop Down 12" hidden="1">
              <a:extLst>
                <a:ext uri="{63B3BB69-23CF-44E3-9099-C40C66FF867C}">
                  <a14:compatExt spid="_x0000_s67596"/>
                </a:ext>
                <a:ext uri="{FF2B5EF4-FFF2-40B4-BE49-F238E27FC236}">
                  <a16:creationId xmlns:a16="http://schemas.microsoft.com/office/drawing/2014/main" id="{00000000-0008-0000-0800-00000C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22</xdr:row>
          <xdr:rowOff>23052</xdr:rowOff>
        </xdr:from>
        <xdr:to>
          <xdr:col>14</xdr:col>
          <xdr:colOff>15368</xdr:colOff>
          <xdr:row>22</xdr:row>
          <xdr:rowOff>230521</xdr:rowOff>
        </xdr:to>
        <xdr:sp macro="" textlink="">
          <xdr:nvSpPr>
            <xdr:cNvPr id="67597" name="Drop Down 13" hidden="1">
              <a:extLst>
                <a:ext uri="{63B3BB69-23CF-44E3-9099-C40C66FF867C}">
                  <a14:compatExt spid="_x0000_s67597"/>
                </a:ext>
                <a:ext uri="{FF2B5EF4-FFF2-40B4-BE49-F238E27FC236}">
                  <a16:creationId xmlns:a16="http://schemas.microsoft.com/office/drawing/2014/main" id="{00000000-0008-0000-0800-00000D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23052</xdr:rowOff>
        </xdr:from>
        <xdr:to>
          <xdr:col>14</xdr:col>
          <xdr:colOff>15368</xdr:colOff>
          <xdr:row>23</xdr:row>
          <xdr:rowOff>230521</xdr:rowOff>
        </xdr:to>
        <xdr:sp macro="" textlink="">
          <xdr:nvSpPr>
            <xdr:cNvPr id="67598" name="Drop Down 14" hidden="1">
              <a:extLst>
                <a:ext uri="{63B3BB69-23CF-44E3-9099-C40C66FF867C}">
                  <a14:compatExt spid="_x0000_s67598"/>
                </a:ext>
                <a:ext uri="{FF2B5EF4-FFF2-40B4-BE49-F238E27FC236}">
                  <a16:creationId xmlns:a16="http://schemas.microsoft.com/office/drawing/2014/main" id="{00000000-0008-0000-0800-00000E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7599" name="Drop Down 15" hidden="1">
              <a:extLst>
                <a:ext uri="{63B3BB69-23CF-44E3-9099-C40C66FF867C}">
                  <a14:compatExt spid="_x0000_s67599"/>
                </a:ext>
                <a:ext uri="{FF2B5EF4-FFF2-40B4-BE49-F238E27FC236}">
                  <a16:creationId xmlns:a16="http://schemas.microsoft.com/office/drawing/2014/main" id="{00000000-0008-0000-0800-00000F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7600" name="Drop Down 16" hidden="1">
              <a:extLst>
                <a:ext uri="{63B3BB69-23CF-44E3-9099-C40C66FF867C}">
                  <a14:compatExt spid="_x0000_s67600"/>
                </a:ext>
                <a:ext uri="{FF2B5EF4-FFF2-40B4-BE49-F238E27FC236}">
                  <a16:creationId xmlns:a16="http://schemas.microsoft.com/office/drawing/2014/main" id="{00000000-0008-0000-0800-000010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7601" name="Drop Down 17" hidden="1">
              <a:extLst>
                <a:ext uri="{63B3BB69-23CF-44E3-9099-C40C66FF867C}">
                  <a14:compatExt spid="_x0000_s67601"/>
                </a:ext>
                <a:ext uri="{FF2B5EF4-FFF2-40B4-BE49-F238E27FC236}">
                  <a16:creationId xmlns:a16="http://schemas.microsoft.com/office/drawing/2014/main" id="{00000000-0008-0000-0800-000011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7602" name="Drop Down 18" hidden="1">
              <a:extLst>
                <a:ext uri="{63B3BB69-23CF-44E3-9099-C40C66FF867C}">
                  <a14:compatExt spid="_x0000_s67602"/>
                </a:ext>
                <a:ext uri="{FF2B5EF4-FFF2-40B4-BE49-F238E27FC236}">
                  <a16:creationId xmlns:a16="http://schemas.microsoft.com/office/drawing/2014/main" id="{00000000-0008-0000-0800-000012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7603" name="Drop Down 19" hidden="1">
              <a:extLst>
                <a:ext uri="{63B3BB69-23CF-44E3-9099-C40C66FF867C}">
                  <a14:compatExt spid="_x0000_s67603"/>
                </a:ext>
                <a:ext uri="{FF2B5EF4-FFF2-40B4-BE49-F238E27FC236}">
                  <a16:creationId xmlns:a16="http://schemas.microsoft.com/office/drawing/2014/main" id="{00000000-0008-0000-0800-000013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7604" name="Drop Down 20" hidden="1">
              <a:extLst>
                <a:ext uri="{63B3BB69-23CF-44E3-9099-C40C66FF867C}">
                  <a14:compatExt spid="_x0000_s67604"/>
                </a:ext>
                <a:ext uri="{FF2B5EF4-FFF2-40B4-BE49-F238E27FC236}">
                  <a16:creationId xmlns:a16="http://schemas.microsoft.com/office/drawing/2014/main" id="{00000000-0008-0000-0800-000014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7605" name="Drop Down 21" hidden="1">
              <a:extLst>
                <a:ext uri="{63B3BB69-23CF-44E3-9099-C40C66FF867C}">
                  <a14:compatExt spid="_x0000_s67605"/>
                </a:ext>
                <a:ext uri="{FF2B5EF4-FFF2-40B4-BE49-F238E27FC236}">
                  <a16:creationId xmlns:a16="http://schemas.microsoft.com/office/drawing/2014/main" id="{00000000-0008-0000-0800-000015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26" name="Afbeelding 25">
          <a:hlinkClick xmlns:r="http://schemas.openxmlformats.org/officeDocument/2006/relationships" r:id="rId5" tooltip="Skip to results"/>
          <a:extLst>
            <a:ext uri="{FF2B5EF4-FFF2-40B4-BE49-F238E27FC236}">
              <a16:creationId xmlns:a16="http://schemas.microsoft.com/office/drawing/2014/main" id="{00000000-0008-0000-0800-00001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27" name="Afbeelding 26">
          <a:hlinkClick xmlns:r="http://schemas.openxmlformats.org/officeDocument/2006/relationships" r:id="rId7" tooltip="Previous domain"/>
          <a:extLst>
            <a:ext uri="{FF2B5EF4-FFF2-40B4-BE49-F238E27FC236}">
              <a16:creationId xmlns:a16="http://schemas.microsoft.com/office/drawing/2014/main" id="{00000000-0008-0000-0800-00001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28" name="Afbeelding 27">
          <a:hlinkClick xmlns:r="http://schemas.openxmlformats.org/officeDocument/2006/relationships" r:id="rId9" tooltip="Next domain"/>
          <a:extLst>
            <a:ext uri="{FF2B5EF4-FFF2-40B4-BE49-F238E27FC236}">
              <a16:creationId xmlns:a16="http://schemas.microsoft.com/office/drawing/2014/main" id="{00000000-0008-0000-0800-00001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9" name="Afbeelding 28">
          <a:hlinkClick xmlns:r="http://schemas.openxmlformats.org/officeDocument/2006/relationships" r:id="rId11" tooltip="Back to index"/>
          <a:extLst>
            <a:ext uri="{FF2B5EF4-FFF2-40B4-BE49-F238E27FC236}">
              <a16:creationId xmlns:a16="http://schemas.microsoft.com/office/drawing/2014/main" id="{00000000-0008-0000-0800-00001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3" tooltip="Previous section"/>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8609" name="Drop Down 1" hidden="1">
              <a:extLst>
                <a:ext uri="{63B3BB69-23CF-44E3-9099-C40C66FF867C}">
                  <a14:compatExt spid="_x0000_s68609"/>
                </a:ext>
                <a:ext uri="{FF2B5EF4-FFF2-40B4-BE49-F238E27FC236}">
                  <a16:creationId xmlns:a16="http://schemas.microsoft.com/office/drawing/2014/main" id="{00000000-0008-0000-0900-000001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23052</xdr:rowOff>
        </xdr:from>
        <xdr:to>
          <xdr:col>14</xdr:col>
          <xdr:colOff>15368</xdr:colOff>
          <xdr:row>9</xdr:row>
          <xdr:rowOff>230521</xdr:rowOff>
        </xdr:to>
        <xdr:sp macro="" textlink="">
          <xdr:nvSpPr>
            <xdr:cNvPr id="68610" name="Drop Down 2" hidden="1">
              <a:extLst>
                <a:ext uri="{63B3BB69-23CF-44E3-9099-C40C66FF867C}">
                  <a14:compatExt spid="_x0000_s68610"/>
                </a:ext>
                <a:ext uri="{FF2B5EF4-FFF2-40B4-BE49-F238E27FC236}">
                  <a16:creationId xmlns:a16="http://schemas.microsoft.com/office/drawing/2014/main" id="{00000000-0008-0000-0900-000002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8611" name="Drop Down 3" hidden="1">
              <a:extLst>
                <a:ext uri="{63B3BB69-23CF-44E3-9099-C40C66FF867C}">
                  <a14:compatExt spid="_x0000_s68611"/>
                </a:ext>
                <a:ext uri="{FF2B5EF4-FFF2-40B4-BE49-F238E27FC236}">
                  <a16:creationId xmlns:a16="http://schemas.microsoft.com/office/drawing/2014/main" id="{00000000-0008-0000-0900-000003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8612" name="Drop Down 4" hidden="1">
              <a:extLst>
                <a:ext uri="{63B3BB69-23CF-44E3-9099-C40C66FF867C}">
                  <a14:compatExt spid="_x0000_s68612"/>
                </a:ext>
                <a:ext uri="{FF2B5EF4-FFF2-40B4-BE49-F238E27FC236}">
                  <a16:creationId xmlns:a16="http://schemas.microsoft.com/office/drawing/2014/main" id="{00000000-0008-0000-0900-000004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8613" name="Drop Down 5" hidden="1">
              <a:extLst>
                <a:ext uri="{63B3BB69-23CF-44E3-9099-C40C66FF867C}">
                  <a14:compatExt spid="_x0000_s68613"/>
                </a:ext>
                <a:ext uri="{FF2B5EF4-FFF2-40B4-BE49-F238E27FC236}">
                  <a16:creationId xmlns:a16="http://schemas.microsoft.com/office/drawing/2014/main" id="{00000000-0008-0000-0900-000005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8614" name="Drop Down 6" hidden="1">
              <a:extLst>
                <a:ext uri="{63B3BB69-23CF-44E3-9099-C40C66FF867C}">
                  <a14:compatExt spid="_x0000_s68614"/>
                </a:ext>
                <a:ext uri="{FF2B5EF4-FFF2-40B4-BE49-F238E27FC236}">
                  <a16:creationId xmlns:a16="http://schemas.microsoft.com/office/drawing/2014/main" id="{00000000-0008-0000-0900-000006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8615" name="Drop Down 7" hidden="1">
              <a:extLst>
                <a:ext uri="{63B3BB69-23CF-44E3-9099-C40C66FF867C}">
                  <a14:compatExt spid="_x0000_s68615"/>
                </a:ext>
                <a:ext uri="{FF2B5EF4-FFF2-40B4-BE49-F238E27FC236}">
                  <a16:creationId xmlns:a16="http://schemas.microsoft.com/office/drawing/2014/main" id="{00000000-0008-0000-0900-000007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8616" name="Drop Down 8" hidden="1">
              <a:extLst>
                <a:ext uri="{63B3BB69-23CF-44E3-9099-C40C66FF867C}">
                  <a14:compatExt spid="_x0000_s68616"/>
                </a:ext>
                <a:ext uri="{FF2B5EF4-FFF2-40B4-BE49-F238E27FC236}">
                  <a16:creationId xmlns:a16="http://schemas.microsoft.com/office/drawing/2014/main" id="{00000000-0008-0000-0900-000008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8617" name="Drop Down 9" hidden="1">
              <a:extLst>
                <a:ext uri="{63B3BB69-23CF-44E3-9099-C40C66FF867C}">
                  <a14:compatExt spid="_x0000_s68617"/>
                </a:ext>
                <a:ext uri="{FF2B5EF4-FFF2-40B4-BE49-F238E27FC236}">
                  <a16:creationId xmlns:a16="http://schemas.microsoft.com/office/drawing/2014/main" id="{00000000-0008-0000-0900-000009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8618" name="Drop Down 10" hidden="1">
              <a:extLst>
                <a:ext uri="{63B3BB69-23CF-44E3-9099-C40C66FF867C}">
                  <a14:compatExt spid="_x0000_s68618"/>
                </a:ext>
                <a:ext uri="{FF2B5EF4-FFF2-40B4-BE49-F238E27FC236}">
                  <a16:creationId xmlns:a16="http://schemas.microsoft.com/office/drawing/2014/main" id="{00000000-0008-0000-0900-00000A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8619" name="Drop Down 11" hidden="1">
              <a:extLst>
                <a:ext uri="{63B3BB69-23CF-44E3-9099-C40C66FF867C}">
                  <a14:compatExt spid="_x0000_s68619"/>
                </a:ext>
                <a:ext uri="{FF2B5EF4-FFF2-40B4-BE49-F238E27FC236}">
                  <a16:creationId xmlns:a16="http://schemas.microsoft.com/office/drawing/2014/main" id="{00000000-0008-0000-0900-00000B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8621" name="Drop Down 13" hidden="1">
              <a:extLst>
                <a:ext uri="{63B3BB69-23CF-44E3-9099-C40C66FF867C}">
                  <a14:compatExt spid="_x0000_s68621"/>
                </a:ext>
                <a:ext uri="{FF2B5EF4-FFF2-40B4-BE49-F238E27FC236}">
                  <a16:creationId xmlns:a16="http://schemas.microsoft.com/office/drawing/2014/main" id="{00000000-0008-0000-0900-00000D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8622" name="Drop Down 14" hidden="1">
              <a:extLst>
                <a:ext uri="{63B3BB69-23CF-44E3-9099-C40C66FF867C}">
                  <a14:compatExt spid="_x0000_s68622"/>
                </a:ext>
                <a:ext uri="{FF2B5EF4-FFF2-40B4-BE49-F238E27FC236}">
                  <a16:creationId xmlns:a16="http://schemas.microsoft.com/office/drawing/2014/main" id="{00000000-0008-0000-0900-00000E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8623" name="Drop Down 15" hidden="1">
              <a:extLst>
                <a:ext uri="{63B3BB69-23CF-44E3-9099-C40C66FF867C}">
                  <a14:compatExt spid="_x0000_s68623"/>
                </a:ext>
                <a:ext uri="{FF2B5EF4-FFF2-40B4-BE49-F238E27FC236}">
                  <a16:creationId xmlns:a16="http://schemas.microsoft.com/office/drawing/2014/main" id="{00000000-0008-0000-0900-00000F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23052</xdr:rowOff>
        </xdr:from>
        <xdr:to>
          <xdr:col>14</xdr:col>
          <xdr:colOff>15368</xdr:colOff>
          <xdr:row>23</xdr:row>
          <xdr:rowOff>230521</xdr:rowOff>
        </xdr:to>
        <xdr:sp macro="" textlink="">
          <xdr:nvSpPr>
            <xdr:cNvPr id="68624" name="Drop Down 16" hidden="1">
              <a:extLst>
                <a:ext uri="{63B3BB69-23CF-44E3-9099-C40C66FF867C}">
                  <a14:compatExt spid="_x0000_s68624"/>
                </a:ext>
                <a:ext uri="{FF2B5EF4-FFF2-40B4-BE49-F238E27FC236}">
                  <a16:creationId xmlns:a16="http://schemas.microsoft.com/office/drawing/2014/main" id="{00000000-0008-0000-0900-000010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23052</xdr:rowOff>
        </xdr:from>
        <xdr:to>
          <xdr:col>14</xdr:col>
          <xdr:colOff>15368</xdr:colOff>
          <xdr:row>24</xdr:row>
          <xdr:rowOff>230521</xdr:rowOff>
        </xdr:to>
        <xdr:sp macro="" textlink="">
          <xdr:nvSpPr>
            <xdr:cNvPr id="68625" name="Drop Down 17" hidden="1">
              <a:extLst>
                <a:ext uri="{63B3BB69-23CF-44E3-9099-C40C66FF867C}">
                  <a14:compatExt spid="_x0000_s68625"/>
                </a:ext>
                <a:ext uri="{FF2B5EF4-FFF2-40B4-BE49-F238E27FC236}">
                  <a16:creationId xmlns:a16="http://schemas.microsoft.com/office/drawing/2014/main" id="{00000000-0008-0000-0900-000011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23052</xdr:rowOff>
        </xdr:from>
        <xdr:to>
          <xdr:col>14</xdr:col>
          <xdr:colOff>15368</xdr:colOff>
          <xdr:row>25</xdr:row>
          <xdr:rowOff>230521</xdr:rowOff>
        </xdr:to>
        <xdr:sp macro="" textlink="">
          <xdr:nvSpPr>
            <xdr:cNvPr id="68626" name="Drop Down 18" hidden="1">
              <a:extLst>
                <a:ext uri="{63B3BB69-23CF-44E3-9099-C40C66FF867C}">
                  <a14:compatExt spid="_x0000_s68626"/>
                </a:ext>
                <a:ext uri="{FF2B5EF4-FFF2-40B4-BE49-F238E27FC236}">
                  <a16:creationId xmlns:a16="http://schemas.microsoft.com/office/drawing/2014/main" id="{00000000-0008-0000-0900-000012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25" name="Afbeelding 24">
          <a:hlinkClick xmlns:r="http://schemas.openxmlformats.org/officeDocument/2006/relationships" r:id="rId5" tooltip="Skip to results"/>
          <a:extLst>
            <a:ext uri="{FF2B5EF4-FFF2-40B4-BE49-F238E27FC236}">
              <a16:creationId xmlns:a16="http://schemas.microsoft.com/office/drawing/2014/main" id="{00000000-0008-0000-09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8627" name="Drop Down 19" hidden="1">
              <a:extLst>
                <a:ext uri="{63B3BB69-23CF-44E3-9099-C40C66FF867C}">
                  <a14:compatExt spid="_x0000_s68627"/>
                </a:ext>
                <a:ext uri="{FF2B5EF4-FFF2-40B4-BE49-F238E27FC236}">
                  <a16:creationId xmlns:a16="http://schemas.microsoft.com/office/drawing/2014/main" id="{00000000-0008-0000-0900-000013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8628" name="Drop Down 20" hidden="1">
              <a:extLst>
                <a:ext uri="{63B3BB69-23CF-44E3-9099-C40C66FF867C}">
                  <a14:compatExt spid="_x0000_s68628"/>
                </a:ext>
                <a:ext uri="{FF2B5EF4-FFF2-40B4-BE49-F238E27FC236}">
                  <a16:creationId xmlns:a16="http://schemas.microsoft.com/office/drawing/2014/main" id="{00000000-0008-0000-0900-000014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27" name="Afbeelding 26">
          <a:hlinkClick xmlns:r="http://schemas.openxmlformats.org/officeDocument/2006/relationships" r:id="rId7" tooltip="Previous domain"/>
          <a:extLst>
            <a:ext uri="{FF2B5EF4-FFF2-40B4-BE49-F238E27FC236}">
              <a16:creationId xmlns:a16="http://schemas.microsoft.com/office/drawing/2014/main" id="{00000000-0008-0000-0900-00001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28" name="Afbeelding 27">
          <a:hlinkClick xmlns:r="http://schemas.openxmlformats.org/officeDocument/2006/relationships" r:id="rId9" tooltip="Next domain"/>
          <a:extLst>
            <a:ext uri="{FF2B5EF4-FFF2-40B4-BE49-F238E27FC236}">
              <a16:creationId xmlns:a16="http://schemas.microsoft.com/office/drawing/2014/main" id="{00000000-0008-0000-0900-00001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9" name="Afbeelding 28">
          <a:hlinkClick xmlns:r="http://schemas.openxmlformats.org/officeDocument/2006/relationships" r:id="rId11" tooltip="Back to index"/>
          <a:extLst>
            <a:ext uri="{FF2B5EF4-FFF2-40B4-BE49-F238E27FC236}">
              <a16:creationId xmlns:a16="http://schemas.microsoft.com/office/drawing/2014/main" id="{00000000-0008-0000-0900-00001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3" tooltip="Previous section"/>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23052</xdr:rowOff>
        </xdr:from>
        <xdr:to>
          <xdr:col>14</xdr:col>
          <xdr:colOff>15368</xdr:colOff>
          <xdr:row>9</xdr:row>
          <xdr:rowOff>230521</xdr:rowOff>
        </xdr:to>
        <xdr:sp macro="" textlink="">
          <xdr:nvSpPr>
            <xdr:cNvPr id="69635" name="Drop Down 3" hidden="1">
              <a:extLst>
                <a:ext uri="{63B3BB69-23CF-44E3-9099-C40C66FF867C}">
                  <a14:compatExt spid="_x0000_s69635"/>
                </a:ext>
                <a:ext uri="{FF2B5EF4-FFF2-40B4-BE49-F238E27FC236}">
                  <a16:creationId xmlns:a16="http://schemas.microsoft.com/office/drawing/2014/main" id="{00000000-0008-0000-0A00-000003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23052</xdr:rowOff>
        </xdr:from>
        <xdr:to>
          <xdr:col>14</xdr:col>
          <xdr:colOff>15368</xdr:colOff>
          <xdr:row>10</xdr:row>
          <xdr:rowOff>230521</xdr:rowOff>
        </xdr:to>
        <xdr:sp macro="" textlink="">
          <xdr:nvSpPr>
            <xdr:cNvPr id="69636" name="Drop Down 4" hidden="1">
              <a:extLst>
                <a:ext uri="{63B3BB69-23CF-44E3-9099-C40C66FF867C}">
                  <a14:compatExt spid="_x0000_s69636"/>
                </a:ext>
                <a:ext uri="{FF2B5EF4-FFF2-40B4-BE49-F238E27FC236}">
                  <a16:creationId xmlns:a16="http://schemas.microsoft.com/office/drawing/2014/main" id="{00000000-0008-0000-0A00-000004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9637" name="Drop Dow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9638" name="Drop Dow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9639" name="Drop Dow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9640" name="Drop Dow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9641" name="Drop Dow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9642" name="Drop Down 10" hidden="1">
              <a:extLst>
                <a:ext uri="{63B3BB69-23CF-44E3-9099-C40C66FF867C}">
                  <a14:compatExt spid="_x0000_s69642"/>
                </a:ext>
                <a:ext uri="{FF2B5EF4-FFF2-40B4-BE49-F238E27FC236}">
                  <a16:creationId xmlns:a16="http://schemas.microsoft.com/office/drawing/2014/main" id="{00000000-0008-0000-0A00-00000A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9643" name="Drop Down 11" hidden="1">
              <a:extLst>
                <a:ext uri="{63B3BB69-23CF-44E3-9099-C40C66FF867C}">
                  <a14:compatExt spid="_x0000_s69643"/>
                </a:ext>
                <a:ext uri="{FF2B5EF4-FFF2-40B4-BE49-F238E27FC236}">
                  <a16:creationId xmlns:a16="http://schemas.microsoft.com/office/drawing/2014/main" id="{00000000-0008-0000-0A00-00000B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9644" name="Drop Down 12" hidden="1">
              <a:extLst>
                <a:ext uri="{63B3BB69-23CF-44E3-9099-C40C66FF867C}">
                  <a14:compatExt spid="_x0000_s69644"/>
                </a:ext>
                <a:ext uri="{FF2B5EF4-FFF2-40B4-BE49-F238E27FC236}">
                  <a16:creationId xmlns:a16="http://schemas.microsoft.com/office/drawing/2014/main" id="{00000000-0008-0000-0A00-00000C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9645" name="Drop Down 13" hidden="1">
              <a:extLst>
                <a:ext uri="{63B3BB69-23CF-44E3-9099-C40C66FF867C}">
                  <a14:compatExt spid="_x0000_s69645"/>
                </a:ext>
                <a:ext uri="{FF2B5EF4-FFF2-40B4-BE49-F238E27FC236}">
                  <a16:creationId xmlns:a16="http://schemas.microsoft.com/office/drawing/2014/main" id="{00000000-0008-0000-0A00-00000D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9646" name="Drop Down 14" hidden="1">
              <a:extLst>
                <a:ext uri="{63B3BB69-23CF-44E3-9099-C40C66FF867C}">
                  <a14:compatExt spid="_x0000_s69646"/>
                </a:ext>
                <a:ext uri="{FF2B5EF4-FFF2-40B4-BE49-F238E27FC236}">
                  <a16:creationId xmlns:a16="http://schemas.microsoft.com/office/drawing/2014/main" id="{00000000-0008-0000-0A00-00000E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9647" name="Drop Down 15" hidden="1">
              <a:extLst>
                <a:ext uri="{63B3BB69-23CF-44E3-9099-C40C66FF867C}">
                  <a14:compatExt spid="_x0000_s69647"/>
                </a:ext>
                <a:ext uri="{FF2B5EF4-FFF2-40B4-BE49-F238E27FC236}">
                  <a16:creationId xmlns:a16="http://schemas.microsoft.com/office/drawing/2014/main" id="{00000000-0008-0000-0A00-00000F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9648" name="Drop Down 16" hidden="1">
              <a:extLst>
                <a:ext uri="{63B3BB69-23CF-44E3-9099-C40C66FF867C}">
                  <a14:compatExt spid="_x0000_s69648"/>
                </a:ext>
                <a:ext uri="{FF2B5EF4-FFF2-40B4-BE49-F238E27FC236}">
                  <a16:creationId xmlns:a16="http://schemas.microsoft.com/office/drawing/2014/main" id="{00000000-0008-0000-0A00-000010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9649" name="Drop Down 17" hidden="1">
              <a:extLst>
                <a:ext uri="{63B3BB69-23CF-44E3-9099-C40C66FF867C}">
                  <a14:compatExt spid="_x0000_s69649"/>
                </a:ext>
                <a:ext uri="{FF2B5EF4-FFF2-40B4-BE49-F238E27FC236}">
                  <a16:creationId xmlns:a16="http://schemas.microsoft.com/office/drawing/2014/main" id="{00000000-0008-0000-0A00-00001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23052</xdr:rowOff>
        </xdr:from>
        <xdr:to>
          <xdr:col>12</xdr:col>
          <xdr:colOff>15368</xdr:colOff>
          <xdr:row>38</xdr:row>
          <xdr:rowOff>230521</xdr:rowOff>
        </xdr:to>
        <xdr:sp macro="" textlink="">
          <xdr:nvSpPr>
            <xdr:cNvPr id="69651" name="Drop Down 19" hidden="1">
              <a:extLst>
                <a:ext uri="{63B3BB69-23CF-44E3-9099-C40C66FF867C}">
                  <a14:compatExt spid="_x0000_s69651"/>
                </a:ext>
                <a:ext uri="{FF2B5EF4-FFF2-40B4-BE49-F238E27FC236}">
                  <a16:creationId xmlns:a16="http://schemas.microsoft.com/office/drawing/2014/main" id="{00000000-0008-0000-0A00-000013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69652" name="Drop Down 20" hidden="1">
              <a:extLst>
                <a:ext uri="{63B3BB69-23CF-44E3-9099-C40C66FF867C}">
                  <a14:compatExt spid="_x0000_s69652"/>
                </a:ext>
                <a:ext uri="{FF2B5EF4-FFF2-40B4-BE49-F238E27FC236}">
                  <a16:creationId xmlns:a16="http://schemas.microsoft.com/office/drawing/2014/main" id="{00000000-0008-0000-0A00-000014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23052</xdr:rowOff>
        </xdr:from>
        <xdr:to>
          <xdr:col>12</xdr:col>
          <xdr:colOff>15368</xdr:colOff>
          <xdr:row>41</xdr:row>
          <xdr:rowOff>230521</xdr:rowOff>
        </xdr:to>
        <xdr:sp macro="" textlink="">
          <xdr:nvSpPr>
            <xdr:cNvPr id="69653" name="Drop Down 21" hidden="1">
              <a:extLst>
                <a:ext uri="{63B3BB69-23CF-44E3-9099-C40C66FF867C}">
                  <a14:compatExt spid="_x0000_s69653"/>
                </a:ext>
                <a:ext uri="{FF2B5EF4-FFF2-40B4-BE49-F238E27FC236}">
                  <a16:creationId xmlns:a16="http://schemas.microsoft.com/office/drawing/2014/main" id="{00000000-0008-0000-0A00-00001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23052</xdr:rowOff>
        </xdr:from>
        <xdr:to>
          <xdr:col>12</xdr:col>
          <xdr:colOff>15368</xdr:colOff>
          <xdr:row>42</xdr:row>
          <xdr:rowOff>230521</xdr:rowOff>
        </xdr:to>
        <xdr:sp macro="" textlink="">
          <xdr:nvSpPr>
            <xdr:cNvPr id="69654" name="Drop Down 22" hidden="1">
              <a:extLst>
                <a:ext uri="{63B3BB69-23CF-44E3-9099-C40C66FF867C}">
                  <a14:compatExt spid="_x0000_s69654"/>
                </a:ext>
                <a:ext uri="{FF2B5EF4-FFF2-40B4-BE49-F238E27FC236}">
                  <a16:creationId xmlns:a16="http://schemas.microsoft.com/office/drawing/2014/main" id="{00000000-0008-0000-0A00-000016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38</xdr:row>
          <xdr:rowOff>23052</xdr:rowOff>
        </xdr:from>
        <xdr:to>
          <xdr:col>14</xdr:col>
          <xdr:colOff>15368</xdr:colOff>
          <xdr:row>38</xdr:row>
          <xdr:rowOff>230521</xdr:rowOff>
        </xdr:to>
        <xdr:sp macro="" textlink="">
          <xdr:nvSpPr>
            <xdr:cNvPr id="69655" name="Drop Down 23" hidden="1">
              <a:extLst>
                <a:ext uri="{63B3BB69-23CF-44E3-9099-C40C66FF867C}">
                  <a14:compatExt spid="_x0000_s69655"/>
                </a:ext>
                <a:ext uri="{FF2B5EF4-FFF2-40B4-BE49-F238E27FC236}">
                  <a16:creationId xmlns:a16="http://schemas.microsoft.com/office/drawing/2014/main" id="{00000000-0008-0000-0A00-000017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40</xdr:row>
          <xdr:rowOff>23052</xdr:rowOff>
        </xdr:from>
        <xdr:to>
          <xdr:col>14</xdr:col>
          <xdr:colOff>15368</xdr:colOff>
          <xdr:row>40</xdr:row>
          <xdr:rowOff>230521</xdr:rowOff>
        </xdr:to>
        <xdr:sp macro="" textlink="">
          <xdr:nvSpPr>
            <xdr:cNvPr id="69656" name="Drop Down 24" hidden="1">
              <a:extLst>
                <a:ext uri="{63B3BB69-23CF-44E3-9099-C40C66FF867C}">
                  <a14:compatExt spid="_x0000_s69656"/>
                </a:ext>
                <a:ext uri="{FF2B5EF4-FFF2-40B4-BE49-F238E27FC236}">
                  <a16:creationId xmlns:a16="http://schemas.microsoft.com/office/drawing/2014/main" id="{00000000-0008-0000-0A00-000018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41</xdr:row>
          <xdr:rowOff>23052</xdr:rowOff>
        </xdr:from>
        <xdr:to>
          <xdr:col>14</xdr:col>
          <xdr:colOff>15368</xdr:colOff>
          <xdr:row>41</xdr:row>
          <xdr:rowOff>230521</xdr:rowOff>
        </xdr:to>
        <xdr:sp macro="" textlink="">
          <xdr:nvSpPr>
            <xdr:cNvPr id="69657" name="Drop Down 25" hidden="1">
              <a:extLst>
                <a:ext uri="{63B3BB69-23CF-44E3-9099-C40C66FF867C}">
                  <a14:compatExt spid="_x0000_s69657"/>
                </a:ext>
                <a:ext uri="{FF2B5EF4-FFF2-40B4-BE49-F238E27FC236}">
                  <a16:creationId xmlns:a16="http://schemas.microsoft.com/office/drawing/2014/main" id="{00000000-0008-0000-0A00-000019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42</xdr:row>
          <xdr:rowOff>38420</xdr:rowOff>
        </xdr:from>
        <xdr:to>
          <xdr:col>14</xdr:col>
          <xdr:colOff>15368</xdr:colOff>
          <xdr:row>42</xdr:row>
          <xdr:rowOff>238205</xdr:rowOff>
        </xdr:to>
        <xdr:sp macro="" textlink="">
          <xdr:nvSpPr>
            <xdr:cNvPr id="69658" name="Drop Down 26" hidden="1">
              <a:extLst>
                <a:ext uri="{63B3BB69-23CF-44E3-9099-C40C66FF867C}">
                  <a14:compatExt spid="_x0000_s69658"/>
                </a:ext>
                <a:ext uri="{FF2B5EF4-FFF2-40B4-BE49-F238E27FC236}">
                  <a16:creationId xmlns:a16="http://schemas.microsoft.com/office/drawing/2014/main" id="{00000000-0008-0000-0A00-00001A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33" name="Afbeelding 32">
          <a:hlinkClick xmlns:r="http://schemas.openxmlformats.org/officeDocument/2006/relationships" r:id="rId5" tooltip="Skip to results"/>
          <a:extLst>
            <a:ext uri="{FF2B5EF4-FFF2-40B4-BE49-F238E27FC236}">
              <a16:creationId xmlns:a16="http://schemas.microsoft.com/office/drawing/2014/main" id="{00000000-0008-0000-0A00-000021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69660" name="Drop Down 28" hidden="1">
              <a:extLst>
                <a:ext uri="{63B3BB69-23CF-44E3-9099-C40C66FF867C}">
                  <a14:compatExt spid="_x0000_s69660"/>
                </a:ext>
                <a:ext uri="{FF2B5EF4-FFF2-40B4-BE49-F238E27FC236}">
                  <a16:creationId xmlns:a16="http://schemas.microsoft.com/office/drawing/2014/main" id="{00000000-0008-0000-0A00-00001C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69661" name="Drop Down 29" hidden="1">
              <a:extLst>
                <a:ext uri="{63B3BB69-23CF-44E3-9099-C40C66FF867C}">
                  <a14:compatExt spid="_x0000_s69661"/>
                </a:ext>
                <a:ext uri="{FF2B5EF4-FFF2-40B4-BE49-F238E27FC236}">
                  <a16:creationId xmlns:a16="http://schemas.microsoft.com/office/drawing/2014/main" id="{00000000-0008-0000-0A00-00001D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9662" name="Drop Down 30" hidden="1">
              <a:extLst>
                <a:ext uri="{63B3BB69-23CF-44E3-9099-C40C66FF867C}">
                  <a14:compatExt spid="_x0000_s69662"/>
                </a:ext>
                <a:ext uri="{FF2B5EF4-FFF2-40B4-BE49-F238E27FC236}">
                  <a16:creationId xmlns:a16="http://schemas.microsoft.com/office/drawing/2014/main" id="{00000000-0008-0000-0A00-00001E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23052</xdr:rowOff>
        </xdr:from>
        <xdr:to>
          <xdr:col>14</xdr:col>
          <xdr:colOff>15368</xdr:colOff>
          <xdr:row>27</xdr:row>
          <xdr:rowOff>230521</xdr:rowOff>
        </xdr:to>
        <xdr:sp macro="" textlink="">
          <xdr:nvSpPr>
            <xdr:cNvPr id="69663" name="Drop Down 31" hidden="1">
              <a:extLst>
                <a:ext uri="{63B3BB69-23CF-44E3-9099-C40C66FF867C}">
                  <a14:compatExt spid="_x0000_s69663"/>
                </a:ext>
                <a:ext uri="{FF2B5EF4-FFF2-40B4-BE49-F238E27FC236}">
                  <a16:creationId xmlns:a16="http://schemas.microsoft.com/office/drawing/2014/main" id="{00000000-0008-0000-0A00-00001F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69664" name="Drop Down 32" hidden="1">
              <a:extLst>
                <a:ext uri="{63B3BB69-23CF-44E3-9099-C40C66FF867C}">
                  <a14:compatExt spid="_x0000_s69664"/>
                </a:ext>
                <a:ext uri="{FF2B5EF4-FFF2-40B4-BE49-F238E27FC236}">
                  <a16:creationId xmlns:a16="http://schemas.microsoft.com/office/drawing/2014/main" id="{00000000-0008-0000-0A00-000020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69665" name="Drop Down 33" hidden="1">
              <a:extLst>
                <a:ext uri="{63B3BB69-23CF-44E3-9099-C40C66FF867C}">
                  <a14:compatExt spid="_x0000_s69665"/>
                </a:ext>
                <a:ext uri="{FF2B5EF4-FFF2-40B4-BE49-F238E27FC236}">
                  <a16:creationId xmlns:a16="http://schemas.microsoft.com/office/drawing/2014/main" id="{00000000-0008-0000-0A00-00002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69666" name="Drop Down 34" hidden="1">
              <a:extLst>
                <a:ext uri="{63B3BB69-23CF-44E3-9099-C40C66FF867C}">
                  <a14:compatExt spid="_x0000_s69666"/>
                </a:ext>
                <a:ext uri="{FF2B5EF4-FFF2-40B4-BE49-F238E27FC236}">
                  <a16:creationId xmlns:a16="http://schemas.microsoft.com/office/drawing/2014/main" id="{00000000-0008-0000-0A00-00002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69667" name="Drop Down 35" hidden="1">
              <a:extLst>
                <a:ext uri="{63B3BB69-23CF-44E3-9099-C40C66FF867C}">
                  <a14:compatExt spid="_x0000_s69667"/>
                </a:ext>
                <a:ext uri="{FF2B5EF4-FFF2-40B4-BE49-F238E27FC236}">
                  <a16:creationId xmlns:a16="http://schemas.microsoft.com/office/drawing/2014/main" id="{00000000-0008-0000-0A00-000023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69668" name="Drop Down 36" hidden="1">
              <a:extLst>
                <a:ext uri="{63B3BB69-23CF-44E3-9099-C40C66FF867C}">
                  <a14:compatExt spid="_x0000_s69668"/>
                </a:ext>
                <a:ext uri="{FF2B5EF4-FFF2-40B4-BE49-F238E27FC236}">
                  <a16:creationId xmlns:a16="http://schemas.microsoft.com/office/drawing/2014/main" id="{00000000-0008-0000-0A00-000024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69669" name="Drop Down 37" hidden="1">
              <a:extLst>
                <a:ext uri="{63B3BB69-23CF-44E3-9099-C40C66FF867C}">
                  <a14:compatExt spid="_x0000_s69669"/>
                </a:ext>
                <a:ext uri="{FF2B5EF4-FFF2-40B4-BE49-F238E27FC236}">
                  <a16:creationId xmlns:a16="http://schemas.microsoft.com/office/drawing/2014/main" id="{00000000-0008-0000-0A00-00002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43" name="Afbeelding 42">
          <a:hlinkClick xmlns:r="http://schemas.openxmlformats.org/officeDocument/2006/relationships" r:id="rId7" tooltip="Previous domain"/>
          <a:extLst>
            <a:ext uri="{FF2B5EF4-FFF2-40B4-BE49-F238E27FC236}">
              <a16:creationId xmlns:a16="http://schemas.microsoft.com/office/drawing/2014/main" id="{00000000-0008-0000-0A00-00002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44" name="Afbeelding 43">
          <a:hlinkClick xmlns:r="http://schemas.openxmlformats.org/officeDocument/2006/relationships" r:id="rId9" tooltip="Next domain"/>
          <a:extLst>
            <a:ext uri="{FF2B5EF4-FFF2-40B4-BE49-F238E27FC236}">
              <a16:creationId xmlns:a16="http://schemas.microsoft.com/office/drawing/2014/main" id="{00000000-0008-0000-0A00-00002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5" name="Afbeelding 44">
          <a:hlinkClick xmlns:r="http://schemas.openxmlformats.org/officeDocument/2006/relationships" r:id="rId11" tooltip="Back to index"/>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43</xdr:row>
          <xdr:rowOff>23052</xdr:rowOff>
        </xdr:from>
        <xdr:to>
          <xdr:col>12</xdr:col>
          <xdr:colOff>15368</xdr:colOff>
          <xdr:row>43</xdr:row>
          <xdr:rowOff>230521</xdr:rowOff>
        </xdr:to>
        <xdr:sp macro="" textlink="">
          <xdr:nvSpPr>
            <xdr:cNvPr id="69671" name="Drop Down 39" hidden="1">
              <a:extLst>
                <a:ext uri="{63B3BB69-23CF-44E3-9099-C40C66FF867C}">
                  <a14:compatExt spid="_x0000_s69671"/>
                </a:ext>
                <a:ext uri="{FF2B5EF4-FFF2-40B4-BE49-F238E27FC236}">
                  <a16:creationId xmlns:a16="http://schemas.microsoft.com/office/drawing/2014/main" id="{00000000-0008-0000-0A00-000027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43</xdr:row>
          <xdr:rowOff>38420</xdr:rowOff>
        </xdr:from>
        <xdr:to>
          <xdr:col>14</xdr:col>
          <xdr:colOff>15368</xdr:colOff>
          <xdr:row>43</xdr:row>
          <xdr:rowOff>238205</xdr:rowOff>
        </xdr:to>
        <xdr:sp macro="" textlink="">
          <xdr:nvSpPr>
            <xdr:cNvPr id="69673" name="Drop Down 41" hidden="1">
              <a:extLst>
                <a:ext uri="{63B3BB69-23CF-44E3-9099-C40C66FF867C}">
                  <a14:compatExt spid="_x0000_s69673"/>
                </a:ext>
                <a:ext uri="{FF2B5EF4-FFF2-40B4-BE49-F238E27FC236}">
                  <a16:creationId xmlns:a16="http://schemas.microsoft.com/office/drawing/2014/main" id="{00000000-0008-0000-0A00-000029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23052</xdr:rowOff>
        </xdr:from>
        <xdr:to>
          <xdr:col>12</xdr:col>
          <xdr:colOff>15368</xdr:colOff>
          <xdr:row>39</xdr:row>
          <xdr:rowOff>230521</xdr:rowOff>
        </xdr:to>
        <xdr:sp macro="" textlink="">
          <xdr:nvSpPr>
            <xdr:cNvPr id="69674" name="Drop Down 42" hidden="1">
              <a:extLst>
                <a:ext uri="{63B3BB69-23CF-44E3-9099-C40C66FF867C}">
                  <a14:compatExt spid="_x0000_s69674"/>
                </a:ext>
                <a:ext uri="{FF2B5EF4-FFF2-40B4-BE49-F238E27FC236}">
                  <a16:creationId xmlns:a16="http://schemas.microsoft.com/office/drawing/2014/main" id="{00000000-0008-0000-0A00-00002A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39</xdr:row>
          <xdr:rowOff>38420</xdr:rowOff>
        </xdr:from>
        <xdr:to>
          <xdr:col>14</xdr:col>
          <xdr:colOff>15368</xdr:colOff>
          <xdr:row>39</xdr:row>
          <xdr:rowOff>238205</xdr:rowOff>
        </xdr:to>
        <xdr:sp macro="" textlink="">
          <xdr:nvSpPr>
            <xdr:cNvPr id="69675" name="Drop Down 43" hidden="1">
              <a:extLst>
                <a:ext uri="{63B3BB69-23CF-44E3-9099-C40C66FF867C}">
                  <a14:compatExt spid="_x0000_s69675"/>
                </a:ext>
                <a:ext uri="{FF2B5EF4-FFF2-40B4-BE49-F238E27FC236}">
                  <a16:creationId xmlns:a16="http://schemas.microsoft.com/office/drawing/2014/main" id="{00000000-0008-0000-0A00-00002B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9676" name="Drop Down 44" hidden="1">
              <a:extLst>
                <a:ext uri="{63B3BB69-23CF-44E3-9099-C40C66FF867C}">
                  <a14:compatExt spid="_x0000_s69676"/>
                </a:ext>
                <a:ext uri="{FF2B5EF4-FFF2-40B4-BE49-F238E27FC236}">
                  <a16:creationId xmlns:a16="http://schemas.microsoft.com/office/drawing/2014/main" id="{00000000-0008-0000-0A00-00002C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1" tooltip="Previous section"/>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0658" name="Drop Down 2" hidden="1">
              <a:extLst>
                <a:ext uri="{63B3BB69-23CF-44E3-9099-C40C66FF867C}">
                  <a14:compatExt spid="_x0000_s70658"/>
                </a:ext>
                <a:ext uri="{FF2B5EF4-FFF2-40B4-BE49-F238E27FC236}">
                  <a16:creationId xmlns:a16="http://schemas.microsoft.com/office/drawing/2014/main" id="{00000000-0008-0000-0B00-000002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70659" name="Drop Down 3" hidden="1">
              <a:extLst>
                <a:ext uri="{63B3BB69-23CF-44E3-9099-C40C66FF867C}">
                  <a14:compatExt spid="_x0000_s70659"/>
                </a:ext>
                <a:ext uri="{FF2B5EF4-FFF2-40B4-BE49-F238E27FC236}">
                  <a16:creationId xmlns:a16="http://schemas.microsoft.com/office/drawing/2014/main" id="{00000000-0008-0000-0B00-000003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70660" name="Drop Down 4" hidden="1">
              <a:extLst>
                <a:ext uri="{63B3BB69-23CF-44E3-9099-C40C66FF867C}">
                  <a14:compatExt spid="_x0000_s70660"/>
                </a:ext>
                <a:ext uri="{FF2B5EF4-FFF2-40B4-BE49-F238E27FC236}">
                  <a16:creationId xmlns:a16="http://schemas.microsoft.com/office/drawing/2014/main" id="{00000000-0008-0000-0B00-000004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70661" name="Drop Down 5" hidden="1">
              <a:extLst>
                <a:ext uri="{63B3BB69-23CF-44E3-9099-C40C66FF867C}">
                  <a14:compatExt spid="_x0000_s70661"/>
                </a:ext>
                <a:ext uri="{FF2B5EF4-FFF2-40B4-BE49-F238E27FC236}">
                  <a16:creationId xmlns:a16="http://schemas.microsoft.com/office/drawing/2014/main" id="{00000000-0008-0000-0B00-000005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70662" name="Drop Down 6" hidden="1">
              <a:extLst>
                <a:ext uri="{63B3BB69-23CF-44E3-9099-C40C66FF867C}">
                  <a14:compatExt spid="_x0000_s70662"/>
                </a:ext>
                <a:ext uri="{FF2B5EF4-FFF2-40B4-BE49-F238E27FC236}">
                  <a16:creationId xmlns:a16="http://schemas.microsoft.com/office/drawing/2014/main" id="{00000000-0008-0000-0B00-000006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23052</xdr:rowOff>
        </xdr:from>
        <xdr:to>
          <xdr:col>14</xdr:col>
          <xdr:colOff>15368</xdr:colOff>
          <xdr:row>24</xdr:row>
          <xdr:rowOff>230521</xdr:rowOff>
        </xdr:to>
        <xdr:sp macro="" textlink="">
          <xdr:nvSpPr>
            <xdr:cNvPr id="70664" name="Drop Down 8" hidden="1">
              <a:extLst>
                <a:ext uri="{63B3BB69-23CF-44E3-9099-C40C66FF867C}">
                  <a14:compatExt spid="_x0000_s70664"/>
                </a:ext>
                <a:ext uri="{FF2B5EF4-FFF2-40B4-BE49-F238E27FC236}">
                  <a16:creationId xmlns:a16="http://schemas.microsoft.com/office/drawing/2014/main" id="{00000000-0008-0000-0B00-000008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23052</xdr:rowOff>
        </xdr:from>
        <xdr:to>
          <xdr:col>14</xdr:col>
          <xdr:colOff>15368</xdr:colOff>
          <xdr:row>25</xdr:row>
          <xdr:rowOff>230521</xdr:rowOff>
        </xdr:to>
        <xdr:sp macro="" textlink="">
          <xdr:nvSpPr>
            <xdr:cNvPr id="70665" name="Drop Down 9" hidden="1">
              <a:extLst>
                <a:ext uri="{63B3BB69-23CF-44E3-9099-C40C66FF867C}">
                  <a14:compatExt spid="_x0000_s70665"/>
                </a:ext>
                <a:ext uri="{FF2B5EF4-FFF2-40B4-BE49-F238E27FC236}">
                  <a16:creationId xmlns:a16="http://schemas.microsoft.com/office/drawing/2014/main" id="{00000000-0008-0000-0B00-000009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23052</xdr:rowOff>
        </xdr:from>
        <xdr:to>
          <xdr:col>14</xdr:col>
          <xdr:colOff>15368</xdr:colOff>
          <xdr:row>26</xdr:row>
          <xdr:rowOff>230521</xdr:rowOff>
        </xdr:to>
        <xdr:sp macro="" textlink="">
          <xdr:nvSpPr>
            <xdr:cNvPr id="70666" name="Drop Down 10" hidden="1">
              <a:extLst>
                <a:ext uri="{63B3BB69-23CF-44E3-9099-C40C66FF867C}">
                  <a14:compatExt spid="_x0000_s70666"/>
                </a:ext>
                <a:ext uri="{FF2B5EF4-FFF2-40B4-BE49-F238E27FC236}">
                  <a16:creationId xmlns:a16="http://schemas.microsoft.com/office/drawing/2014/main" id="{00000000-0008-0000-0B00-00000A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23052</xdr:rowOff>
        </xdr:from>
        <xdr:to>
          <xdr:col>14</xdr:col>
          <xdr:colOff>15368</xdr:colOff>
          <xdr:row>27</xdr:row>
          <xdr:rowOff>230521</xdr:rowOff>
        </xdr:to>
        <xdr:sp macro="" textlink="">
          <xdr:nvSpPr>
            <xdr:cNvPr id="70667" name="Drop Down 11" hidden="1">
              <a:extLst>
                <a:ext uri="{63B3BB69-23CF-44E3-9099-C40C66FF867C}">
                  <a14:compatExt spid="_x0000_s70667"/>
                </a:ext>
                <a:ext uri="{FF2B5EF4-FFF2-40B4-BE49-F238E27FC236}">
                  <a16:creationId xmlns:a16="http://schemas.microsoft.com/office/drawing/2014/main" id="{00000000-0008-0000-0B00-00000B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23052</xdr:rowOff>
        </xdr:from>
        <xdr:to>
          <xdr:col>14</xdr:col>
          <xdr:colOff>15368</xdr:colOff>
          <xdr:row>28</xdr:row>
          <xdr:rowOff>230521</xdr:rowOff>
        </xdr:to>
        <xdr:sp macro="" textlink="">
          <xdr:nvSpPr>
            <xdr:cNvPr id="70668" name="Drop Down 12" hidden="1">
              <a:extLst>
                <a:ext uri="{63B3BB69-23CF-44E3-9099-C40C66FF867C}">
                  <a14:compatExt spid="_x0000_s70668"/>
                </a:ext>
                <a:ext uri="{FF2B5EF4-FFF2-40B4-BE49-F238E27FC236}">
                  <a16:creationId xmlns:a16="http://schemas.microsoft.com/office/drawing/2014/main" id="{00000000-0008-0000-0B00-00000C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18" name="Afbeelding 17">
          <a:hlinkClick xmlns:r="http://schemas.openxmlformats.org/officeDocument/2006/relationships" r:id="rId3" tooltip="Skip to results"/>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19" name="Afbeelding 18">
          <a:hlinkClick xmlns:r="http://schemas.openxmlformats.org/officeDocument/2006/relationships" r:id="rId5" tooltip="Previous domain"/>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20" name="Afbeelding 19">
          <a:hlinkClick xmlns:r="http://schemas.openxmlformats.org/officeDocument/2006/relationships" r:id="rId7" tooltip="Next domain"/>
          <a:extLst>
            <a:ext uri="{FF2B5EF4-FFF2-40B4-BE49-F238E27FC236}">
              <a16:creationId xmlns:a16="http://schemas.microsoft.com/office/drawing/2014/main" id="{00000000-0008-0000-0B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1" name="Afbeelding 20">
          <a:hlinkClick xmlns:r="http://schemas.openxmlformats.org/officeDocument/2006/relationships" r:id="rId9" tooltip="Back to index"/>
          <a:extLst>
            <a:ext uri="{FF2B5EF4-FFF2-40B4-BE49-F238E27FC236}">
              <a16:creationId xmlns:a16="http://schemas.microsoft.com/office/drawing/2014/main" id="{00000000-0008-0000-0B00-000015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23</xdr:row>
          <xdr:rowOff>30736</xdr:rowOff>
        </xdr:from>
        <xdr:to>
          <xdr:col>12</xdr:col>
          <xdr:colOff>15368</xdr:colOff>
          <xdr:row>23</xdr:row>
          <xdr:rowOff>238205</xdr:rowOff>
        </xdr:to>
        <xdr:sp macro="" textlink="">
          <xdr:nvSpPr>
            <xdr:cNvPr id="70669" name="Drop Down 13" hidden="1">
              <a:extLst>
                <a:ext uri="{63B3BB69-23CF-44E3-9099-C40C66FF867C}">
                  <a14:compatExt spid="_x0000_s70669"/>
                </a:ext>
                <a:ext uri="{FF2B5EF4-FFF2-40B4-BE49-F238E27FC236}">
                  <a16:creationId xmlns:a16="http://schemas.microsoft.com/office/drawing/2014/main" id="{00000000-0008-0000-0B00-00000D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23052</xdr:rowOff>
        </xdr:from>
        <xdr:to>
          <xdr:col>14</xdr:col>
          <xdr:colOff>15368</xdr:colOff>
          <xdr:row>23</xdr:row>
          <xdr:rowOff>230521</xdr:rowOff>
        </xdr:to>
        <xdr:sp macro="" textlink="">
          <xdr:nvSpPr>
            <xdr:cNvPr id="70670" name="Drop Down 14" hidden="1">
              <a:extLst>
                <a:ext uri="{63B3BB69-23CF-44E3-9099-C40C66FF867C}">
                  <a14:compatExt spid="_x0000_s70670"/>
                </a:ext>
                <a:ext uri="{FF2B5EF4-FFF2-40B4-BE49-F238E27FC236}">
                  <a16:creationId xmlns:a16="http://schemas.microsoft.com/office/drawing/2014/main" id="{00000000-0008-0000-0B00-00000E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70671" name="Drop Down 15" hidden="1">
              <a:extLst>
                <a:ext uri="{63B3BB69-23CF-44E3-9099-C40C66FF867C}">
                  <a14:compatExt spid="_x0000_s70671"/>
                </a:ext>
                <a:ext uri="{FF2B5EF4-FFF2-40B4-BE49-F238E27FC236}">
                  <a16:creationId xmlns:a16="http://schemas.microsoft.com/office/drawing/2014/main" id="{00000000-0008-0000-0B00-00000F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23052</xdr:rowOff>
        </xdr:from>
        <xdr:to>
          <xdr:col>14</xdr:col>
          <xdr:colOff>15368</xdr:colOff>
          <xdr:row>9</xdr:row>
          <xdr:rowOff>230521</xdr:rowOff>
        </xdr:to>
        <xdr:sp macro="" textlink="">
          <xdr:nvSpPr>
            <xdr:cNvPr id="70673" name="Drop Down 17" hidden="1">
              <a:extLst>
                <a:ext uri="{63B3BB69-23CF-44E3-9099-C40C66FF867C}">
                  <a14:compatExt spid="_x0000_s70673"/>
                </a:ext>
                <a:ext uri="{FF2B5EF4-FFF2-40B4-BE49-F238E27FC236}">
                  <a16:creationId xmlns:a16="http://schemas.microsoft.com/office/drawing/2014/main" id="{00000000-0008-0000-0B00-000011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70675" name="Drop Down 19" hidden="1">
              <a:extLst>
                <a:ext uri="{63B3BB69-23CF-44E3-9099-C40C66FF867C}">
                  <a14:compatExt spid="_x0000_s70675"/>
                </a:ext>
                <a:ext uri="{FF2B5EF4-FFF2-40B4-BE49-F238E27FC236}">
                  <a16:creationId xmlns:a16="http://schemas.microsoft.com/office/drawing/2014/main" id="{00000000-0008-0000-0B00-000013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21</xdr:row>
          <xdr:rowOff>23052</xdr:rowOff>
        </xdr:from>
        <xdr:to>
          <xdr:col>14</xdr:col>
          <xdr:colOff>15368</xdr:colOff>
          <xdr:row>21</xdr:row>
          <xdr:rowOff>230521</xdr:rowOff>
        </xdr:to>
        <xdr:sp macro="" textlink="">
          <xdr:nvSpPr>
            <xdr:cNvPr id="70676" name="Drop Down 20" hidden="1">
              <a:extLst>
                <a:ext uri="{63B3BB69-23CF-44E3-9099-C40C66FF867C}">
                  <a14:compatExt spid="_x0000_s70676"/>
                </a:ext>
                <a:ext uri="{FF2B5EF4-FFF2-40B4-BE49-F238E27FC236}">
                  <a16:creationId xmlns:a16="http://schemas.microsoft.com/office/drawing/2014/main" id="{00000000-0008-0000-0B00-000014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70677" name="Drop Down 21" hidden="1">
              <a:extLst>
                <a:ext uri="{63B3BB69-23CF-44E3-9099-C40C66FF867C}">
                  <a14:compatExt spid="_x0000_s70677"/>
                </a:ext>
                <a:ext uri="{FF2B5EF4-FFF2-40B4-BE49-F238E27FC236}">
                  <a16:creationId xmlns:a16="http://schemas.microsoft.com/office/drawing/2014/main" id="{00000000-0008-0000-0B00-000015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22</xdr:row>
          <xdr:rowOff>23052</xdr:rowOff>
        </xdr:from>
        <xdr:to>
          <xdr:col>14</xdr:col>
          <xdr:colOff>15368</xdr:colOff>
          <xdr:row>22</xdr:row>
          <xdr:rowOff>230521</xdr:rowOff>
        </xdr:to>
        <xdr:sp macro="" textlink="">
          <xdr:nvSpPr>
            <xdr:cNvPr id="70678" name="Drop Down 22" hidden="1">
              <a:extLst>
                <a:ext uri="{63B3BB69-23CF-44E3-9099-C40C66FF867C}">
                  <a14:compatExt spid="_x0000_s70678"/>
                </a:ext>
                <a:ext uri="{FF2B5EF4-FFF2-40B4-BE49-F238E27FC236}">
                  <a16:creationId xmlns:a16="http://schemas.microsoft.com/office/drawing/2014/main" id="{00000000-0008-0000-0B00-000016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0680" name="Drop Down 24" hidden="1">
              <a:extLst>
                <a:ext uri="{63B3BB69-23CF-44E3-9099-C40C66FF867C}">
                  <a14:compatExt spid="_x0000_s70680"/>
                </a:ext>
                <a:ext uri="{FF2B5EF4-FFF2-40B4-BE49-F238E27FC236}">
                  <a16:creationId xmlns:a16="http://schemas.microsoft.com/office/drawing/2014/main" id="{00000000-0008-0000-0B00-000018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0681" name="Drop Down 25" hidden="1">
              <a:extLst>
                <a:ext uri="{63B3BB69-23CF-44E3-9099-C40C66FF867C}">
                  <a14:compatExt spid="_x0000_s70681"/>
                </a:ext>
                <a:ext uri="{FF2B5EF4-FFF2-40B4-BE49-F238E27FC236}">
                  <a16:creationId xmlns:a16="http://schemas.microsoft.com/office/drawing/2014/main" id="{00000000-0008-0000-0B00-000019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0682" name="Drop Down 26" hidden="1">
              <a:extLst>
                <a:ext uri="{63B3BB69-23CF-44E3-9099-C40C66FF867C}">
                  <a14:compatExt spid="_x0000_s70682"/>
                </a:ext>
                <a:ext uri="{FF2B5EF4-FFF2-40B4-BE49-F238E27FC236}">
                  <a16:creationId xmlns:a16="http://schemas.microsoft.com/office/drawing/2014/main" id="{00000000-0008-0000-0B00-00001A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0683" name="Drop Down 27" hidden="1">
              <a:extLst>
                <a:ext uri="{63B3BB69-23CF-44E3-9099-C40C66FF867C}">
                  <a14:compatExt spid="_x0000_s70683"/>
                </a:ext>
                <a:ext uri="{FF2B5EF4-FFF2-40B4-BE49-F238E27FC236}">
                  <a16:creationId xmlns:a16="http://schemas.microsoft.com/office/drawing/2014/main" id="{00000000-0008-0000-0B00-00001B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70684" name="Drop Down 28" hidden="1">
              <a:extLst>
                <a:ext uri="{63B3BB69-23CF-44E3-9099-C40C66FF867C}">
                  <a14:compatExt spid="_x0000_s70684"/>
                </a:ext>
                <a:ext uri="{FF2B5EF4-FFF2-40B4-BE49-F238E27FC236}">
                  <a16:creationId xmlns:a16="http://schemas.microsoft.com/office/drawing/2014/main" id="{00000000-0008-0000-0B00-00001C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70685" name="Drop Down 29" hidden="1">
              <a:extLst>
                <a:ext uri="{63B3BB69-23CF-44E3-9099-C40C66FF867C}">
                  <a14:compatExt spid="_x0000_s70685"/>
                </a:ext>
                <a:ext uri="{FF2B5EF4-FFF2-40B4-BE49-F238E27FC236}">
                  <a16:creationId xmlns:a16="http://schemas.microsoft.com/office/drawing/2014/main" id="{00000000-0008-0000-0B00-00001D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70686" name="Drop Down 30" hidden="1">
              <a:extLst>
                <a:ext uri="{63B3BB69-23CF-44E3-9099-C40C66FF867C}">
                  <a14:compatExt spid="_x0000_s70686"/>
                </a:ext>
                <a:ext uri="{FF2B5EF4-FFF2-40B4-BE49-F238E27FC236}">
                  <a16:creationId xmlns:a16="http://schemas.microsoft.com/office/drawing/2014/main" id="{00000000-0008-0000-0B00-00001E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0687" name="Drop Down 31" hidden="1">
              <a:extLst>
                <a:ext uri="{63B3BB69-23CF-44E3-9099-C40C66FF867C}">
                  <a14:compatExt spid="_x0000_s70687"/>
                </a:ext>
                <a:ext uri="{FF2B5EF4-FFF2-40B4-BE49-F238E27FC236}">
                  <a16:creationId xmlns:a16="http://schemas.microsoft.com/office/drawing/2014/main" id="{00000000-0008-0000-0B00-00001F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23052</xdr:rowOff>
        </xdr:from>
        <xdr:to>
          <xdr:col>14</xdr:col>
          <xdr:colOff>15368</xdr:colOff>
          <xdr:row>10</xdr:row>
          <xdr:rowOff>230521</xdr:rowOff>
        </xdr:to>
        <xdr:sp macro="" textlink="">
          <xdr:nvSpPr>
            <xdr:cNvPr id="70688" name="Drop Down 32" hidden="1">
              <a:extLst>
                <a:ext uri="{63B3BB69-23CF-44E3-9099-C40C66FF867C}">
                  <a14:compatExt spid="_x0000_s70688"/>
                </a:ext>
                <a:ext uri="{FF2B5EF4-FFF2-40B4-BE49-F238E27FC236}">
                  <a16:creationId xmlns:a16="http://schemas.microsoft.com/office/drawing/2014/main" id="{00000000-0008-0000-0B00-000020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0689" name="Drop Down 33" hidden="1">
              <a:extLst>
                <a:ext uri="{63B3BB69-23CF-44E3-9099-C40C66FF867C}">
                  <a14:compatExt spid="_x0000_s70689"/>
                </a:ext>
                <a:ext uri="{FF2B5EF4-FFF2-40B4-BE49-F238E27FC236}">
                  <a16:creationId xmlns:a16="http://schemas.microsoft.com/office/drawing/2014/main" id="{00000000-0008-0000-0B00-000021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2526" name="Drop Down 62" hidden="1">
              <a:extLst>
                <a:ext uri="{63B3BB69-23CF-44E3-9099-C40C66FF867C}">
                  <a14:compatExt spid="_x0000_s62526"/>
                </a:ext>
                <a:ext uri="{FF2B5EF4-FFF2-40B4-BE49-F238E27FC236}">
                  <a16:creationId xmlns:a16="http://schemas.microsoft.com/office/drawing/2014/main" id="{00000000-0008-0000-0C00-00003E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2527" name="Drop Down 63" hidden="1">
              <a:extLst>
                <a:ext uri="{63B3BB69-23CF-44E3-9099-C40C66FF867C}">
                  <a14:compatExt spid="_x0000_s62527"/>
                </a:ext>
                <a:ext uri="{FF2B5EF4-FFF2-40B4-BE49-F238E27FC236}">
                  <a16:creationId xmlns:a16="http://schemas.microsoft.com/office/drawing/2014/main" id="{00000000-0008-0000-0C00-00003F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13</xdr:row>
          <xdr:rowOff>23052</xdr:rowOff>
        </xdr:from>
        <xdr:to>
          <xdr:col>14</xdr:col>
          <xdr:colOff>15368</xdr:colOff>
          <xdr:row>13</xdr:row>
          <xdr:rowOff>230521</xdr:rowOff>
        </xdr:to>
        <xdr:sp macro="" textlink="">
          <xdr:nvSpPr>
            <xdr:cNvPr id="62528" name="Drop Down 64" hidden="1">
              <a:extLst>
                <a:ext uri="{63B3BB69-23CF-44E3-9099-C40C66FF867C}">
                  <a14:compatExt spid="_x0000_s62528"/>
                </a:ext>
                <a:ext uri="{FF2B5EF4-FFF2-40B4-BE49-F238E27FC236}">
                  <a16:creationId xmlns:a16="http://schemas.microsoft.com/office/drawing/2014/main" id="{00000000-0008-0000-0C00-000040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23052</xdr:rowOff>
        </xdr:from>
        <xdr:to>
          <xdr:col>14</xdr:col>
          <xdr:colOff>15368</xdr:colOff>
          <xdr:row>14</xdr:row>
          <xdr:rowOff>230521</xdr:rowOff>
        </xdr:to>
        <xdr:sp macro="" textlink="">
          <xdr:nvSpPr>
            <xdr:cNvPr id="62529" name="Drop Down 65" hidden="1">
              <a:extLst>
                <a:ext uri="{63B3BB69-23CF-44E3-9099-C40C66FF867C}">
                  <a14:compatExt spid="_x0000_s62529"/>
                </a:ext>
                <a:ext uri="{FF2B5EF4-FFF2-40B4-BE49-F238E27FC236}">
                  <a16:creationId xmlns:a16="http://schemas.microsoft.com/office/drawing/2014/main" id="{00000000-0008-0000-0C00-000041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2530" name="Drop Down 66" hidden="1">
              <a:extLst>
                <a:ext uri="{63B3BB69-23CF-44E3-9099-C40C66FF867C}">
                  <a14:compatExt spid="_x0000_s62530"/>
                </a:ext>
                <a:ext uri="{FF2B5EF4-FFF2-40B4-BE49-F238E27FC236}">
                  <a16:creationId xmlns:a16="http://schemas.microsoft.com/office/drawing/2014/main" id="{00000000-0008-0000-0C00-000042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23052</xdr:rowOff>
        </xdr:from>
        <xdr:to>
          <xdr:col>14</xdr:col>
          <xdr:colOff>15368</xdr:colOff>
          <xdr:row>12</xdr:row>
          <xdr:rowOff>230521</xdr:rowOff>
        </xdr:to>
        <xdr:sp macro="" textlink="">
          <xdr:nvSpPr>
            <xdr:cNvPr id="62531" name="Drop Down 67" hidden="1">
              <a:extLst>
                <a:ext uri="{63B3BB69-23CF-44E3-9099-C40C66FF867C}">
                  <a14:compatExt spid="_x0000_s62531"/>
                </a:ext>
                <a:ext uri="{FF2B5EF4-FFF2-40B4-BE49-F238E27FC236}">
                  <a16:creationId xmlns:a16="http://schemas.microsoft.com/office/drawing/2014/main" id="{00000000-0008-0000-0C00-000043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2532" name="Drop Down 68" hidden="1">
              <a:extLst>
                <a:ext uri="{63B3BB69-23CF-44E3-9099-C40C66FF867C}">
                  <a14:compatExt spid="_x0000_s62532"/>
                </a:ext>
                <a:ext uri="{FF2B5EF4-FFF2-40B4-BE49-F238E27FC236}">
                  <a16:creationId xmlns:a16="http://schemas.microsoft.com/office/drawing/2014/main" id="{00000000-0008-0000-0C00-000044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2560" name="Drop Down 96" hidden="1">
              <a:extLst>
                <a:ext uri="{63B3BB69-23CF-44E3-9099-C40C66FF867C}">
                  <a14:compatExt spid="_x0000_s62560"/>
                </a:ext>
                <a:ext uri="{FF2B5EF4-FFF2-40B4-BE49-F238E27FC236}">
                  <a16:creationId xmlns:a16="http://schemas.microsoft.com/office/drawing/2014/main" id="{00000000-0008-0000-0C00-000060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2561" name="Drop Down 97" hidden="1">
              <a:extLst>
                <a:ext uri="{63B3BB69-23CF-44E3-9099-C40C66FF867C}">
                  <a14:compatExt spid="_x0000_s62561"/>
                </a:ext>
                <a:ext uri="{FF2B5EF4-FFF2-40B4-BE49-F238E27FC236}">
                  <a16:creationId xmlns:a16="http://schemas.microsoft.com/office/drawing/2014/main" id="{00000000-0008-0000-0C00-000061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16</xdr:row>
          <xdr:rowOff>23052</xdr:rowOff>
        </xdr:from>
        <xdr:to>
          <xdr:col>14</xdr:col>
          <xdr:colOff>15368</xdr:colOff>
          <xdr:row>16</xdr:row>
          <xdr:rowOff>230521</xdr:rowOff>
        </xdr:to>
        <xdr:sp macro="" textlink="">
          <xdr:nvSpPr>
            <xdr:cNvPr id="62562" name="Drop Down 98" hidden="1">
              <a:extLst>
                <a:ext uri="{63B3BB69-23CF-44E3-9099-C40C66FF867C}">
                  <a14:compatExt spid="_x0000_s62562"/>
                </a:ext>
                <a:ext uri="{FF2B5EF4-FFF2-40B4-BE49-F238E27FC236}">
                  <a16:creationId xmlns:a16="http://schemas.microsoft.com/office/drawing/2014/main" id="{00000000-0008-0000-0C00-000062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23052</xdr:rowOff>
        </xdr:from>
        <xdr:to>
          <xdr:col>14</xdr:col>
          <xdr:colOff>15368</xdr:colOff>
          <xdr:row>17</xdr:row>
          <xdr:rowOff>230521</xdr:rowOff>
        </xdr:to>
        <xdr:sp macro="" textlink="">
          <xdr:nvSpPr>
            <xdr:cNvPr id="62563" name="Drop Down 99" hidden="1">
              <a:extLst>
                <a:ext uri="{63B3BB69-23CF-44E3-9099-C40C66FF867C}">
                  <a14:compatExt spid="_x0000_s62563"/>
                </a:ext>
                <a:ext uri="{FF2B5EF4-FFF2-40B4-BE49-F238E27FC236}">
                  <a16:creationId xmlns:a16="http://schemas.microsoft.com/office/drawing/2014/main" id="{00000000-0008-0000-0C00-000063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116" name="Afbeelding 115">
          <a:hlinkClick xmlns:r="http://schemas.openxmlformats.org/officeDocument/2006/relationships" r:id="rId1" tooltip="Previous domain"/>
          <a:extLst>
            <a:ext uri="{FF2B5EF4-FFF2-40B4-BE49-F238E27FC236}">
              <a16:creationId xmlns:a16="http://schemas.microsoft.com/office/drawing/2014/main" id="{00000000-0008-0000-0C00-00007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117" name="Afbeelding 116">
          <a:hlinkClick xmlns:r="http://schemas.openxmlformats.org/officeDocument/2006/relationships" r:id="rId3" tooltip="Next domain"/>
          <a:extLst>
            <a:ext uri="{FF2B5EF4-FFF2-40B4-BE49-F238E27FC236}">
              <a16:creationId xmlns:a16="http://schemas.microsoft.com/office/drawing/2014/main" id="{00000000-0008-0000-0C00-00007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118" name="Afbeelding 117">
          <a:hlinkClick xmlns:r="http://schemas.openxmlformats.org/officeDocument/2006/relationships" r:id="rId5" tooltip="Back to index"/>
          <a:extLst>
            <a:ext uri="{FF2B5EF4-FFF2-40B4-BE49-F238E27FC236}">
              <a16:creationId xmlns:a16="http://schemas.microsoft.com/office/drawing/2014/main" id="{00000000-0008-0000-0C00-000076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2" name="Afbeelding 1">
          <a:hlinkClick xmlns:r="http://schemas.openxmlformats.org/officeDocument/2006/relationships" r:id="rId7" tooltip="Next section"/>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17" name="Afbeelding 16">
          <a:hlinkClick xmlns:r="http://schemas.openxmlformats.org/officeDocument/2006/relationships" r:id="rId9" tooltip="Skip to results"/>
          <a:extLst>
            <a:ext uri="{FF2B5EF4-FFF2-40B4-BE49-F238E27FC236}">
              <a16:creationId xmlns:a16="http://schemas.microsoft.com/office/drawing/2014/main" id="{00000000-0008-0000-0C00-00001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2564" name="Drop Down 100" hidden="1">
              <a:extLst>
                <a:ext uri="{63B3BB69-23CF-44E3-9099-C40C66FF867C}">
                  <a14:compatExt spid="_x0000_s62564"/>
                </a:ext>
                <a:ext uri="{FF2B5EF4-FFF2-40B4-BE49-F238E27FC236}">
                  <a16:creationId xmlns:a16="http://schemas.microsoft.com/office/drawing/2014/main" id="{00000000-0008-0000-0C00-000064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23052</xdr:rowOff>
        </xdr:from>
        <xdr:to>
          <xdr:col>14</xdr:col>
          <xdr:colOff>15368</xdr:colOff>
          <xdr:row>15</xdr:row>
          <xdr:rowOff>230521</xdr:rowOff>
        </xdr:to>
        <xdr:sp macro="" textlink="">
          <xdr:nvSpPr>
            <xdr:cNvPr id="62565" name="Drop Down 101" hidden="1">
              <a:extLst>
                <a:ext uri="{63B3BB69-23CF-44E3-9099-C40C66FF867C}">
                  <a14:compatExt spid="_x0000_s62565"/>
                </a:ext>
                <a:ext uri="{FF2B5EF4-FFF2-40B4-BE49-F238E27FC236}">
                  <a16:creationId xmlns:a16="http://schemas.microsoft.com/office/drawing/2014/main" id="{00000000-0008-0000-0C00-000065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2566" name="Drop Down 102" hidden="1">
              <a:extLst>
                <a:ext uri="{63B3BB69-23CF-44E3-9099-C40C66FF867C}">
                  <a14:compatExt spid="_x0000_s62566"/>
                </a:ext>
                <a:ext uri="{FF2B5EF4-FFF2-40B4-BE49-F238E27FC236}">
                  <a16:creationId xmlns:a16="http://schemas.microsoft.com/office/drawing/2014/main" id="{00000000-0008-0000-0C00-000066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23052</xdr:rowOff>
        </xdr:from>
        <xdr:to>
          <xdr:col>14</xdr:col>
          <xdr:colOff>15368</xdr:colOff>
          <xdr:row>18</xdr:row>
          <xdr:rowOff>230521</xdr:rowOff>
        </xdr:to>
        <xdr:sp macro="" textlink="">
          <xdr:nvSpPr>
            <xdr:cNvPr id="62567" name="Drop Down 103" hidden="1">
              <a:extLst>
                <a:ext uri="{63B3BB69-23CF-44E3-9099-C40C66FF867C}">
                  <a14:compatExt spid="_x0000_s62567"/>
                </a:ext>
                <a:ext uri="{FF2B5EF4-FFF2-40B4-BE49-F238E27FC236}">
                  <a16:creationId xmlns:a16="http://schemas.microsoft.com/office/drawing/2014/main" id="{00000000-0008-0000-0C00-000067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2568" name="Drop Down 104" hidden="1">
              <a:extLst>
                <a:ext uri="{63B3BB69-23CF-44E3-9099-C40C66FF867C}">
                  <a14:compatExt spid="_x0000_s62568"/>
                </a:ext>
                <a:ext uri="{FF2B5EF4-FFF2-40B4-BE49-F238E27FC236}">
                  <a16:creationId xmlns:a16="http://schemas.microsoft.com/office/drawing/2014/main" id="{00000000-0008-0000-0C00-000068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23052</xdr:rowOff>
        </xdr:from>
        <xdr:to>
          <xdr:col>14</xdr:col>
          <xdr:colOff>15368</xdr:colOff>
          <xdr:row>19</xdr:row>
          <xdr:rowOff>230521</xdr:rowOff>
        </xdr:to>
        <xdr:sp macro="" textlink="">
          <xdr:nvSpPr>
            <xdr:cNvPr id="62569" name="Drop Down 105" hidden="1">
              <a:extLst>
                <a:ext uri="{63B3BB69-23CF-44E3-9099-C40C66FF867C}">
                  <a14:compatExt spid="_x0000_s62569"/>
                </a:ext>
                <a:ext uri="{FF2B5EF4-FFF2-40B4-BE49-F238E27FC236}">
                  <a16:creationId xmlns:a16="http://schemas.microsoft.com/office/drawing/2014/main" id="{00000000-0008-0000-0C00-000069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38420</xdr:rowOff>
        </xdr:from>
        <xdr:to>
          <xdr:col>12</xdr:col>
          <xdr:colOff>15368</xdr:colOff>
          <xdr:row>11</xdr:row>
          <xdr:rowOff>238205</xdr:rowOff>
        </xdr:to>
        <xdr:sp macro="" textlink="">
          <xdr:nvSpPr>
            <xdr:cNvPr id="63489" name="Drop Down 1" hidden="1">
              <a:extLst>
                <a:ext uri="{63B3BB69-23CF-44E3-9099-C40C66FF867C}">
                  <a14:compatExt spid="_x0000_s63489"/>
                </a:ext>
                <a:ext uri="{FF2B5EF4-FFF2-40B4-BE49-F238E27FC236}">
                  <a16:creationId xmlns:a16="http://schemas.microsoft.com/office/drawing/2014/main" id="{00000000-0008-0000-0D00-000001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3490" name="Drop Down 2" hidden="1">
              <a:extLst>
                <a:ext uri="{63B3BB69-23CF-44E3-9099-C40C66FF867C}">
                  <a14:compatExt spid="_x0000_s63490"/>
                </a:ext>
                <a:ext uri="{FF2B5EF4-FFF2-40B4-BE49-F238E27FC236}">
                  <a16:creationId xmlns:a16="http://schemas.microsoft.com/office/drawing/2014/main" id="{00000000-0008-0000-0D00-000002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3491" name="Drop Down 3" hidden="1">
              <a:extLst>
                <a:ext uri="{63B3BB69-23CF-44E3-9099-C40C66FF867C}">
                  <a14:compatExt spid="_x0000_s63491"/>
                </a:ext>
                <a:ext uri="{FF2B5EF4-FFF2-40B4-BE49-F238E27FC236}">
                  <a16:creationId xmlns:a16="http://schemas.microsoft.com/office/drawing/2014/main" id="{00000000-0008-0000-0D00-000003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3492" name="Drop Down 4" hidden="1">
              <a:extLst>
                <a:ext uri="{63B3BB69-23CF-44E3-9099-C40C66FF867C}">
                  <a14:compatExt spid="_x0000_s63492"/>
                </a:ext>
                <a:ext uri="{FF2B5EF4-FFF2-40B4-BE49-F238E27FC236}">
                  <a16:creationId xmlns:a16="http://schemas.microsoft.com/office/drawing/2014/main" id="{00000000-0008-0000-0D00-000004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3493" name="Drop Down 5" hidden="1">
              <a:extLst>
                <a:ext uri="{63B3BB69-23CF-44E3-9099-C40C66FF867C}">
                  <a14:compatExt spid="_x0000_s63493"/>
                </a:ext>
                <a:ext uri="{FF2B5EF4-FFF2-40B4-BE49-F238E27FC236}">
                  <a16:creationId xmlns:a16="http://schemas.microsoft.com/office/drawing/2014/main" id="{00000000-0008-0000-0D00-000005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3494" name="Drop Down 6" hidden="1">
              <a:extLst>
                <a:ext uri="{63B3BB69-23CF-44E3-9099-C40C66FF867C}">
                  <a14:compatExt spid="_x0000_s63494"/>
                </a:ext>
                <a:ext uri="{FF2B5EF4-FFF2-40B4-BE49-F238E27FC236}">
                  <a16:creationId xmlns:a16="http://schemas.microsoft.com/office/drawing/2014/main" id="{00000000-0008-0000-0D00-00000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3495" name="Drop Down 7" hidden="1">
              <a:extLst>
                <a:ext uri="{63B3BB69-23CF-44E3-9099-C40C66FF867C}">
                  <a14:compatExt spid="_x0000_s63495"/>
                </a:ext>
                <a:ext uri="{FF2B5EF4-FFF2-40B4-BE49-F238E27FC236}">
                  <a16:creationId xmlns:a16="http://schemas.microsoft.com/office/drawing/2014/main" id="{00000000-0008-0000-0D00-00000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3496" name="Drop Down 8" hidden="1">
              <a:extLst>
                <a:ext uri="{63B3BB69-23CF-44E3-9099-C40C66FF867C}">
                  <a14:compatExt spid="_x0000_s63496"/>
                </a:ext>
                <a:ext uri="{FF2B5EF4-FFF2-40B4-BE49-F238E27FC236}">
                  <a16:creationId xmlns:a16="http://schemas.microsoft.com/office/drawing/2014/main" id="{00000000-0008-0000-0D00-000008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3497" name="Drop Down 9" hidden="1">
              <a:extLst>
                <a:ext uri="{63B3BB69-23CF-44E3-9099-C40C66FF867C}">
                  <a14:compatExt spid="_x0000_s63497"/>
                </a:ext>
                <a:ext uri="{FF2B5EF4-FFF2-40B4-BE49-F238E27FC236}">
                  <a16:creationId xmlns:a16="http://schemas.microsoft.com/office/drawing/2014/main" id="{00000000-0008-0000-0D00-000009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3498" name="Drop Down 10" hidden="1">
              <a:extLst>
                <a:ext uri="{63B3BB69-23CF-44E3-9099-C40C66FF867C}">
                  <a14:compatExt spid="_x0000_s63498"/>
                </a:ext>
                <a:ext uri="{FF2B5EF4-FFF2-40B4-BE49-F238E27FC236}">
                  <a16:creationId xmlns:a16="http://schemas.microsoft.com/office/drawing/2014/main" id="{00000000-0008-0000-0D00-00000A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3499" name="Drop Down 11" hidden="1">
              <a:extLst>
                <a:ext uri="{63B3BB69-23CF-44E3-9099-C40C66FF867C}">
                  <a14:compatExt spid="_x0000_s63499"/>
                </a:ext>
                <a:ext uri="{FF2B5EF4-FFF2-40B4-BE49-F238E27FC236}">
                  <a16:creationId xmlns:a16="http://schemas.microsoft.com/office/drawing/2014/main" id="{00000000-0008-0000-0D00-00000B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38420</xdr:rowOff>
        </xdr:from>
        <xdr:to>
          <xdr:col>14</xdr:col>
          <xdr:colOff>15368</xdr:colOff>
          <xdr:row>9</xdr:row>
          <xdr:rowOff>238205</xdr:rowOff>
        </xdr:to>
        <xdr:sp macro="" textlink="">
          <xdr:nvSpPr>
            <xdr:cNvPr id="63500" name="Drop Down 12" hidden="1">
              <a:extLst>
                <a:ext uri="{63B3BB69-23CF-44E3-9099-C40C66FF867C}">
                  <a14:compatExt spid="_x0000_s63500"/>
                </a:ext>
                <a:ext uri="{FF2B5EF4-FFF2-40B4-BE49-F238E27FC236}">
                  <a16:creationId xmlns:a16="http://schemas.microsoft.com/office/drawing/2014/main" id="{00000000-0008-0000-0D00-00000C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63501" name="Drop Down 13" hidden="1">
              <a:extLst>
                <a:ext uri="{63B3BB69-23CF-44E3-9099-C40C66FF867C}">
                  <a14:compatExt spid="_x0000_s63501"/>
                </a:ext>
                <a:ext uri="{FF2B5EF4-FFF2-40B4-BE49-F238E27FC236}">
                  <a16:creationId xmlns:a16="http://schemas.microsoft.com/office/drawing/2014/main" id="{00000000-0008-0000-0D00-00000D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38420</xdr:rowOff>
        </xdr:from>
        <xdr:to>
          <xdr:col>14</xdr:col>
          <xdr:colOff>15368</xdr:colOff>
          <xdr:row>26</xdr:row>
          <xdr:rowOff>238205</xdr:rowOff>
        </xdr:to>
        <xdr:sp macro="" textlink="">
          <xdr:nvSpPr>
            <xdr:cNvPr id="63502" name="Drop Down 14" hidden="1">
              <a:extLst>
                <a:ext uri="{63B3BB69-23CF-44E3-9099-C40C66FF867C}">
                  <a14:compatExt spid="_x0000_s63502"/>
                </a:ext>
                <a:ext uri="{FF2B5EF4-FFF2-40B4-BE49-F238E27FC236}">
                  <a16:creationId xmlns:a16="http://schemas.microsoft.com/office/drawing/2014/main" id="{00000000-0008-0000-0D00-00000E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3503" name="Drop Down 15" hidden="1">
              <a:extLst>
                <a:ext uri="{63B3BB69-23CF-44E3-9099-C40C66FF867C}">
                  <a14:compatExt spid="_x0000_s63503"/>
                </a:ext>
                <a:ext uri="{FF2B5EF4-FFF2-40B4-BE49-F238E27FC236}">
                  <a16:creationId xmlns:a16="http://schemas.microsoft.com/office/drawing/2014/main" id="{00000000-0008-0000-0D00-00000F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38420</xdr:rowOff>
        </xdr:from>
        <xdr:to>
          <xdr:col>14</xdr:col>
          <xdr:colOff>15368</xdr:colOff>
          <xdr:row>25</xdr:row>
          <xdr:rowOff>238205</xdr:rowOff>
        </xdr:to>
        <xdr:sp macro="" textlink="">
          <xdr:nvSpPr>
            <xdr:cNvPr id="63504" name="Drop Down 16" hidden="1">
              <a:extLst>
                <a:ext uri="{63B3BB69-23CF-44E3-9099-C40C66FF867C}">
                  <a14:compatExt spid="_x0000_s63504"/>
                </a:ext>
                <a:ext uri="{FF2B5EF4-FFF2-40B4-BE49-F238E27FC236}">
                  <a16:creationId xmlns:a16="http://schemas.microsoft.com/office/drawing/2014/main" id="{00000000-0008-0000-0D00-000010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38420</xdr:rowOff>
        </xdr:from>
        <xdr:to>
          <xdr:col>14</xdr:col>
          <xdr:colOff>15368</xdr:colOff>
          <xdr:row>27</xdr:row>
          <xdr:rowOff>238205</xdr:rowOff>
        </xdr:to>
        <xdr:sp macro="" textlink="">
          <xdr:nvSpPr>
            <xdr:cNvPr id="63505" name="Drop Down 17" hidden="1">
              <a:extLst>
                <a:ext uri="{63B3BB69-23CF-44E3-9099-C40C66FF867C}">
                  <a14:compatExt spid="_x0000_s63505"/>
                </a:ext>
                <a:ext uri="{FF2B5EF4-FFF2-40B4-BE49-F238E27FC236}">
                  <a16:creationId xmlns:a16="http://schemas.microsoft.com/office/drawing/2014/main" id="{00000000-0008-0000-0D00-000011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63506" name="Drop Down 18" hidden="1">
              <a:extLst>
                <a:ext uri="{63B3BB69-23CF-44E3-9099-C40C66FF867C}">
                  <a14:compatExt spid="_x0000_s63506"/>
                </a:ext>
                <a:ext uri="{FF2B5EF4-FFF2-40B4-BE49-F238E27FC236}">
                  <a16:creationId xmlns:a16="http://schemas.microsoft.com/office/drawing/2014/main" id="{00000000-0008-0000-0D00-000012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63507" name="Drop Down 19" hidden="1">
              <a:extLst>
                <a:ext uri="{63B3BB69-23CF-44E3-9099-C40C66FF867C}">
                  <a14:compatExt spid="_x0000_s63507"/>
                </a:ext>
                <a:ext uri="{FF2B5EF4-FFF2-40B4-BE49-F238E27FC236}">
                  <a16:creationId xmlns:a16="http://schemas.microsoft.com/office/drawing/2014/main" id="{00000000-0008-0000-0D00-000013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63508" name="Drop Down 20" hidden="1">
              <a:extLst>
                <a:ext uri="{63B3BB69-23CF-44E3-9099-C40C66FF867C}">
                  <a14:compatExt spid="_x0000_s63508"/>
                </a:ext>
                <a:ext uri="{FF2B5EF4-FFF2-40B4-BE49-F238E27FC236}">
                  <a16:creationId xmlns:a16="http://schemas.microsoft.com/office/drawing/2014/main" id="{00000000-0008-0000-0D00-000014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63509" name="Drop Down 21" hidden="1">
              <a:extLst>
                <a:ext uri="{63B3BB69-23CF-44E3-9099-C40C66FF867C}">
                  <a14:compatExt spid="_x0000_s63509"/>
                </a:ext>
                <a:ext uri="{FF2B5EF4-FFF2-40B4-BE49-F238E27FC236}">
                  <a16:creationId xmlns:a16="http://schemas.microsoft.com/office/drawing/2014/main" id="{00000000-0008-0000-0D00-000015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63510" name="Drop Down 22" hidden="1">
              <a:extLst>
                <a:ext uri="{63B3BB69-23CF-44E3-9099-C40C66FF867C}">
                  <a14:compatExt spid="_x0000_s63510"/>
                </a:ext>
                <a:ext uri="{FF2B5EF4-FFF2-40B4-BE49-F238E27FC236}">
                  <a16:creationId xmlns:a16="http://schemas.microsoft.com/office/drawing/2014/main" id="{00000000-0008-0000-0D00-00001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63511" name="Drop Down 23" hidden="1">
              <a:extLst>
                <a:ext uri="{63B3BB69-23CF-44E3-9099-C40C66FF867C}">
                  <a14:compatExt spid="_x0000_s63511"/>
                </a:ext>
                <a:ext uri="{FF2B5EF4-FFF2-40B4-BE49-F238E27FC236}">
                  <a16:creationId xmlns:a16="http://schemas.microsoft.com/office/drawing/2014/main" id="{00000000-0008-0000-0D00-00001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63512" name="Drop Down 24" hidden="1">
              <a:extLst>
                <a:ext uri="{63B3BB69-23CF-44E3-9099-C40C66FF867C}">
                  <a14:compatExt spid="_x0000_s63512"/>
                </a:ext>
                <a:ext uri="{FF2B5EF4-FFF2-40B4-BE49-F238E27FC236}">
                  <a16:creationId xmlns:a16="http://schemas.microsoft.com/office/drawing/2014/main" id="{00000000-0008-0000-0D00-000018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23052</xdr:rowOff>
        </xdr:from>
        <xdr:to>
          <xdr:col>12</xdr:col>
          <xdr:colOff>15368</xdr:colOff>
          <xdr:row>37</xdr:row>
          <xdr:rowOff>230521</xdr:rowOff>
        </xdr:to>
        <xdr:sp macro="" textlink="">
          <xdr:nvSpPr>
            <xdr:cNvPr id="63513" name="Drop Down 25" hidden="1">
              <a:extLst>
                <a:ext uri="{63B3BB69-23CF-44E3-9099-C40C66FF867C}">
                  <a14:compatExt spid="_x0000_s63513"/>
                </a:ext>
                <a:ext uri="{FF2B5EF4-FFF2-40B4-BE49-F238E27FC236}">
                  <a16:creationId xmlns:a16="http://schemas.microsoft.com/office/drawing/2014/main" id="{00000000-0008-0000-0D00-000019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63514" name="Drop Down 26" hidden="1">
              <a:extLst>
                <a:ext uri="{63B3BB69-23CF-44E3-9099-C40C66FF867C}">
                  <a14:compatExt spid="_x0000_s63514"/>
                </a:ext>
                <a:ext uri="{FF2B5EF4-FFF2-40B4-BE49-F238E27FC236}">
                  <a16:creationId xmlns:a16="http://schemas.microsoft.com/office/drawing/2014/main" id="{00000000-0008-0000-0D00-00001A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38420</xdr:rowOff>
        </xdr:from>
        <xdr:to>
          <xdr:col>14</xdr:col>
          <xdr:colOff>15368</xdr:colOff>
          <xdr:row>28</xdr:row>
          <xdr:rowOff>238205</xdr:rowOff>
        </xdr:to>
        <xdr:sp macro="" textlink="">
          <xdr:nvSpPr>
            <xdr:cNvPr id="63515" name="Drop Down 27" hidden="1">
              <a:extLst>
                <a:ext uri="{63B3BB69-23CF-44E3-9099-C40C66FF867C}">
                  <a14:compatExt spid="_x0000_s63515"/>
                </a:ext>
                <a:ext uri="{FF2B5EF4-FFF2-40B4-BE49-F238E27FC236}">
                  <a16:creationId xmlns:a16="http://schemas.microsoft.com/office/drawing/2014/main" id="{00000000-0008-0000-0D00-00001B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23052</xdr:rowOff>
        </xdr:from>
        <xdr:to>
          <xdr:col>12</xdr:col>
          <xdr:colOff>15368</xdr:colOff>
          <xdr:row>41</xdr:row>
          <xdr:rowOff>230521</xdr:rowOff>
        </xdr:to>
        <xdr:sp macro="" textlink="">
          <xdr:nvSpPr>
            <xdr:cNvPr id="63516" name="Drop Down 28" hidden="1">
              <a:extLst>
                <a:ext uri="{63B3BB69-23CF-44E3-9099-C40C66FF867C}">
                  <a14:compatExt spid="_x0000_s63516"/>
                </a:ext>
                <a:ext uri="{FF2B5EF4-FFF2-40B4-BE49-F238E27FC236}">
                  <a16:creationId xmlns:a16="http://schemas.microsoft.com/office/drawing/2014/main" id="{00000000-0008-0000-0D00-00001C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41</xdr:row>
          <xdr:rowOff>38420</xdr:rowOff>
        </xdr:from>
        <xdr:to>
          <xdr:col>14</xdr:col>
          <xdr:colOff>15368</xdr:colOff>
          <xdr:row>41</xdr:row>
          <xdr:rowOff>238205</xdr:rowOff>
        </xdr:to>
        <xdr:sp macro="" textlink="">
          <xdr:nvSpPr>
            <xdr:cNvPr id="63517" name="Drop Down 29" hidden="1">
              <a:extLst>
                <a:ext uri="{63B3BB69-23CF-44E3-9099-C40C66FF867C}">
                  <a14:compatExt spid="_x0000_s63517"/>
                </a:ext>
                <a:ext uri="{FF2B5EF4-FFF2-40B4-BE49-F238E27FC236}">
                  <a16:creationId xmlns:a16="http://schemas.microsoft.com/office/drawing/2014/main" id="{00000000-0008-0000-0D00-00001D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3558" name="Drop Down 70" hidden="1">
              <a:extLst>
                <a:ext uri="{63B3BB69-23CF-44E3-9099-C40C66FF867C}">
                  <a14:compatExt spid="_x0000_s63558"/>
                </a:ext>
                <a:ext uri="{FF2B5EF4-FFF2-40B4-BE49-F238E27FC236}">
                  <a16:creationId xmlns:a16="http://schemas.microsoft.com/office/drawing/2014/main" id="{00000000-0008-0000-0D00-00004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3559" name="Drop Down 71" hidden="1">
              <a:extLst>
                <a:ext uri="{63B3BB69-23CF-44E3-9099-C40C66FF867C}">
                  <a14:compatExt spid="_x0000_s63559"/>
                </a:ext>
                <a:ext uri="{FF2B5EF4-FFF2-40B4-BE49-F238E27FC236}">
                  <a16:creationId xmlns:a16="http://schemas.microsoft.com/office/drawing/2014/main" id="{00000000-0008-0000-0D00-00004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63592" name="Drop Down 104" hidden="1">
              <a:extLst>
                <a:ext uri="{63B3BB69-23CF-44E3-9099-C40C66FF867C}">
                  <a14:compatExt spid="_x0000_s63592"/>
                </a:ext>
                <a:ext uri="{FF2B5EF4-FFF2-40B4-BE49-F238E27FC236}">
                  <a16:creationId xmlns:a16="http://schemas.microsoft.com/office/drawing/2014/main" id="{00000000-0008-0000-0D00-000068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40</xdr:row>
          <xdr:rowOff>38420</xdr:rowOff>
        </xdr:from>
        <xdr:to>
          <xdr:col>14</xdr:col>
          <xdr:colOff>15368</xdr:colOff>
          <xdr:row>40</xdr:row>
          <xdr:rowOff>238205</xdr:rowOff>
        </xdr:to>
        <xdr:sp macro="" textlink="">
          <xdr:nvSpPr>
            <xdr:cNvPr id="63593" name="Drop Down 105" hidden="1">
              <a:extLst>
                <a:ext uri="{63B3BB69-23CF-44E3-9099-C40C66FF867C}">
                  <a14:compatExt spid="_x0000_s63593"/>
                </a:ext>
                <a:ext uri="{FF2B5EF4-FFF2-40B4-BE49-F238E27FC236}">
                  <a16:creationId xmlns:a16="http://schemas.microsoft.com/office/drawing/2014/main" id="{00000000-0008-0000-0D00-000069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22" name="Afbeelding 121">
          <a:hlinkClick xmlns:r="http://schemas.openxmlformats.org/officeDocument/2006/relationships" r:id="rId1" tooltip="Next section"/>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23" name="Afbeelding 122">
          <a:hlinkClick xmlns:r="http://schemas.openxmlformats.org/officeDocument/2006/relationships" r:id="rId3" tooltip="Previous section"/>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40" name="Afbeelding 39">
          <a:hlinkClick xmlns:r="http://schemas.openxmlformats.org/officeDocument/2006/relationships" r:id="rId5" tooltip="Skip to results"/>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39</xdr:row>
          <xdr:rowOff>23052</xdr:rowOff>
        </xdr:from>
        <xdr:to>
          <xdr:col>12</xdr:col>
          <xdr:colOff>15368</xdr:colOff>
          <xdr:row>39</xdr:row>
          <xdr:rowOff>230521</xdr:rowOff>
        </xdr:to>
        <xdr:sp macro="" textlink="">
          <xdr:nvSpPr>
            <xdr:cNvPr id="63596" name="Drop Down 108" hidden="1">
              <a:extLst>
                <a:ext uri="{63B3BB69-23CF-44E3-9099-C40C66FF867C}">
                  <a14:compatExt spid="_x0000_s63596"/>
                </a:ext>
                <a:ext uri="{FF2B5EF4-FFF2-40B4-BE49-F238E27FC236}">
                  <a16:creationId xmlns:a16="http://schemas.microsoft.com/office/drawing/2014/main" id="{00000000-0008-0000-0D00-00006C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39</xdr:row>
          <xdr:rowOff>38420</xdr:rowOff>
        </xdr:from>
        <xdr:to>
          <xdr:col>14</xdr:col>
          <xdr:colOff>15368</xdr:colOff>
          <xdr:row>39</xdr:row>
          <xdr:rowOff>238205</xdr:rowOff>
        </xdr:to>
        <xdr:sp macro="" textlink="">
          <xdr:nvSpPr>
            <xdr:cNvPr id="63597" name="Drop Down 109" hidden="1">
              <a:extLst>
                <a:ext uri="{63B3BB69-23CF-44E3-9099-C40C66FF867C}">
                  <a14:compatExt spid="_x0000_s63597"/>
                </a:ext>
                <a:ext uri="{FF2B5EF4-FFF2-40B4-BE49-F238E27FC236}">
                  <a16:creationId xmlns:a16="http://schemas.microsoft.com/office/drawing/2014/main" id="{00000000-0008-0000-0D00-00006D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43" name="Afbeelding 42">
          <a:hlinkClick xmlns:r="http://schemas.openxmlformats.org/officeDocument/2006/relationships" r:id="rId7" tooltip="Previous domain"/>
          <a:extLst>
            <a:ext uri="{FF2B5EF4-FFF2-40B4-BE49-F238E27FC236}">
              <a16:creationId xmlns:a16="http://schemas.microsoft.com/office/drawing/2014/main" id="{00000000-0008-0000-0D00-00002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44" name="Afbeelding 43">
          <a:hlinkClick xmlns:r="http://schemas.openxmlformats.org/officeDocument/2006/relationships" r:id="rId9" tooltip="Next domain"/>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5" name="Afbeelding 44">
          <a:hlinkClick xmlns:r="http://schemas.openxmlformats.org/officeDocument/2006/relationships" r:id="rId11" tooltip="Back to index"/>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3598" name="Drop Down 110" hidden="1">
              <a:extLst>
                <a:ext uri="{63B3BB69-23CF-44E3-9099-C40C66FF867C}">
                  <a14:compatExt spid="_x0000_s63598"/>
                </a:ext>
                <a:ext uri="{FF2B5EF4-FFF2-40B4-BE49-F238E27FC236}">
                  <a16:creationId xmlns:a16="http://schemas.microsoft.com/office/drawing/2014/main" id="{00000000-0008-0000-0D00-00006E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3599" name="Drop Down 111" hidden="1">
              <a:extLst>
                <a:ext uri="{63B3BB69-23CF-44E3-9099-C40C66FF867C}">
                  <a14:compatExt spid="_x0000_s63599"/>
                </a:ext>
                <a:ext uri="{FF2B5EF4-FFF2-40B4-BE49-F238E27FC236}">
                  <a16:creationId xmlns:a16="http://schemas.microsoft.com/office/drawing/2014/main" id="{00000000-0008-0000-0D00-00006F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4542" name="Drop Down 30" hidden="1">
              <a:extLst>
                <a:ext uri="{63B3BB69-23CF-44E3-9099-C40C66FF867C}">
                  <a14:compatExt spid="_x0000_s64542"/>
                </a:ext>
                <a:ext uri="{FF2B5EF4-FFF2-40B4-BE49-F238E27FC236}">
                  <a16:creationId xmlns:a16="http://schemas.microsoft.com/office/drawing/2014/main" id="{00000000-0008-0000-0E00-00001E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4543" name="Drop Down 31" hidden="1">
              <a:extLst>
                <a:ext uri="{63B3BB69-23CF-44E3-9099-C40C66FF867C}">
                  <a14:compatExt spid="_x0000_s64543"/>
                </a:ext>
                <a:ext uri="{FF2B5EF4-FFF2-40B4-BE49-F238E27FC236}">
                  <a16:creationId xmlns:a16="http://schemas.microsoft.com/office/drawing/2014/main" id="{00000000-0008-0000-0E00-00001F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38420</xdr:rowOff>
        </xdr:from>
        <xdr:to>
          <xdr:col>14</xdr:col>
          <xdr:colOff>15368</xdr:colOff>
          <xdr:row>9</xdr:row>
          <xdr:rowOff>238205</xdr:rowOff>
        </xdr:to>
        <xdr:sp macro="" textlink="">
          <xdr:nvSpPr>
            <xdr:cNvPr id="64544" name="Drop Down 32" hidden="1">
              <a:extLst>
                <a:ext uri="{63B3BB69-23CF-44E3-9099-C40C66FF867C}">
                  <a14:compatExt spid="_x0000_s64544"/>
                </a:ext>
                <a:ext uri="{FF2B5EF4-FFF2-40B4-BE49-F238E27FC236}">
                  <a16:creationId xmlns:a16="http://schemas.microsoft.com/office/drawing/2014/main" id="{00000000-0008-0000-0E00-000020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38420</xdr:rowOff>
        </xdr:from>
        <xdr:to>
          <xdr:col>14</xdr:col>
          <xdr:colOff>15368</xdr:colOff>
          <xdr:row>10</xdr:row>
          <xdr:rowOff>238205</xdr:rowOff>
        </xdr:to>
        <xdr:sp macro="" textlink="">
          <xdr:nvSpPr>
            <xdr:cNvPr id="64545" name="Drop Down 33" hidden="1">
              <a:extLst>
                <a:ext uri="{63B3BB69-23CF-44E3-9099-C40C66FF867C}">
                  <a14:compatExt spid="_x0000_s64545"/>
                </a:ext>
                <a:ext uri="{FF2B5EF4-FFF2-40B4-BE49-F238E27FC236}">
                  <a16:creationId xmlns:a16="http://schemas.microsoft.com/office/drawing/2014/main" id="{00000000-0008-0000-0E00-000021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38420</xdr:rowOff>
        </xdr:from>
        <xdr:to>
          <xdr:col>14</xdr:col>
          <xdr:colOff>15368</xdr:colOff>
          <xdr:row>12</xdr:row>
          <xdr:rowOff>238205</xdr:rowOff>
        </xdr:to>
        <xdr:sp macro="" textlink="">
          <xdr:nvSpPr>
            <xdr:cNvPr id="64547" name="Drop Down 35" hidden="1">
              <a:extLst>
                <a:ext uri="{63B3BB69-23CF-44E3-9099-C40C66FF867C}">
                  <a14:compatExt spid="_x0000_s64547"/>
                </a:ext>
                <a:ext uri="{FF2B5EF4-FFF2-40B4-BE49-F238E27FC236}">
                  <a16:creationId xmlns:a16="http://schemas.microsoft.com/office/drawing/2014/main" id="{00000000-0008-0000-0E00-000023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4552" name="Drop Down 40" hidden="1">
              <a:extLst>
                <a:ext uri="{63B3BB69-23CF-44E3-9099-C40C66FF867C}">
                  <a14:compatExt spid="_x0000_s64552"/>
                </a:ext>
                <a:ext uri="{FF2B5EF4-FFF2-40B4-BE49-F238E27FC236}">
                  <a16:creationId xmlns:a16="http://schemas.microsoft.com/office/drawing/2014/main" id="{00000000-0008-0000-0E00-000028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4553" name="Drop Down 41" hidden="1">
              <a:extLst>
                <a:ext uri="{63B3BB69-23CF-44E3-9099-C40C66FF867C}">
                  <a14:compatExt spid="_x0000_s64553"/>
                </a:ext>
                <a:ext uri="{FF2B5EF4-FFF2-40B4-BE49-F238E27FC236}">
                  <a16:creationId xmlns:a16="http://schemas.microsoft.com/office/drawing/2014/main" id="{00000000-0008-0000-0E00-000029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38420</xdr:rowOff>
        </xdr:from>
        <xdr:to>
          <xdr:col>14</xdr:col>
          <xdr:colOff>15368</xdr:colOff>
          <xdr:row>15</xdr:row>
          <xdr:rowOff>238205</xdr:rowOff>
        </xdr:to>
        <xdr:sp macro="" textlink="">
          <xdr:nvSpPr>
            <xdr:cNvPr id="64554" name="Drop Down 42" hidden="1">
              <a:extLst>
                <a:ext uri="{63B3BB69-23CF-44E3-9099-C40C66FF867C}">
                  <a14:compatExt spid="_x0000_s64554"/>
                </a:ext>
                <a:ext uri="{FF2B5EF4-FFF2-40B4-BE49-F238E27FC236}">
                  <a16:creationId xmlns:a16="http://schemas.microsoft.com/office/drawing/2014/main" id="{00000000-0008-0000-0E00-00002A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16</xdr:row>
          <xdr:rowOff>38420</xdr:rowOff>
        </xdr:from>
        <xdr:to>
          <xdr:col>14</xdr:col>
          <xdr:colOff>15368</xdr:colOff>
          <xdr:row>16</xdr:row>
          <xdr:rowOff>238205</xdr:rowOff>
        </xdr:to>
        <xdr:sp macro="" textlink="">
          <xdr:nvSpPr>
            <xdr:cNvPr id="64555" name="Drop Down 43" hidden="1">
              <a:extLst>
                <a:ext uri="{63B3BB69-23CF-44E3-9099-C40C66FF867C}">
                  <a14:compatExt spid="_x0000_s64555"/>
                </a:ext>
                <a:ext uri="{FF2B5EF4-FFF2-40B4-BE49-F238E27FC236}">
                  <a16:creationId xmlns:a16="http://schemas.microsoft.com/office/drawing/2014/main" id="{00000000-0008-0000-0E00-00002B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4581" name="Drop Down 69" hidden="1">
              <a:extLst>
                <a:ext uri="{63B3BB69-23CF-44E3-9099-C40C66FF867C}">
                  <a14:compatExt spid="_x0000_s64581"/>
                </a:ext>
                <a:ext uri="{FF2B5EF4-FFF2-40B4-BE49-F238E27FC236}">
                  <a16:creationId xmlns:a16="http://schemas.microsoft.com/office/drawing/2014/main" id="{00000000-0008-0000-0E00-000045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38420</xdr:rowOff>
        </xdr:from>
        <xdr:to>
          <xdr:col>14</xdr:col>
          <xdr:colOff>15368</xdr:colOff>
          <xdr:row>18</xdr:row>
          <xdr:rowOff>238205</xdr:rowOff>
        </xdr:to>
        <xdr:sp macro="" textlink="">
          <xdr:nvSpPr>
            <xdr:cNvPr id="64600" name="Drop Down 88" hidden="1">
              <a:extLst>
                <a:ext uri="{63B3BB69-23CF-44E3-9099-C40C66FF867C}">
                  <a14:compatExt spid="_x0000_s64600"/>
                </a:ext>
                <a:ext uri="{FF2B5EF4-FFF2-40B4-BE49-F238E27FC236}">
                  <a16:creationId xmlns:a16="http://schemas.microsoft.com/office/drawing/2014/main" id="{00000000-0008-0000-0E00-000058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4605" name="Drop Down 93" hidden="1">
              <a:extLst>
                <a:ext uri="{63B3BB69-23CF-44E3-9099-C40C66FF867C}">
                  <a14:compatExt spid="_x0000_s64605"/>
                </a:ext>
                <a:ext uri="{FF2B5EF4-FFF2-40B4-BE49-F238E27FC236}">
                  <a16:creationId xmlns:a16="http://schemas.microsoft.com/office/drawing/2014/main" id="{00000000-0008-0000-0E00-00005D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4606" name="Drop Down 94" hidden="1">
              <a:extLst>
                <a:ext uri="{63B3BB69-23CF-44E3-9099-C40C66FF867C}">
                  <a14:compatExt spid="_x0000_s64606"/>
                </a:ext>
                <a:ext uri="{FF2B5EF4-FFF2-40B4-BE49-F238E27FC236}">
                  <a16:creationId xmlns:a16="http://schemas.microsoft.com/office/drawing/2014/main" id="{00000000-0008-0000-0E00-00005E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38420</xdr:rowOff>
        </xdr:from>
        <xdr:to>
          <xdr:col>14</xdr:col>
          <xdr:colOff>15368</xdr:colOff>
          <xdr:row>20</xdr:row>
          <xdr:rowOff>238205</xdr:rowOff>
        </xdr:to>
        <xdr:sp macro="" textlink="">
          <xdr:nvSpPr>
            <xdr:cNvPr id="64607" name="Drop Down 95" hidden="1">
              <a:extLst>
                <a:ext uri="{63B3BB69-23CF-44E3-9099-C40C66FF867C}">
                  <a14:compatExt spid="_x0000_s64607"/>
                </a:ext>
                <a:ext uri="{FF2B5EF4-FFF2-40B4-BE49-F238E27FC236}">
                  <a16:creationId xmlns:a16="http://schemas.microsoft.com/office/drawing/2014/main" id="{00000000-0008-0000-0E00-00005F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4620" name="Drop Down 108" hidden="1">
              <a:extLst>
                <a:ext uri="{63B3BB69-23CF-44E3-9099-C40C66FF867C}">
                  <a14:compatExt spid="_x0000_s64620"/>
                </a:ext>
                <a:ext uri="{FF2B5EF4-FFF2-40B4-BE49-F238E27FC236}">
                  <a16:creationId xmlns:a16="http://schemas.microsoft.com/office/drawing/2014/main" id="{00000000-0008-0000-0E00-00006C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38420</xdr:rowOff>
        </xdr:from>
        <xdr:to>
          <xdr:col>14</xdr:col>
          <xdr:colOff>15368</xdr:colOff>
          <xdr:row>19</xdr:row>
          <xdr:rowOff>238205</xdr:rowOff>
        </xdr:to>
        <xdr:sp macro="" textlink="">
          <xdr:nvSpPr>
            <xdr:cNvPr id="64621" name="Drop Down 109" hidden="1">
              <a:extLst>
                <a:ext uri="{63B3BB69-23CF-44E3-9099-C40C66FF867C}">
                  <a14:compatExt spid="_x0000_s64621"/>
                </a:ext>
                <a:ext uri="{FF2B5EF4-FFF2-40B4-BE49-F238E27FC236}">
                  <a16:creationId xmlns:a16="http://schemas.microsoft.com/office/drawing/2014/main" id="{00000000-0008-0000-0E00-00006D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4622" name="Drop Down 110" hidden="1">
              <a:extLst>
                <a:ext uri="{63B3BB69-23CF-44E3-9099-C40C66FF867C}">
                  <a14:compatExt spid="_x0000_s64622"/>
                </a:ext>
                <a:ext uri="{FF2B5EF4-FFF2-40B4-BE49-F238E27FC236}">
                  <a16:creationId xmlns:a16="http://schemas.microsoft.com/office/drawing/2014/main" id="{00000000-0008-0000-0E00-00006E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38420</xdr:rowOff>
        </xdr:from>
        <xdr:to>
          <xdr:col>14</xdr:col>
          <xdr:colOff>15368</xdr:colOff>
          <xdr:row>17</xdr:row>
          <xdr:rowOff>238205</xdr:rowOff>
        </xdr:to>
        <xdr:sp macro="" textlink="">
          <xdr:nvSpPr>
            <xdr:cNvPr id="64623" name="Drop Down 111" hidden="1">
              <a:extLst>
                <a:ext uri="{63B3BB69-23CF-44E3-9099-C40C66FF867C}">
                  <a14:compatExt spid="_x0000_s64623"/>
                </a:ext>
                <a:ext uri="{FF2B5EF4-FFF2-40B4-BE49-F238E27FC236}">
                  <a16:creationId xmlns:a16="http://schemas.microsoft.com/office/drawing/2014/main" id="{00000000-0008-0000-0E00-00006F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14" name="Afbeelding 113">
          <a:hlinkClick xmlns:r="http://schemas.openxmlformats.org/officeDocument/2006/relationships" r:id="rId1" tooltip="Next section"/>
          <a:extLst>
            <a:ext uri="{FF2B5EF4-FFF2-40B4-BE49-F238E27FC236}">
              <a16:creationId xmlns:a16="http://schemas.microsoft.com/office/drawing/2014/main" id="{00000000-0008-0000-0E00-00007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15" name="Afbeelding 114">
          <a:hlinkClick xmlns:r="http://schemas.openxmlformats.org/officeDocument/2006/relationships" r:id="rId3" tooltip="Previous section"/>
          <a:extLst>
            <a:ext uri="{FF2B5EF4-FFF2-40B4-BE49-F238E27FC236}">
              <a16:creationId xmlns:a16="http://schemas.microsoft.com/office/drawing/2014/main" id="{00000000-0008-0000-0E00-00007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25" name="Afbeelding 24">
          <a:hlinkClick xmlns:r="http://schemas.openxmlformats.org/officeDocument/2006/relationships" r:id="rId5" tooltip="Skip to results"/>
          <a:extLst>
            <a:ext uri="{FF2B5EF4-FFF2-40B4-BE49-F238E27FC236}">
              <a16:creationId xmlns:a16="http://schemas.microsoft.com/office/drawing/2014/main" id="{00000000-0008-0000-0E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4624" name="Drop Down 112" hidden="1">
              <a:extLst>
                <a:ext uri="{63B3BB69-23CF-44E3-9099-C40C66FF867C}">
                  <a14:compatExt spid="_x0000_s64624"/>
                </a:ext>
                <a:ext uri="{FF2B5EF4-FFF2-40B4-BE49-F238E27FC236}">
                  <a16:creationId xmlns:a16="http://schemas.microsoft.com/office/drawing/2014/main" id="{00000000-0008-0000-0E00-000070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38420</xdr:rowOff>
        </xdr:from>
        <xdr:to>
          <xdr:col>14</xdr:col>
          <xdr:colOff>15368</xdr:colOff>
          <xdr:row>11</xdr:row>
          <xdr:rowOff>238205</xdr:rowOff>
        </xdr:to>
        <xdr:sp macro="" textlink="">
          <xdr:nvSpPr>
            <xdr:cNvPr id="64625" name="Drop Down 113" hidden="1">
              <a:extLst>
                <a:ext uri="{63B3BB69-23CF-44E3-9099-C40C66FF867C}">
                  <a14:compatExt spid="_x0000_s64625"/>
                </a:ext>
                <a:ext uri="{FF2B5EF4-FFF2-40B4-BE49-F238E27FC236}">
                  <a16:creationId xmlns:a16="http://schemas.microsoft.com/office/drawing/2014/main" id="{00000000-0008-0000-0E00-000071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28" name="Afbeelding 27">
          <a:hlinkClick xmlns:r="http://schemas.openxmlformats.org/officeDocument/2006/relationships" r:id="rId7" tooltip="Previous domain"/>
          <a:extLst>
            <a:ext uri="{FF2B5EF4-FFF2-40B4-BE49-F238E27FC236}">
              <a16:creationId xmlns:a16="http://schemas.microsoft.com/office/drawing/2014/main" id="{00000000-0008-0000-0E00-00001C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29" name="Afbeelding 28">
          <a:hlinkClick xmlns:r="http://schemas.openxmlformats.org/officeDocument/2006/relationships" r:id="rId9" tooltip="Next domain"/>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0" name="Afbeelding 29">
          <a:hlinkClick xmlns:r="http://schemas.openxmlformats.org/officeDocument/2006/relationships" r:id="rId11" tooltip="Back to index"/>
          <a:extLst>
            <a:ext uri="{FF2B5EF4-FFF2-40B4-BE49-F238E27FC236}">
              <a16:creationId xmlns:a16="http://schemas.microsoft.com/office/drawing/2014/main" id="{00000000-0008-0000-0E00-00001E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4626" name="Drop Down 114" hidden="1">
              <a:extLst>
                <a:ext uri="{63B3BB69-23CF-44E3-9099-C40C66FF867C}">
                  <a14:compatExt spid="_x0000_s64626"/>
                </a:ext>
                <a:ext uri="{FF2B5EF4-FFF2-40B4-BE49-F238E27FC236}">
                  <a16:creationId xmlns:a16="http://schemas.microsoft.com/office/drawing/2014/main" id="{00000000-0008-0000-0E00-000072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13</xdr:row>
          <xdr:rowOff>38420</xdr:rowOff>
        </xdr:from>
        <xdr:to>
          <xdr:col>14</xdr:col>
          <xdr:colOff>15368</xdr:colOff>
          <xdr:row>13</xdr:row>
          <xdr:rowOff>238205</xdr:rowOff>
        </xdr:to>
        <xdr:sp macro="" textlink="">
          <xdr:nvSpPr>
            <xdr:cNvPr id="64627" name="Drop Down 115" hidden="1">
              <a:extLst>
                <a:ext uri="{63B3BB69-23CF-44E3-9099-C40C66FF867C}">
                  <a14:compatExt spid="_x0000_s64627"/>
                </a:ext>
                <a:ext uri="{FF2B5EF4-FFF2-40B4-BE49-F238E27FC236}">
                  <a16:creationId xmlns:a16="http://schemas.microsoft.com/office/drawing/2014/main" id="{00000000-0008-0000-0E00-000073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4628" name="Drop Down 116" hidden="1">
              <a:extLst>
                <a:ext uri="{63B3BB69-23CF-44E3-9099-C40C66FF867C}">
                  <a14:compatExt spid="_x0000_s64628"/>
                </a:ext>
                <a:ext uri="{FF2B5EF4-FFF2-40B4-BE49-F238E27FC236}">
                  <a16:creationId xmlns:a16="http://schemas.microsoft.com/office/drawing/2014/main" id="{00000000-0008-0000-0E00-000074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38420</xdr:rowOff>
        </xdr:from>
        <xdr:to>
          <xdr:col>14</xdr:col>
          <xdr:colOff>15368</xdr:colOff>
          <xdr:row>14</xdr:row>
          <xdr:rowOff>238205</xdr:rowOff>
        </xdr:to>
        <xdr:sp macro="" textlink="">
          <xdr:nvSpPr>
            <xdr:cNvPr id="64629" name="Drop Down 117" hidden="1">
              <a:extLst>
                <a:ext uri="{63B3BB69-23CF-44E3-9099-C40C66FF867C}">
                  <a14:compatExt spid="_x0000_s64629"/>
                </a:ext>
                <a:ext uri="{FF2B5EF4-FFF2-40B4-BE49-F238E27FC236}">
                  <a16:creationId xmlns:a16="http://schemas.microsoft.com/office/drawing/2014/main" id="{00000000-0008-0000-0E00-000075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4630" name="Drop Down 118" hidden="1">
              <a:extLst>
                <a:ext uri="{63B3BB69-23CF-44E3-9099-C40C66FF867C}">
                  <a14:compatExt spid="_x0000_s64630"/>
                </a:ext>
                <a:ext uri="{FF2B5EF4-FFF2-40B4-BE49-F238E27FC236}">
                  <a16:creationId xmlns:a16="http://schemas.microsoft.com/office/drawing/2014/main" id="{00000000-0008-0000-0E00-000076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21</xdr:row>
          <xdr:rowOff>38420</xdr:rowOff>
        </xdr:from>
        <xdr:to>
          <xdr:col>14</xdr:col>
          <xdr:colOff>15368</xdr:colOff>
          <xdr:row>21</xdr:row>
          <xdr:rowOff>238205</xdr:rowOff>
        </xdr:to>
        <xdr:sp macro="" textlink="">
          <xdr:nvSpPr>
            <xdr:cNvPr id="64631" name="Drop Down 119" hidden="1">
              <a:extLst>
                <a:ext uri="{63B3BB69-23CF-44E3-9099-C40C66FF867C}">
                  <a14:compatExt spid="_x0000_s64631"/>
                </a:ext>
                <a:ext uri="{FF2B5EF4-FFF2-40B4-BE49-F238E27FC236}">
                  <a16:creationId xmlns:a16="http://schemas.microsoft.com/office/drawing/2014/main" id="{00000000-0008-0000-0E00-000077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4632" name="Drop Down 120" hidden="1">
              <a:extLst>
                <a:ext uri="{63B3BB69-23CF-44E3-9099-C40C66FF867C}">
                  <a14:compatExt spid="_x0000_s64632"/>
                </a:ext>
                <a:ext uri="{FF2B5EF4-FFF2-40B4-BE49-F238E27FC236}">
                  <a16:creationId xmlns:a16="http://schemas.microsoft.com/office/drawing/2014/main" id="{00000000-0008-0000-0E00-000078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22</xdr:row>
          <xdr:rowOff>38420</xdr:rowOff>
        </xdr:from>
        <xdr:to>
          <xdr:col>14</xdr:col>
          <xdr:colOff>15368</xdr:colOff>
          <xdr:row>22</xdr:row>
          <xdr:rowOff>238205</xdr:rowOff>
        </xdr:to>
        <xdr:sp macro="" textlink="">
          <xdr:nvSpPr>
            <xdr:cNvPr id="64633" name="Drop Down 121" hidden="1">
              <a:extLst>
                <a:ext uri="{63B3BB69-23CF-44E3-9099-C40C66FF867C}">
                  <a14:compatExt spid="_x0000_s64633"/>
                </a:ext>
                <a:ext uri="{FF2B5EF4-FFF2-40B4-BE49-F238E27FC236}">
                  <a16:creationId xmlns:a16="http://schemas.microsoft.com/office/drawing/2014/main" id="{00000000-0008-0000-0E00-000079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5625" name="Drop Down 89" hidden="1">
              <a:extLst>
                <a:ext uri="{63B3BB69-23CF-44E3-9099-C40C66FF867C}">
                  <a14:compatExt spid="_x0000_s65625"/>
                </a:ext>
                <a:ext uri="{FF2B5EF4-FFF2-40B4-BE49-F238E27FC236}">
                  <a16:creationId xmlns:a16="http://schemas.microsoft.com/office/drawing/2014/main" id="{00000000-0008-0000-0F00-000059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38420</xdr:rowOff>
        </xdr:from>
        <xdr:to>
          <xdr:col>14</xdr:col>
          <xdr:colOff>15368</xdr:colOff>
          <xdr:row>9</xdr:row>
          <xdr:rowOff>238205</xdr:rowOff>
        </xdr:to>
        <xdr:sp macro="" textlink="">
          <xdr:nvSpPr>
            <xdr:cNvPr id="65626" name="Drop Down 90" hidden="1">
              <a:extLst>
                <a:ext uri="{63B3BB69-23CF-44E3-9099-C40C66FF867C}">
                  <a14:compatExt spid="_x0000_s65626"/>
                </a:ext>
                <a:ext uri="{FF2B5EF4-FFF2-40B4-BE49-F238E27FC236}">
                  <a16:creationId xmlns:a16="http://schemas.microsoft.com/office/drawing/2014/main" id="{00000000-0008-0000-0F00-00005A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65627" name="Drop Down 91" hidden="1">
              <a:extLst>
                <a:ext uri="{63B3BB69-23CF-44E3-9099-C40C66FF867C}">
                  <a14:compatExt spid="_x0000_s65627"/>
                </a:ext>
                <a:ext uri="{FF2B5EF4-FFF2-40B4-BE49-F238E27FC236}">
                  <a16:creationId xmlns:a16="http://schemas.microsoft.com/office/drawing/2014/main" id="{00000000-0008-0000-0F00-00005B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38420</xdr:rowOff>
        </xdr:from>
        <xdr:to>
          <xdr:col>14</xdr:col>
          <xdr:colOff>15368</xdr:colOff>
          <xdr:row>26</xdr:row>
          <xdr:rowOff>238205</xdr:rowOff>
        </xdr:to>
        <xdr:sp macro="" textlink="">
          <xdr:nvSpPr>
            <xdr:cNvPr id="65628" name="Drop Down 92" hidden="1">
              <a:extLst>
                <a:ext uri="{63B3BB69-23CF-44E3-9099-C40C66FF867C}">
                  <a14:compatExt spid="_x0000_s65628"/>
                </a:ext>
                <a:ext uri="{FF2B5EF4-FFF2-40B4-BE49-F238E27FC236}">
                  <a16:creationId xmlns:a16="http://schemas.microsoft.com/office/drawing/2014/main" id="{00000000-0008-0000-0F00-00005C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5638" name="Drop Down 102" hidden="1">
              <a:extLst>
                <a:ext uri="{63B3BB69-23CF-44E3-9099-C40C66FF867C}">
                  <a14:compatExt spid="_x0000_s65638"/>
                </a:ext>
                <a:ext uri="{FF2B5EF4-FFF2-40B4-BE49-F238E27FC236}">
                  <a16:creationId xmlns:a16="http://schemas.microsoft.com/office/drawing/2014/main" id="{00000000-0008-0000-0F00-000066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38420</xdr:rowOff>
        </xdr:from>
        <xdr:to>
          <xdr:col>14</xdr:col>
          <xdr:colOff>15368</xdr:colOff>
          <xdr:row>27</xdr:row>
          <xdr:rowOff>238205</xdr:rowOff>
        </xdr:to>
        <xdr:sp macro="" textlink="">
          <xdr:nvSpPr>
            <xdr:cNvPr id="65639" name="Drop Down 103" hidden="1">
              <a:extLst>
                <a:ext uri="{63B3BB69-23CF-44E3-9099-C40C66FF867C}">
                  <a14:compatExt spid="_x0000_s65639"/>
                </a:ext>
                <a:ext uri="{FF2B5EF4-FFF2-40B4-BE49-F238E27FC236}">
                  <a16:creationId xmlns:a16="http://schemas.microsoft.com/office/drawing/2014/main" id="{00000000-0008-0000-0F00-000067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13" name="Afbeelding 112">
          <a:hlinkClick xmlns:r="http://schemas.openxmlformats.org/officeDocument/2006/relationships" r:id="rId1" tooltip="Next section"/>
          <a:extLst>
            <a:ext uri="{FF2B5EF4-FFF2-40B4-BE49-F238E27FC236}">
              <a16:creationId xmlns:a16="http://schemas.microsoft.com/office/drawing/2014/main" id="{00000000-0008-0000-0F00-00007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14" name="Afbeelding 113">
          <a:hlinkClick xmlns:r="http://schemas.openxmlformats.org/officeDocument/2006/relationships" r:id="rId3" tooltip="Previous section"/>
          <a:extLst>
            <a:ext uri="{FF2B5EF4-FFF2-40B4-BE49-F238E27FC236}">
              <a16:creationId xmlns:a16="http://schemas.microsoft.com/office/drawing/2014/main" id="{00000000-0008-0000-0F00-00007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33" name="Afbeelding 32">
          <a:hlinkClick xmlns:r="http://schemas.openxmlformats.org/officeDocument/2006/relationships" r:id="rId5" tooltip="Skip to results"/>
          <a:extLst>
            <a:ext uri="{FF2B5EF4-FFF2-40B4-BE49-F238E27FC236}">
              <a16:creationId xmlns:a16="http://schemas.microsoft.com/office/drawing/2014/main" id="{00000000-0008-0000-0F00-000021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36" name="Afbeelding 35">
          <a:hlinkClick xmlns:r="http://schemas.openxmlformats.org/officeDocument/2006/relationships" r:id="rId7" tooltip="Previous domain"/>
          <a:extLst>
            <a:ext uri="{FF2B5EF4-FFF2-40B4-BE49-F238E27FC236}">
              <a16:creationId xmlns:a16="http://schemas.microsoft.com/office/drawing/2014/main" id="{00000000-0008-0000-0F00-00002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37" name="Afbeelding 36">
          <a:hlinkClick xmlns:r="http://schemas.openxmlformats.org/officeDocument/2006/relationships" r:id="rId9" tooltip="Next domain"/>
          <a:extLst>
            <a:ext uri="{FF2B5EF4-FFF2-40B4-BE49-F238E27FC236}">
              <a16:creationId xmlns:a16="http://schemas.microsoft.com/office/drawing/2014/main" id="{00000000-0008-0000-0F00-000025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8" name="Afbeelding 37">
          <a:hlinkClick xmlns:r="http://schemas.openxmlformats.org/officeDocument/2006/relationships" r:id="rId11" tooltip="Back to index"/>
          <a:extLst>
            <a:ext uri="{FF2B5EF4-FFF2-40B4-BE49-F238E27FC236}">
              <a16:creationId xmlns:a16="http://schemas.microsoft.com/office/drawing/2014/main" id="{00000000-0008-0000-0F00-000026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5644" name="Drop Down 108" hidden="1">
              <a:extLst>
                <a:ext uri="{63B3BB69-23CF-44E3-9099-C40C66FF867C}">
                  <a14:compatExt spid="_x0000_s65644"/>
                </a:ext>
                <a:ext uri="{FF2B5EF4-FFF2-40B4-BE49-F238E27FC236}">
                  <a16:creationId xmlns:a16="http://schemas.microsoft.com/office/drawing/2014/main" id="{00000000-0008-0000-0F00-00006C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38420</xdr:rowOff>
        </xdr:from>
        <xdr:to>
          <xdr:col>14</xdr:col>
          <xdr:colOff>15368</xdr:colOff>
          <xdr:row>25</xdr:row>
          <xdr:rowOff>238205</xdr:rowOff>
        </xdr:to>
        <xdr:sp macro="" textlink="">
          <xdr:nvSpPr>
            <xdr:cNvPr id="65645" name="Drop Down 109" hidden="1">
              <a:extLst>
                <a:ext uri="{63B3BB69-23CF-44E3-9099-C40C66FF867C}">
                  <a14:compatExt spid="_x0000_s65645"/>
                </a:ext>
                <a:ext uri="{FF2B5EF4-FFF2-40B4-BE49-F238E27FC236}">
                  <a16:creationId xmlns:a16="http://schemas.microsoft.com/office/drawing/2014/main" id="{00000000-0008-0000-0F00-00006D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38420</xdr:rowOff>
        </xdr:from>
        <xdr:to>
          <xdr:col>12</xdr:col>
          <xdr:colOff>15368</xdr:colOff>
          <xdr:row>12</xdr:row>
          <xdr:rowOff>238205</xdr:rowOff>
        </xdr:to>
        <xdr:sp macro="" textlink="">
          <xdr:nvSpPr>
            <xdr:cNvPr id="65646" name="Drop Down 110" hidden="1">
              <a:extLst>
                <a:ext uri="{63B3BB69-23CF-44E3-9099-C40C66FF867C}">
                  <a14:compatExt spid="_x0000_s65646"/>
                </a:ext>
                <a:ext uri="{FF2B5EF4-FFF2-40B4-BE49-F238E27FC236}">
                  <a16:creationId xmlns:a16="http://schemas.microsoft.com/office/drawing/2014/main" id="{00000000-0008-0000-0F00-00006E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5648" name="Drop Down 112" hidden="1">
              <a:extLst>
                <a:ext uri="{63B3BB69-23CF-44E3-9099-C40C66FF867C}">
                  <a14:compatExt spid="_x0000_s65648"/>
                </a:ext>
                <a:ext uri="{FF2B5EF4-FFF2-40B4-BE49-F238E27FC236}">
                  <a16:creationId xmlns:a16="http://schemas.microsoft.com/office/drawing/2014/main" id="{00000000-0008-0000-0F00-000070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38420</xdr:rowOff>
        </xdr:from>
        <xdr:to>
          <xdr:col>14</xdr:col>
          <xdr:colOff>15368</xdr:colOff>
          <xdr:row>10</xdr:row>
          <xdr:rowOff>238205</xdr:rowOff>
        </xdr:to>
        <xdr:sp macro="" textlink="">
          <xdr:nvSpPr>
            <xdr:cNvPr id="65649" name="Drop Down 113" hidden="1">
              <a:extLst>
                <a:ext uri="{63B3BB69-23CF-44E3-9099-C40C66FF867C}">
                  <a14:compatExt spid="_x0000_s65649"/>
                </a:ext>
                <a:ext uri="{FF2B5EF4-FFF2-40B4-BE49-F238E27FC236}">
                  <a16:creationId xmlns:a16="http://schemas.microsoft.com/office/drawing/2014/main" id="{00000000-0008-0000-0F00-000071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38420</xdr:rowOff>
        </xdr:from>
        <xdr:to>
          <xdr:col>12</xdr:col>
          <xdr:colOff>15368</xdr:colOff>
          <xdr:row>13</xdr:row>
          <xdr:rowOff>238205</xdr:rowOff>
        </xdr:to>
        <xdr:sp macro="" textlink="">
          <xdr:nvSpPr>
            <xdr:cNvPr id="65650" name="Drop Down 114" hidden="1">
              <a:extLst>
                <a:ext uri="{63B3BB69-23CF-44E3-9099-C40C66FF867C}">
                  <a14:compatExt spid="_x0000_s65650"/>
                </a:ext>
                <a:ext uri="{FF2B5EF4-FFF2-40B4-BE49-F238E27FC236}">
                  <a16:creationId xmlns:a16="http://schemas.microsoft.com/office/drawing/2014/main" id="{00000000-0008-0000-0F00-000072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38420</xdr:rowOff>
        </xdr:from>
        <xdr:to>
          <xdr:col>12</xdr:col>
          <xdr:colOff>15368</xdr:colOff>
          <xdr:row>14</xdr:row>
          <xdr:rowOff>238205</xdr:rowOff>
        </xdr:to>
        <xdr:sp macro="" textlink="">
          <xdr:nvSpPr>
            <xdr:cNvPr id="65651" name="Drop Down 115" hidden="1">
              <a:extLst>
                <a:ext uri="{63B3BB69-23CF-44E3-9099-C40C66FF867C}">
                  <a14:compatExt spid="_x0000_s65651"/>
                </a:ext>
                <a:ext uri="{FF2B5EF4-FFF2-40B4-BE49-F238E27FC236}">
                  <a16:creationId xmlns:a16="http://schemas.microsoft.com/office/drawing/2014/main" id="{00000000-0008-0000-0F00-000073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38420</xdr:rowOff>
        </xdr:from>
        <xdr:to>
          <xdr:col>12</xdr:col>
          <xdr:colOff>15368</xdr:colOff>
          <xdr:row>15</xdr:row>
          <xdr:rowOff>238205</xdr:rowOff>
        </xdr:to>
        <xdr:sp macro="" textlink="">
          <xdr:nvSpPr>
            <xdr:cNvPr id="65652" name="Drop Down 116" hidden="1">
              <a:extLst>
                <a:ext uri="{63B3BB69-23CF-44E3-9099-C40C66FF867C}">
                  <a14:compatExt spid="_x0000_s65652"/>
                </a:ext>
                <a:ext uri="{FF2B5EF4-FFF2-40B4-BE49-F238E27FC236}">
                  <a16:creationId xmlns:a16="http://schemas.microsoft.com/office/drawing/2014/main" id="{00000000-0008-0000-0F00-000074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5653" name="Drop Down 117" hidden="1">
              <a:extLst>
                <a:ext uri="{63B3BB69-23CF-44E3-9099-C40C66FF867C}">
                  <a14:compatExt spid="_x0000_s65653"/>
                </a:ext>
                <a:ext uri="{FF2B5EF4-FFF2-40B4-BE49-F238E27FC236}">
                  <a16:creationId xmlns:a16="http://schemas.microsoft.com/office/drawing/2014/main" id="{00000000-0008-0000-0F00-000075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5654" name="Drop Down 118" hidden="1">
              <a:extLst>
                <a:ext uri="{63B3BB69-23CF-44E3-9099-C40C66FF867C}">
                  <a14:compatExt spid="_x0000_s65654"/>
                </a:ext>
                <a:ext uri="{FF2B5EF4-FFF2-40B4-BE49-F238E27FC236}">
                  <a16:creationId xmlns:a16="http://schemas.microsoft.com/office/drawing/2014/main" id="{00000000-0008-0000-0F00-000076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38420</xdr:rowOff>
        </xdr:from>
        <xdr:to>
          <xdr:col>12</xdr:col>
          <xdr:colOff>15368</xdr:colOff>
          <xdr:row>20</xdr:row>
          <xdr:rowOff>238205</xdr:rowOff>
        </xdr:to>
        <xdr:sp macro="" textlink="">
          <xdr:nvSpPr>
            <xdr:cNvPr id="65655" name="Drop Down 119" hidden="1">
              <a:extLst>
                <a:ext uri="{63B3BB69-23CF-44E3-9099-C40C66FF867C}">
                  <a14:compatExt spid="_x0000_s65655"/>
                </a:ext>
                <a:ext uri="{FF2B5EF4-FFF2-40B4-BE49-F238E27FC236}">
                  <a16:creationId xmlns:a16="http://schemas.microsoft.com/office/drawing/2014/main" id="{00000000-0008-0000-0F00-000077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38420</xdr:rowOff>
        </xdr:from>
        <xdr:to>
          <xdr:col>12</xdr:col>
          <xdr:colOff>15368</xdr:colOff>
          <xdr:row>21</xdr:row>
          <xdr:rowOff>238205</xdr:rowOff>
        </xdr:to>
        <xdr:sp macro="" textlink="">
          <xdr:nvSpPr>
            <xdr:cNvPr id="65656" name="Drop Down 120" hidden="1">
              <a:extLst>
                <a:ext uri="{63B3BB69-23CF-44E3-9099-C40C66FF867C}">
                  <a14:compatExt spid="_x0000_s65656"/>
                </a:ext>
                <a:ext uri="{FF2B5EF4-FFF2-40B4-BE49-F238E27FC236}">
                  <a16:creationId xmlns:a16="http://schemas.microsoft.com/office/drawing/2014/main" id="{00000000-0008-0000-0F00-000078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38420</xdr:rowOff>
        </xdr:from>
        <xdr:to>
          <xdr:col>12</xdr:col>
          <xdr:colOff>15368</xdr:colOff>
          <xdr:row>22</xdr:row>
          <xdr:rowOff>238205</xdr:rowOff>
        </xdr:to>
        <xdr:sp macro="" textlink="">
          <xdr:nvSpPr>
            <xdr:cNvPr id="65657" name="Drop Down 121" hidden="1">
              <a:extLst>
                <a:ext uri="{63B3BB69-23CF-44E3-9099-C40C66FF867C}">
                  <a14:compatExt spid="_x0000_s65657"/>
                </a:ext>
                <a:ext uri="{FF2B5EF4-FFF2-40B4-BE49-F238E27FC236}">
                  <a16:creationId xmlns:a16="http://schemas.microsoft.com/office/drawing/2014/main" id="{00000000-0008-0000-0F00-000079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5658" name="Drop Down 122" hidden="1">
              <a:extLst>
                <a:ext uri="{63B3BB69-23CF-44E3-9099-C40C66FF867C}">
                  <a14:compatExt spid="_x0000_s65658"/>
                </a:ext>
                <a:ext uri="{FF2B5EF4-FFF2-40B4-BE49-F238E27FC236}">
                  <a16:creationId xmlns:a16="http://schemas.microsoft.com/office/drawing/2014/main" id="{00000000-0008-0000-0F00-00007A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38420</xdr:rowOff>
        </xdr:from>
        <xdr:to>
          <xdr:col>14</xdr:col>
          <xdr:colOff>15368</xdr:colOff>
          <xdr:row>17</xdr:row>
          <xdr:rowOff>238205</xdr:rowOff>
        </xdr:to>
        <xdr:sp macro="" textlink="">
          <xdr:nvSpPr>
            <xdr:cNvPr id="65659" name="Drop Down 123" hidden="1">
              <a:extLst>
                <a:ext uri="{63B3BB69-23CF-44E3-9099-C40C66FF867C}">
                  <a14:compatExt spid="_x0000_s65659"/>
                </a:ext>
                <a:ext uri="{FF2B5EF4-FFF2-40B4-BE49-F238E27FC236}">
                  <a16:creationId xmlns:a16="http://schemas.microsoft.com/office/drawing/2014/main" id="{00000000-0008-0000-0F00-00007B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38420</xdr:rowOff>
        </xdr:from>
        <xdr:to>
          <xdr:col>14</xdr:col>
          <xdr:colOff>15368</xdr:colOff>
          <xdr:row>18</xdr:row>
          <xdr:rowOff>238205</xdr:rowOff>
        </xdr:to>
        <xdr:sp macro="" textlink="">
          <xdr:nvSpPr>
            <xdr:cNvPr id="65660" name="Drop Down 124" hidden="1">
              <a:extLst>
                <a:ext uri="{63B3BB69-23CF-44E3-9099-C40C66FF867C}">
                  <a14:compatExt spid="_x0000_s65660"/>
                </a:ext>
                <a:ext uri="{FF2B5EF4-FFF2-40B4-BE49-F238E27FC236}">
                  <a16:creationId xmlns:a16="http://schemas.microsoft.com/office/drawing/2014/main" id="{00000000-0008-0000-0F00-00007C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38420</xdr:rowOff>
        </xdr:from>
        <xdr:to>
          <xdr:col>14</xdr:col>
          <xdr:colOff>15368</xdr:colOff>
          <xdr:row>24</xdr:row>
          <xdr:rowOff>238205</xdr:rowOff>
        </xdr:to>
        <xdr:sp macro="" textlink="">
          <xdr:nvSpPr>
            <xdr:cNvPr id="65661" name="Drop Down 125" hidden="1">
              <a:extLst>
                <a:ext uri="{63B3BB69-23CF-44E3-9099-C40C66FF867C}">
                  <a14:compatExt spid="_x0000_s65661"/>
                </a:ext>
                <a:ext uri="{FF2B5EF4-FFF2-40B4-BE49-F238E27FC236}">
                  <a16:creationId xmlns:a16="http://schemas.microsoft.com/office/drawing/2014/main" id="{00000000-0008-0000-0F00-00007D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6604" name="Drop Down 44" hidden="1">
              <a:extLst>
                <a:ext uri="{63B3BB69-23CF-44E3-9099-C40C66FF867C}">
                  <a14:compatExt spid="_x0000_s66604"/>
                </a:ext>
                <a:ext uri="{FF2B5EF4-FFF2-40B4-BE49-F238E27FC236}">
                  <a16:creationId xmlns:a16="http://schemas.microsoft.com/office/drawing/2014/main" id="{00000000-0008-0000-1000-00002C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6605" name="Drop Down 45" hidden="1">
              <a:extLst>
                <a:ext uri="{63B3BB69-23CF-44E3-9099-C40C66FF867C}">
                  <a14:compatExt spid="_x0000_s66605"/>
                </a:ext>
                <a:ext uri="{FF2B5EF4-FFF2-40B4-BE49-F238E27FC236}">
                  <a16:creationId xmlns:a16="http://schemas.microsoft.com/office/drawing/2014/main" id="{00000000-0008-0000-1000-00002D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6606" name="Drop Down 46" hidden="1">
              <a:extLst>
                <a:ext uri="{63B3BB69-23CF-44E3-9099-C40C66FF867C}">
                  <a14:compatExt spid="_x0000_s66606"/>
                </a:ext>
                <a:ext uri="{FF2B5EF4-FFF2-40B4-BE49-F238E27FC236}">
                  <a16:creationId xmlns:a16="http://schemas.microsoft.com/office/drawing/2014/main" id="{00000000-0008-0000-1000-00002E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6607" name="Drop Down 47" hidden="1">
              <a:extLst>
                <a:ext uri="{63B3BB69-23CF-44E3-9099-C40C66FF867C}">
                  <a14:compatExt spid="_x0000_s66607"/>
                </a:ext>
                <a:ext uri="{FF2B5EF4-FFF2-40B4-BE49-F238E27FC236}">
                  <a16:creationId xmlns:a16="http://schemas.microsoft.com/office/drawing/2014/main" id="{00000000-0008-0000-1000-00002F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6608" name="Drop Down 48" hidden="1">
              <a:extLst>
                <a:ext uri="{63B3BB69-23CF-44E3-9099-C40C66FF867C}">
                  <a14:compatExt spid="_x0000_s66608"/>
                </a:ext>
                <a:ext uri="{FF2B5EF4-FFF2-40B4-BE49-F238E27FC236}">
                  <a16:creationId xmlns:a16="http://schemas.microsoft.com/office/drawing/2014/main" id="{00000000-0008-0000-1000-000030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38420</xdr:rowOff>
        </xdr:from>
        <xdr:to>
          <xdr:col>14</xdr:col>
          <xdr:colOff>15368</xdr:colOff>
          <xdr:row>9</xdr:row>
          <xdr:rowOff>238205</xdr:rowOff>
        </xdr:to>
        <xdr:sp macro="" textlink="">
          <xdr:nvSpPr>
            <xdr:cNvPr id="66609" name="Drop Down 49" hidden="1">
              <a:extLst>
                <a:ext uri="{63B3BB69-23CF-44E3-9099-C40C66FF867C}">
                  <a14:compatExt spid="_x0000_s66609"/>
                </a:ext>
                <a:ext uri="{FF2B5EF4-FFF2-40B4-BE49-F238E27FC236}">
                  <a16:creationId xmlns:a16="http://schemas.microsoft.com/office/drawing/2014/main" id="{00000000-0008-0000-1000-000031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6610" name="Drop Down 50" hidden="1">
              <a:extLst>
                <a:ext uri="{63B3BB69-23CF-44E3-9099-C40C66FF867C}">
                  <a14:compatExt spid="_x0000_s66610"/>
                </a:ext>
                <a:ext uri="{FF2B5EF4-FFF2-40B4-BE49-F238E27FC236}">
                  <a16:creationId xmlns:a16="http://schemas.microsoft.com/office/drawing/2014/main" id="{00000000-0008-0000-1000-000032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38420</xdr:rowOff>
        </xdr:from>
        <xdr:to>
          <xdr:col>14</xdr:col>
          <xdr:colOff>15368</xdr:colOff>
          <xdr:row>18</xdr:row>
          <xdr:rowOff>238205</xdr:rowOff>
        </xdr:to>
        <xdr:sp macro="" textlink="">
          <xdr:nvSpPr>
            <xdr:cNvPr id="66611" name="Drop Down 51" hidden="1">
              <a:extLst>
                <a:ext uri="{63B3BB69-23CF-44E3-9099-C40C66FF867C}">
                  <a14:compatExt spid="_x0000_s66611"/>
                </a:ext>
                <a:ext uri="{FF2B5EF4-FFF2-40B4-BE49-F238E27FC236}">
                  <a16:creationId xmlns:a16="http://schemas.microsoft.com/office/drawing/2014/main" id="{00000000-0008-0000-1000-000033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6612" name="Drop Down 52" hidden="1">
              <a:extLst>
                <a:ext uri="{63B3BB69-23CF-44E3-9099-C40C66FF867C}">
                  <a14:compatExt spid="_x0000_s66612"/>
                </a:ext>
                <a:ext uri="{FF2B5EF4-FFF2-40B4-BE49-F238E27FC236}">
                  <a16:creationId xmlns:a16="http://schemas.microsoft.com/office/drawing/2014/main" id="{00000000-0008-0000-1000-000034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6613" name="Drop Down 53" hidden="1">
              <a:extLst>
                <a:ext uri="{63B3BB69-23CF-44E3-9099-C40C66FF867C}">
                  <a14:compatExt spid="_x0000_s66613"/>
                </a:ext>
                <a:ext uri="{FF2B5EF4-FFF2-40B4-BE49-F238E27FC236}">
                  <a16:creationId xmlns:a16="http://schemas.microsoft.com/office/drawing/2014/main" id="{00000000-0008-0000-1000-000035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6614" name="Drop Down 54" hidden="1">
              <a:extLst>
                <a:ext uri="{63B3BB69-23CF-44E3-9099-C40C66FF867C}">
                  <a14:compatExt spid="_x0000_s66614"/>
                </a:ext>
                <a:ext uri="{FF2B5EF4-FFF2-40B4-BE49-F238E27FC236}">
                  <a16:creationId xmlns:a16="http://schemas.microsoft.com/office/drawing/2014/main" id="{00000000-0008-0000-1000-000036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6615" name="Drop Down 55" hidden="1">
              <a:extLst>
                <a:ext uri="{63B3BB69-23CF-44E3-9099-C40C66FF867C}">
                  <a14:compatExt spid="_x0000_s66615"/>
                </a:ext>
                <a:ext uri="{FF2B5EF4-FFF2-40B4-BE49-F238E27FC236}">
                  <a16:creationId xmlns:a16="http://schemas.microsoft.com/office/drawing/2014/main" id="{00000000-0008-0000-1000-000037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38420</xdr:rowOff>
        </xdr:from>
        <xdr:to>
          <xdr:col>14</xdr:col>
          <xdr:colOff>15368</xdr:colOff>
          <xdr:row>25</xdr:row>
          <xdr:rowOff>238205</xdr:rowOff>
        </xdr:to>
        <xdr:sp macro="" textlink="">
          <xdr:nvSpPr>
            <xdr:cNvPr id="66616" name="Drop Down 56" hidden="1">
              <a:extLst>
                <a:ext uri="{63B3BB69-23CF-44E3-9099-C40C66FF867C}">
                  <a14:compatExt spid="_x0000_s66616"/>
                </a:ext>
                <a:ext uri="{FF2B5EF4-FFF2-40B4-BE49-F238E27FC236}">
                  <a16:creationId xmlns:a16="http://schemas.microsoft.com/office/drawing/2014/main" id="{00000000-0008-0000-1000-000038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6617" name="Drop Down 57" hidden="1">
              <a:extLst>
                <a:ext uri="{63B3BB69-23CF-44E3-9099-C40C66FF867C}">
                  <a14:compatExt spid="_x0000_s66617"/>
                </a:ext>
                <a:ext uri="{FF2B5EF4-FFF2-40B4-BE49-F238E27FC236}">
                  <a16:creationId xmlns:a16="http://schemas.microsoft.com/office/drawing/2014/main" id="{00000000-0008-0000-1000-000039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66618" name="Drop Down 58" hidden="1">
              <a:extLst>
                <a:ext uri="{63B3BB69-23CF-44E3-9099-C40C66FF867C}">
                  <a14:compatExt spid="_x0000_s66618"/>
                </a:ext>
                <a:ext uri="{FF2B5EF4-FFF2-40B4-BE49-F238E27FC236}">
                  <a16:creationId xmlns:a16="http://schemas.microsoft.com/office/drawing/2014/main" id="{00000000-0008-0000-1000-00003A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38420</xdr:rowOff>
        </xdr:from>
        <xdr:to>
          <xdr:col>14</xdr:col>
          <xdr:colOff>15368</xdr:colOff>
          <xdr:row>26</xdr:row>
          <xdr:rowOff>238205</xdr:rowOff>
        </xdr:to>
        <xdr:sp macro="" textlink="">
          <xdr:nvSpPr>
            <xdr:cNvPr id="66619" name="Drop Down 59" hidden="1">
              <a:extLst>
                <a:ext uri="{63B3BB69-23CF-44E3-9099-C40C66FF867C}">
                  <a14:compatExt spid="_x0000_s66619"/>
                </a:ext>
                <a:ext uri="{FF2B5EF4-FFF2-40B4-BE49-F238E27FC236}">
                  <a16:creationId xmlns:a16="http://schemas.microsoft.com/office/drawing/2014/main" id="{00000000-0008-0000-1000-00003B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6620" name="Drop Down 60" hidden="1">
              <a:extLst>
                <a:ext uri="{63B3BB69-23CF-44E3-9099-C40C66FF867C}">
                  <a14:compatExt spid="_x0000_s66620"/>
                </a:ext>
                <a:ext uri="{FF2B5EF4-FFF2-40B4-BE49-F238E27FC236}">
                  <a16:creationId xmlns:a16="http://schemas.microsoft.com/office/drawing/2014/main" id="{00000000-0008-0000-1000-00003C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38420</xdr:rowOff>
        </xdr:from>
        <xdr:to>
          <xdr:col>14</xdr:col>
          <xdr:colOff>15368</xdr:colOff>
          <xdr:row>27</xdr:row>
          <xdr:rowOff>238205</xdr:rowOff>
        </xdr:to>
        <xdr:sp macro="" textlink="">
          <xdr:nvSpPr>
            <xdr:cNvPr id="66621" name="Drop Down 61" hidden="1">
              <a:extLst>
                <a:ext uri="{63B3BB69-23CF-44E3-9099-C40C66FF867C}">
                  <a14:compatExt spid="_x0000_s66621"/>
                </a:ext>
                <a:ext uri="{FF2B5EF4-FFF2-40B4-BE49-F238E27FC236}">
                  <a16:creationId xmlns:a16="http://schemas.microsoft.com/office/drawing/2014/main" id="{00000000-0008-0000-1000-00003D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6645" name="Drop Down 85" hidden="1">
              <a:extLst>
                <a:ext uri="{63B3BB69-23CF-44E3-9099-C40C66FF867C}">
                  <a14:compatExt spid="_x0000_s66645"/>
                </a:ext>
                <a:ext uri="{FF2B5EF4-FFF2-40B4-BE49-F238E27FC236}">
                  <a16:creationId xmlns:a16="http://schemas.microsoft.com/office/drawing/2014/main" id="{00000000-0008-0000-1000-000055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66646" name="Drop Down 86" hidden="1">
              <a:extLst>
                <a:ext uri="{63B3BB69-23CF-44E3-9099-C40C66FF867C}">
                  <a14:compatExt spid="_x0000_s66646"/>
                </a:ext>
                <a:ext uri="{FF2B5EF4-FFF2-40B4-BE49-F238E27FC236}">
                  <a16:creationId xmlns:a16="http://schemas.microsoft.com/office/drawing/2014/main" id="{00000000-0008-0000-1000-000056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38420</xdr:rowOff>
        </xdr:from>
        <xdr:to>
          <xdr:col>14</xdr:col>
          <xdr:colOff>15368</xdr:colOff>
          <xdr:row>28</xdr:row>
          <xdr:rowOff>238205</xdr:rowOff>
        </xdr:to>
        <xdr:sp macro="" textlink="">
          <xdr:nvSpPr>
            <xdr:cNvPr id="66647" name="Drop Down 87" hidden="1">
              <a:extLst>
                <a:ext uri="{63B3BB69-23CF-44E3-9099-C40C66FF867C}">
                  <a14:compatExt spid="_x0000_s66647"/>
                </a:ext>
                <a:ext uri="{FF2B5EF4-FFF2-40B4-BE49-F238E27FC236}">
                  <a16:creationId xmlns:a16="http://schemas.microsoft.com/office/drawing/2014/main" id="{00000000-0008-0000-1000-000057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6666" name="Drop Down 106" hidden="1">
              <a:extLst>
                <a:ext uri="{63B3BB69-23CF-44E3-9099-C40C66FF867C}">
                  <a14:compatExt spid="_x0000_s66666"/>
                </a:ext>
                <a:ext uri="{FF2B5EF4-FFF2-40B4-BE49-F238E27FC236}">
                  <a16:creationId xmlns:a16="http://schemas.microsoft.com/office/drawing/2014/main" id="{00000000-0008-0000-1000-00006A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38420</xdr:rowOff>
        </xdr:from>
        <xdr:to>
          <xdr:col>14</xdr:col>
          <xdr:colOff>15368</xdr:colOff>
          <xdr:row>24</xdr:row>
          <xdr:rowOff>238205</xdr:rowOff>
        </xdr:to>
        <xdr:sp macro="" textlink="">
          <xdr:nvSpPr>
            <xdr:cNvPr id="66667" name="Drop Down 107" hidden="1">
              <a:extLst>
                <a:ext uri="{63B3BB69-23CF-44E3-9099-C40C66FF867C}">
                  <a14:compatExt spid="_x0000_s66667"/>
                </a:ext>
                <a:ext uri="{FF2B5EF4-FFF2-40B4-BE49-F238E27FC236}">
                  <a16:creationId xmlns:a16="http://schemas.microsoft.com/office/drawing/2014/main" id="{00000000-0008-0000-1000-00006B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27521</xdr:colOff>
      <xdr:row>2</xdr:row>
      <xdr:rowOff>105834</xdr:rowOff>
    </xdr:from>
    <xdr:to>
      <xdr:col>11</xdr:col>
      <xdr:colOff>563368</xdr:colOff>
      <xdr:row>3</xdr:row>
      <xdr:rowOff>218245</xdr:rowOff>
    </xdr:to>
    <xdr:pic>
      <xdr:nvPicPr>
        <xdr:cNvPr id="116" name="Afbeelding 115">
          <a:hlinkClick xmlns:r="http://schemas.openxmlformats.org/officeDocument/2006/relationships" r:id="rId1" tooltip="Previous section"/>
          <a:extLst>
            <a:ext uri="{FF2B5EF4-FFF2-40B4-BE49-F238E27FC236}">
              <a16:creationId xmlns:a16="http://schemas.microsoft.com/office/drawing/2014/main" id="{00000000-0008-0000-1000-00007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29" name="Afbeelding 28">
          <a:hlinkClick xmlns:r="http://schemas.openxmlformats.org/officeDocument/2006/relationships" r:id="rId3" tooltip="Skip to results"/>
          <a:extLst>
            <a:ext uri="{FF2B5EF4-FFF2-40B4-BE49-F238E27FC236}">
              <a16:creationId xmlns:a16="http://schemas.microsoft.com/office/drawing/2014/main" id="{00000000-0008-0000-1000-00001D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30" name="Afbeelding 29">
          <a:hlinkClick xmlns:r="http://schemas.openxmlformats.org/officeDocument/2006/relationships" r:id="rId5" tooltip="Previous domain"/>
          <a:extLst>
            <a:ext uri="{FF2B5EF4-FFF2-40B4-BE49-F238E27FC236}">
              <a16:creationId xmlns:a16="http://schemas.microsoft.com/office/drawing/2014/main" id="{00000000-0008-0000-10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31" name="Afbeelding 30">
          <a:hlinkClick xmlns:r="http://schemas.openxmlformats.org/officeDocument/2006/relationships" r:id="rId7" tooltip="Next domain"/>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2" name="Afbeelding 31">
          <a:hlinkClick xmlns:r="http://schemas.openxmlformats.org/officeDocument/2006/relationships" r:id="rId9" tooltip="Back to index"/>
          <a:extLst>
            <a:ext uri="{FF2B5EF4-FFF2-40B4-BE49-F238E27FC236}">
              <a16:creationId xmlns:a16="http://schemas.microsoft.com/office/drawing/2014/main" id="{00000000-0008-0000-1000-000020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13313" name="Drop Down 1" hidden="1">
              <a:extLst>
                <a:ext uri="{63B3BB69-23CF-44E3-9099-C40C66FF867C}">
                  <a14:compatExt spid="_x0000_s13313"/>
                </a:ext>
                <a:ext uri="{FF2B5EF4-FFF2-40B4-BE49-F238E27FC236}">
                  <a16:creationId xmlns:a16="http://schemas.microsoft.com/office/drawing/2014/main" id="{00000000-0008-0000-11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3314" name="Drop Down 2" hidden="1">
              <a:extLst>
                <a:ext uri="{63B3BB69-23CF-44E3-9099-C40C66FF867C}">
                  <a14:compatExt spid="_x0000_s13314"/>
                </a:ext>
                <a:ext uri="{FF2B5EF4-FFF2-40B4-BE49-F238E27FC236}">
                  <a16:creationId xmlns:a16="http://schemas.microsoft.com/office/drawing/2014/main" id="{00000000-0008-0000-11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23052</xdr:rowOff>
        </xdr:from>
        <xdr:to>
          <xdr:col>14</xdr:col>
          <xdr:colOff>15368</xdr:colOff>
          <xdr:row>9</xdr:row>
          <xdr:rowOff>230521</xdr:rowOff>
        </xdr:to>
        <xdr:sp macro="" textlink="">
          <xdr:nvSpPr>
            <xdr:cNvPr id="13315" name="Drop Down 3" hidden="1">
              <a:extLst>
                <a:ext uri="{63B3BB69-23CF-44E3-9099-C40C66FF867C}">
                  <a14:compatExt spid="_x0000_s13315"/>
                </a:ext>
                <a:ext uri="{FF2B5EF4-FFF2-40B4-BE49-F238E27FC236}">
                  <a16:creationId xmlns:a16="http://schemas.microsoft.com/office/drawing/2014/main" id="{00000000-0008-0000-11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23052</xdr:rowOff>
        </xdr:from>
        <xdr:to>
          <xdr:col>14</xdr:col>
          <xdr:colOff>15368</xdr:colOff>
          <xdr:row>10</xdr:row>
          <xdr:rowOff>230521</xdr:rowOff>
        </xdr:to>
        <xdr:sp macro="" textlink="">
          <xdr:nvSpPr>
            <xdr:cNvPr id="13316" name="Drop Down 4" hidden="1">
              <a:extLst>
                <a:ext uri="{63B3BB69-23CF-44E3-9099-C40C66FF867C}">
                  <a14:compatExt spid="_x0000_s13316"/>
                </a:ext>
                <a:ext uri="{FF2B5EF4-FFF2-40B4-BE49-F238E27FC236}">
                  <a16:creationId xmlns:a16="http://schemas.microsoft.com/office/drawing/2014/main" id="{00000000-0008-0000-1100-000004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13317" name="Drop Down 5" hidden="1">
              <a:extLst>
                <a:ext uri="{63B3BB69-23CF-44E3-9099-C40C66FF867C}">
                  <a14:compatExt spid="_x0000_s13317"/>
                </a:ext>
                <a:ext uri="{FF2B5EF4-FFF2-40B4-BE49-F238E27FC236}">
                  <a16:creationId xmlns:a16="http://schemas.microsoft.com/office/drawing/2014/main" id="{00000000-0008-0000-1100-000005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3318" name="Drop Down 6" hidden="1">
              <a:extLst>
                <a:ext uri="{63B3BB69-23CF-44E3-9099-C40C66FF867C}">
                  <a14:compatExt spid="_x0000_s13318"/>
                </a:ext>
                <a:ext uri="{FF2B5EF4-FFF2-40B4-BE49-F238E27FC236}">
                  <a16:creationId xmlns:a16="http://schemas.microsoft.com/office/drawing/2014/main" id="{00000000-0008-0000-1100-000006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13319" name="Drop Down 7" hidden="1">
              <a:extLst>
                <a:ext uri="{63B3BB69-23CF-44E3-9099-C40C66FF867C}">
                  <a14:compatExt spid="_x0000_s13319"/>
                </a:ext>
                <a:ext uri="{FF2B5EF4-FFF2-40B4-BE49-F238E27FC236}">
                  <a16:creationId xmlns:a16="http://schemas.microsoft.com/office/drawing/2014/main" id="{00000000-0008-0000-1100-000007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13320" name="Drop Down 8" hidden="1">
              <a:extLst>
                <a:ext uri="{63B3BB69-23CF-44E3-9099-C40C66FF867C}">
                  <a14:compatExt spid="_x0000_s13320"/>
                </a:ext>
                <a:ext uri="{FF2B5EF4-FFF2-40B4-BE49-F238E27FC236}">
                  <a16:creationId xmlns:a16="http://schemas.microsoft.com/office/drawing/2014/main" id="{00000000-0008-0000-1100-000008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13321" name="Drop Down 9" hidden="1">
              <a:extLst>
                <a:ext uri="{63B3BB69-23CF-44E3-9099-C40C66FF867C}">
                  <a14:compatExt spid="_x0000_s13321"/>
                </a:ext>
                <a:ext uri="{FF2B5EF4-FFF2-40B4-BE49-F238E27FC236}">
                  <a16:creationId xmlns:a16="http://schemas.microsoft.com/office/drawing/2014/main" id="{00000000-0008-0000-1100-000009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13322" name="Drop Down 10" hidden="1">
              <a:extLst>
                <a:ext uri="{63B3BB69-23CF-44E3-9099-C40C66FF867C}">
                  <a14:compatExt spid="_x0000_s13322"/>
                </a:ext>
                <a:ext uri="{FF2B5EF4-FFF2-40B4-BE49-F238E27FC236}">
                  <a16:creationId xmlns:a16="http://schemas.microsoft.com/office/drawing/2014/main" id="{00000000-0008-0000-1100-00000A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13323" name="Drop Down 11" hidden="1">
              <a:extLst>
                <a:ext uri="{63B3BB69-23CF-44E3-9099-C40C66FF867C}">
                  <a14:compatExt spid="_x0000_s13323"/>
                </a:ext>
                <a:ext uri="{FF2B5EF4-FFF2-40B4-BE49-F238E27FC236}">
                  <a16:creationId xmlns:a16="http://schemas.microsoft.com/office/drawing/2014/main" id="{00000000-0008-0000-1100-00000B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13324" name="Drop Down 12" hidden="1">
              <a:extLst>
                <a:ext uri="{63B3BB69-23CF-44E3-9099-C40C66FF867C}">
                  <a14:compatExt spid="_x0000_s13324"/>
                </a:ext>
                <a:ext uri="{FF2B5EF4-FFF2-40B4-BE49-F238E27FC236}">
                  <a16:creationId xmlns:a16="http://schemas.microsoft.com/office/drawing/2014/main" id="{00000000-0008-0000-1100-00000C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13325" name="Drop Down 13" hidden="1">
              <a:extLst>
                <a:ext uri="{63B3BB69-23CF-44E3-9099-C40C66FF867C}">
                  <a14:compatExt spid="_x0000_s13325"/>
                </a:ext>
                <a:ext uri="{FF2B5EF4-FFF2-40B4-BE49-F238E27FC236}">
                  <a16:creationId xmlns:a16="http://schemas.microsoft.com/office/drawing/2014/main" id="{00000000-0008-0000-1100-00000D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38420</xdr:rowOff>
        </xdr:from>
        <xdr:to>
          <xdr:col>12</xdr:col>
          <xdr:colOff>15368</xdr:colOff>
          <xdr:row>23</xdr:row>
          <xdr:rowOff>238205</xdr:rowOff>
        </xdr:to>
        <xdr:sp macro="" textlink="">
          <xdr:nvSpPr>
            <xdr:cNvPr id="13326" name="Drop Down 14" hidden="1">
              <a:extLst>
                <a:ext uri="{63B3BB69-23CF-44E3-9099-C40C66FF867C}">
                  <a14:compatExt spid="_x0000_s13326"/>
                </a:ext>
                <a:ext uri="{FF2B5EF4-FFF2-40B4-BE49-F238E27FC236}">
                  <a16:creationId xmlns:a16="http://schemas.microsoft.com/office/drawing/2014/main" id="{00000000-0008-0000-1100-00000E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23052</xdr:rowOff>
        </xdr:from>
        <xdr:to>
          <xdr:col>14</xdr:col>
          <xdr:colOff>15368</xdr:colOff>
          <xdr:row>23</xdr:row>
          <xdr:rowOff>230521</xdr:rowOff>
        </xdr:to>
        <xdr:sp macro="" textlink="">
          <xdr:nvSpPr>
            <xdr:cNvPr id="13327" name="Drop Down 15" hidden="1">
              <a:extLst>
                <a:ext uri="{63B3BB69-23CF-44E3-9099-C40C66FF867C}">
                  <a14:compatExt spid="_x0000_s13327"/>
                </a:ext>
                <a:ext uri="{FF2B5EF4-FFF2-40B4-BE49-F238E27FC236}">
                  <a16:creationId xmlns:a16="http://schemas.microsoft.com/office/drawing/2014/main" id="{00000000-0008-0000-1100-00000F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13328" name="Drop Down 16" hidden="1">
              <a:extLst>
                <a:ext uri="{63B3BB69-23CF-44E3-9099-C40C66FF867C}">
                  <a14:compatExt spid="_x0000_s13328"/>
                </a:ext>
                <a:ext uri="{FF2B5EF4-FFF2-40B4-BE49-F238E27FC236}">
                  <a16:creationId xmlns:a16="http://schemas.microsoft.com/office/drawing/2014/main" id="{00000000-0008-0000-1100-000010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23052</xdr:rowOff>
        </xdr:from>
        <xdr:to>
          <xdr:col>14</xdr:col>
          <xdr:colOff>15368</xdr:colOff>
          <xdr:row>24</xdr:row>
          <xdr:rowOff>230521</xdr:rowOff>
        </xdr:to>
        <xdr:sp macro="" textlink="">
          <xdr:nvSpPr>
            <xdr:cNvPr id="13329" name="Drop Down 17" hidden="1">
              <a:extLst>
                <a:ext uri="{63B3BB69-23CF-44E3-9099-C40C66FF867C}">
                  <a14:compatExt spid="_x0000_s13329"/>
                </a:ext>
                <a:ext uri="{FF2B5EF4-FFF2-40B4-BE49-F238E27FC236}">
                  <a16:creationId xmlns:a16="http://schemas.microsoft.com/office/drawing/2014/main" id="{00000000-0008-0000-1100-00001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13473" name="Drop Down 161" hidden="1">
              <a:extLst>
                <a:ext uri="{63B3BB69-23CF-44E3-9099-C40C66FF867C}">
                  <a14:compatExt spid="_x0000_s13473"/>
                </a:ext>
                <a:ext uri="{FF2B5EF4-FFF2-40B4-BE49-F238E27FC236}">
                  <a16:creationId xmlns:a16="http://schemas.microsoft.com/office/drawing/2014/main" id="{00000000-0008-0000-1100-0000A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133" name="Afbeelding 132">
          <a:hlinkClick xmlns:r="http://schemas.openxmlformats.org/officeDocument/2006/relationships" r:id="rId1" tooltip="Previous domain"/>
          <a:extLst>
            <a:ext uri="{FF2B5EF4-FFF2-40B4-BE49-F238E27FC236}">
              <a16:creationId xmlns:a16="http://schemas.microsoft.com/office/drawing/2014/main" id="{00000000-0008-0000-1100-00008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979729</xdr:colOff>
      <xdr:row>0</xdr:row>
      <xdr:rowOff>1</xdr:rowOff>
    </xdr:from>
    <xdr:to>
      <xdr:col>12</xdr:col>
      <xdr:colOff>123826</xdr:colOff>
      <xdr:row>2</xdr:row>
      <xdr:rowOff>8312</xdr:rowOff>
    </xdr:to>
    <xdr:pic>
      <xdr:nvPicPr>
        <xdr:cNvPr id="134" name="Afbeelding 133">
          <a:hlinkClick xmlns:r="http://schemas.openxmlformats.org/officeDocument/2006/relationships" r:id="rId3" tooltip="Next domain"/>
          <a:extLst>
            <a:ext uri="{FF2B5EF4-FFF2-40B4-BE49-F238E27FC236}">
              <a16:creationId xmlns:a16="http://schemas.microsoft.com/office/drawing/2014/main" id="{00000000-0008-0000-1100-00008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1529" y="1"/>
          <a:ext cx="544272"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135" name="Afbeelding 134">
          <a:hlinkClick xmlns:r="http://schemas.openxmlformats.org/officeDocument/2006/relationships" r:id="rId5" tooltip="Back to index"/>
          <a:extLst>
            <a:ext uri="{FF2B5EF4-FFF2-40B4-BE49-F238E27FC236}">
              <a16:creationId xmlns:a16="http://schemas.microsoft.com/office/drawing/2014/main" id="{00000000-0008-0000-1100-00008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136" name="Afbeelding 135">
          <a:hlinkClick xmlns:r="http://schemas.openxmlformats.org/officeDocument/2006/relationships" r:id="rId7" tooltip="Next section"/>
          <a:extLst>
            <a:ext uri="{FF2B5EF4-FFF2-40B4-BE49-F238E27FC236}">
              <a16:creationId xmlns:a16="http://schemas.microsoft.com/office/drawing/2014/main" id="{00000000-0008-0000-1100-000088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24" name="Afbeelding 23">
          <a:hlinkClick xmlns:r="http://schemas.openxmlformats.org/officeDocument/2006/relationships" r:id="rId9" tooltip="Skip to results"/>
          <a:extLst>
            <a:ext uri="{FF2B5EF4-FFF2-40B4-BE49-F238E27FC236}">
              <a16:creationId xmlns:a16="http://schemas.microsoft.com/office/drawing/2014/main" id="{00000000-0008-0000-1100-000018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13474" name="Drop Down 162" hidden="1">
              <a:extLst>
                <a:ext uri="{63B3BB69-23CF-44E3-9099-C40C66FF867C}">
                  <a14:compatExt spid="_x0000_s13474"/>
                </a:ext>
                <a:ext uri="{FF2B5EF4-FFF2-40B4-BE49-F238E27FC236}">
                  <a16:creationId xmlns:a16="http://schemas.microsoft.com/office/drawing/2014/main" id="{00000000-0008-0000-1100-0000A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13475" name="Drop Down 163" hidden="1">
              <a:extLst>
                <a:ext uri="{63B3BB69-23CF-44E3-9099-C40C66FF867C}">
                  <a14:compatExt spid="_x0000_s13475"/>
                </a:ext>
                <a:ext uri="{FF2B5EF4-FFF2-40B4-BE49-F238E27FC236}">
                  <a16:creationId xmlns:a16="http://schemas.microsoft.com/office/drawing/2014/main" id="{00000000-0008-0000-1100-0000A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23052</xdr:rowOff>
        </xdr:from>
        <xdr:to>
          <xdr:col>14</xdr:col>
          <xdr:colOff>15368</xdr:colOff>
          <xdr:row>25</xdr:row>
          <xdr:rowOff>230521</xdr:rowOff>
        </xdr:to>
        <xdr:sp macro="" textlink="">
          <xdr:nvSpPr>
            <xdr:cNvPr id="13476" name="Drop Down 164" hidden="1">
              <a:extLst>
                <a:ext uri="{63B3BB69-23CF-44E3-9099-C40C66FF867C}">
                  <a14:compatExt spid="_x0000_s13476"/>
                </a:ext>
                <a:ext uri="{FF2B5EF4-FFF2-40B4-BE49-F238E27FC236}">
                  <a16:creationId xmlns:a16="http://schemas.microsoft.com/office/drawing/2014/main" id="{00000000-0008-0000-1100-0000A4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23052</xdr:rowOff>
        </xdr:from>
        <xdr:to>
          <xdr:col>14</xdr:col>
          <xdr:colOff>15368</xdr:colOff>
          <xdr:row>26</xdr:row>
          <xdr:rowOff>230521</xdr:rowOff>
        </xdr:to>
        <xdr:sp macro="" textlink="">
          <xdr:nvSpPr>
            <xdr:cNvPr id="13477" name="Drop Down 165" hidden="1">
              <a:extLst>
                <a:ext uri="{63B3BB69-23CF-44E3-9099-C40C66FF867C}">
                  <a14:compatExt spid="_x0000_s13477"/>
                </a:ext>
                <a:ext uri="{FF2B5EF4-FFF2-40B4-BE49-F238E27FC236}">
                  <a16:creationId xmlns:a16="http://schemas.microsoft.com/office/drawing/2014/main" id="{00000000-0008-0000-1100-0000A5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13478" name="Drop Down 166" hidden="1">
              <a:extLst>
                <a:ext uri="{63B3BB69-23CF-44E3-9099-C40C66FF867C}">
                  <a14:compatExt spid="_x0000_s13478"/>
                </a:ext>
                <a:ext uri="{FF2B5EF4-FFF2-40B4-BE49-F238E27FC236}">
                  <a16:creationId xmlns:a16="http://schemas.microsoft.com/office/drawing/2014/main" id="{00000000-0008-0000-1100-0000A6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13479" name="Drop Down 167" hidden="1">
              <a:extLst>
                <a:ext uri="{63B3BB69-23CF-44E3-9099-C40C66FF867C}">
                  <a14:compatExt spid="_x0000_s13479"/>
                </a:ext>
                <a:ext uri="{FF2B5EF4-FFF2-40B4-BE49-F238E27FC236}">
                  <a16:creationId xmlns:a16="http://schemas.microsoft.com/office/drawing/2014/main" id="{00000000-0008-0000-1100-0000A7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13480" name="Drop Down 168" hidden="1">
              <a:extLst>
                <a:ext uri="{63B3BB69-23CF-44E3-9099-C40C66FF867C}">
                  <a14:compatExt spid="_x0000_s13480"/>
                </a:ext>
                <a:ext uri="{FF2B5EF4-FFF2-40B4-BE49-F238E27FC236}">
                  <a16:creationId xmlns:a16="http://schemas.microsoft.com/office/drawing/2014/main" id="{00000000-0008-0000-1100-0000A8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23052</xdr:rowOff>
        </xdr:from>
        <xdr:to>
          <xdr:col>14</xdr:col>
          <xdr:colOff>15368</xdr:colOff>
          <xdr:row>28</xdr:row>
          <xdr:rowOff>230521</xdr:rowOff>
        </xdr:to>
        <xdr:sp macro="" textlink="">
          <xdr:nvSpPr>
            <xdr:cNvPr id="13481" name="Drop Down 169" hidden="1">
              <a:extLst>
                <a:ext uri="{63B3BB69-23CF-44E3-9099-C40C66FF867C}">
                  <a14:compatExt spid="_x0000_s13481"/>
                </a:ext>
                <a:ext uri="{FF2B5EF4-FFF2-40B4-BE49-F238E27FC236}">
                  <a16:creationId xmlns:a16="http://schemas.microsoft.com/office/drawing/2014/main" id="{00000000-0008-0000-1100-0000A9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23052</xdr:rowOff>
        </xdr:from>
        <xdr:to>
          <xdr:col>14</xdr:col>
          <xdr:colOff>15368</xdr:colOff>
          <xdr:row>29</xdr:row>
          <xdr:rowOff>230521</xdr:rowOff>
        </xdr:to>
        <xdr:sp macro="" textlink="">
          <xdr:nvSpPr>
            <xdr:cNvPr id="13482" name="Drop Down 170" hidden="1">
              <a:extLst>
                <a:ext uri="{63B3BB69-23CF-44E3-9099-C40C66FF867C}">
                  <a14:compatExt spid="_x0000_s13482"/>
                </a:ext>
                <a:ext uri="{FF2B5EF4-FFF2-40B4-BE49-F238E27FC236}">
                  <a16:creationId xmlns:a16="http://schemas.microsoft.com/office/drawing/2014/main" id="{00000000-0008-0000-1100-0000AA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23052</xdr:rowOff>
        </xdr:from>
        <xdr:to>
          <xdr:col>14</xdr:col>
          <xdr:colOff>15368</xdr:colOff>
          <xdr:row>30</xdr:row>
          <xdr:rowOff>230521</xdr:rowOff>
        </xdr:to>
        <xdr:sp macro="" textlink="">
          <xdr:nvSpPr>
            <xdr:cNvPr id="13483" name="Drop Down 171" hidden="1">
              <a:extLst>
                <a:ext uri="{63B3BB69-23CF-44E3-9099-C40C66FF867C}">
                  <a14:compatExt spid="_x0000_s13483"/>
                </a:ext>
                <a:ext uri="{FF2B5EF4-FFF2-40B4-BE49-F238E27FC236}">
                  <a16:creationId xmlns:a16="http://schemas.microsoft.com/office/drawing/2014/main" id="{00000000-0008-0000-1100-0000AB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1698" name="Drop Down 18" hidden="1">
              <a:extLst>
                <a:ext uri="{63B3BB69-23CF-44E3-9099-C40C66FF867C}">
                  <a14:compatExt spid="_x0000_s71698"/>
                </a:ext>
                <a:ext uri="{FF2B5EF4-FFF2-40B4-BE49-F238E27FC236}">
                  <a16:creationId xmlns:a16="http://schemas.microsoft.com/office/drawing/2014/main" id="{00000000-0008-0000-1200-00001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71699" name="Drop Down 19" hidden="1">
              <a:extLst>
                <a:ext uri="{63B3BB69-23CF-44E3-9099-C40C66FF867C}">
                  <a14:compatExt spid="_x0000_s71699"/>
                </a:ext>
                <a:ext uri="{FF2B5EF4-FFF2-40B4-BE49-F238E27FC236}">
                  <a16:creationId xmlns:a16="http://schemas.microsoft.com/office/drawing/2014/main" id="{00000000-0008-0000-1200-00001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1700" name="Drop Down 20" hidden="1">
              <a:extLst>
                <a:ext uri="{63B3BB69-23CF-44E3-9099-C40C66FF867C}">
                  <a14:compatExt spid="_x0000_s71700"/>
                </a:ext>
                <a:ext uri="{FF2B5EF4-FFF2-40B4-BE49-F238E27FC236}">
                  <a16:creationId xmlns:a16="http://schemas.microsoft.com/office/drawing/2014/main" id="{00000000-0008-0000-1200-00001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71701" name="Drop Down 21" hidden="1">
              <a:extLst>
                <a:ext uri="{63B3BB69-23CF-44E3-9099-C40C66FF867C}">
                  <a14:compatExt spid="_x0000_s71701"/>
                </a:ext>
                <a:ext uri="{FF2B5EF4-FFF2-40B4-BE49-F238E27FC236}">
                  <a16:creationId xmlns:a16="http://schemas.microsoft.com/office/drawing/2014/main" id="{00000000-0008-0000-1200-00001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71702" name="Drop Down 22" hidden="1">
              <a:extLst>
                <a:ext uri="{63B3BB69-23CF-44E3-9099-C40C66FF867C}">
                  <a14:compatExt spid="_x0000_s71702"/>
                </a:ext>
                <a:ext uri="{FF2B5EF4-FFF2-40B4-BE49-F238E27FC236}">
                  <a16:creationId xmlns:a16="http://schemas.microsoft.com/office/drawing/2014/main" id="{00000000-0008-0000-1200-00001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23052</xdr:rowOff>
        </xdr:from>
        <xdr:to>
          <xdr:col>14</xdr:col>
          <xdr:colOff>15368</xdr:colOff>
          <xdr:row>19</xdr:row>
          <xdr:rowOff>230521</xdr:rowOff>
        </xdr:to>
        <xdr:sp macro="" textlink="">
          <xdr:nvSpPr>
            <xdr:cNvPr id="71703" name="Drop Down 23" hidden="1">
              <a:extLst>
                <a:ext uri="{63B3BB69-23CF-44E3-9099-C40C66FF867C}">
                  <a14:compatExt spid="_x0000_s71703"/>
                </a:ext>
                <a:ext uri="{FF2B5EF4-FFF2-40B4-BE49-F238E27FC236}">
                  <a16:creationId xmlns:a16="http://schemas.microsoft.com/office/drawing/2014/main" id="{00000000-0008-0000-1200-000017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23052</xdr:rowOff>
        </xdr:from>
        <xdr:to>
          <xdr:col>14</xdr:col>
          <xdr:colOff>15368</xdr:colOff>
          <xdr:row>23</xdr:row>
          <xdr:rowOff>230521</xdr:rowOff>
        </xdr:to>
        <xdr:sp macro="" textlink="">
          <xdr:nvSpPr>
            <xdr:cNvPr id="71704" name="Drop Down 24" hidden="1">
              <a:extLst>
                <a:ext uri="{63B3BB69-23CF-44E3-9099-C40C66FF867C}">
                  <a14:compatExt spid="_x0000_s71704"/>
                </a:ext>
                <a:ext uri="{FF2B5EF4-FFF2-40B4-BE49-F238E27FC236}">
                  <a16:creationId xmlns:a16="http://schemas.microsoft.com/office/drawing/2014/main" id="{00000000-0008-0000-1200-000018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23052</xdr:rowOff>
        </xdr:from>
        <xdr:to>
          <xdr:col>14</xdr:col>
          <xdr:colOff>15368</xdr:colOff>
          <xdr:row>24</xdr:row>
          <xdr:rowOff>230521</xdr:rowOff>
        </xdr:to>
        <xdr:sp macro="" textlink="">
          <xdr:nvSpPr>
            <xdr:cNvPr id="71705" name="Drop Down 25" hidden="1">
              <a:extLst>
                <a:ext uri="{63B3BB69-23CF-44E3-9099-C40C66FF867C}">
                  <a14:compatExt spid="_x0000_s71705"/>
                </a:ext>
                <a:ext uri="{FF2B5EF4-FFF2-40B4-BE49-F238E27FC236}">
                  <a16:creationId xmlns:a16="http://schemas.microsoft.com/office/drawing/2014/main" id="{00000000-0008-0000-1200-00001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23052</xdr:rowOff>
        </xdr:from>
        <xdr:to>
          <xdr:col>14</xdr:col>
          <xdr:colOff>15368</xdr:colOff>
          <xdr:row>25</xdr:row>
          <xdr:rowOff>230521</xdr:rowOff>
        </xdr:to>
        <xdr:sp macro="" textlink="">
          <xdr:nvSpPr>
            <xdr:cNvPr id="71706" name="Drop Down 26" hidden="1">
              <a:extLst>
                <a:ext uri="{63B3BB69-23CF-44E3-9099-C40C66FF867C}">
                  <a14:compatExt spid="_x0000_s71706"/>
                </a:ext>
                <a:ext uri="{FF2B5EF4-FFF2-40B4-BE49-F238E27FC236}">
                  <a16:creationId xmlns:a16="http://schemas.microsoft.com/office/drawing/2014/main" id="{00000000-0008-0000-1200-00001A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23052</xdr:rowOff>
        </xdr:from>
        <xdr:to>
          <xdr:col>14</xdr:col>
          <xdr:colOff>15368</xdr:colOff>
          <xdr:row>26</xdr:row>
          <xdr:rowOff>230521</xdr:rowOff>
        </xdr:to>
        <xdr:sp macro="" textlink="">
          <xdr:nvSpPr>
            <xdr:cNvPr id="71707" name="Drop Down 27" hidden="1">
              <a:extLst>
                <a:ext uri="{63B3BB69-23CF-44E3-9099-C40C66FF867C}">
                  <a14:compatExt spid="_x0000_s71707"/>
                </a:ext>
                <a:ext uri="{FF2B5EF4-FFF2-40B4-BE49-F238E27FC236}">
                  <a16:creationId xmlns:a16="http://schemas.microsoft.com/office/drawing/2014/main" id="{00000000-0008-0000-1200-00001B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71708" name="Drop Down 28" hidden="1">
              <a:extLst>
                <a:ext uri="{63B3BB69-23CF-44E3-9099-C40C66FF867C}">
                  <a14:compatExt spid="_x0000_s71708"/>
                </a:ext>
                <a:ext uri="{FF2B5EF4-FFF2-40B4-BE49-F238E27FC236}">
                  <a16:creationId xmlns:a16="http://schemas.microsoft.com/office/drawing/2014/main" id="{00000000-0008-0000-1200-00001C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71709" name="Drop Down 29" hidden="1">
              <a:extLst>
                <a:ext uri="{63B3BB69-23CF-44E3-9099-C40C66FF867C}">
                  <a14:compatExt spid="_x0000_s71709"/>
                </a:ext>
                <a:ext uri="{FF2B5EF4-FFF2-40B4-BE49-F238E27FC236}">
                  <a16:creationId xmlns:a16="http://schemas.microsoft.com/office/drawing/2014/main" id="{00000000-0008-0000-1200-00001D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71710" name="Drop Down 30" hidden="1">
              <a:extLst>
                <a:ext uri="{63B3BB69-23CF-44E3-9099-C40C66FF867C}">
                  <a14:compatExt spid="_x0000_s71710"/>
                </a:ext>
                <a:ext uri="{FF2B5EF4-FFF2-40B4-BE49-F238E27FC236}">
                  <a16:creationId xmlns:a16="http://schemas.microsoft.com/office/drawing/2014/main" id="{00000000-0008-0000-1200-00001E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71711" name="Drop Down 31" hidden="1">
              <a:extLst>
                <a:ext uri="{63B3BB69-23CF-44E3-9099-C40C66FF867C}">
                  <a14:compatExt spid="_x0000_s71711"/>
                </a:ext>
                <a:ext uri="{FF2B5EF4-FFF2-40B4-BE49-F238E27FC236}">
                  <a16:creationId xmlns:a16="http://schemas.microsoft.com/office/drawing/2014/main" id="{00000000-0008-0000-1200-00001F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71712" name="Drop Down 32" hidden="1">
              <a:extLst>
                <a:ext uri="{63B3BB69-23CF-44E3-9099-C40C66FF867C}">
                  <a14:compatExt spid="_x0000_s71712"/>
                </a:ext>
                <a:ext uri="{FF2B5EF4-FFF2-40B4-BE49-F238E27FC236}">
                  <a16:creationId xmlns:a16="http://schemas.microsoft.com/office/drawing/2014/main" id="{00000000-0008-0000-1200-000020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23052</xdr:rowOff>
        </xdr:from>
        <xdr:to>
          <xdr:col>14</xdr:col>
          <xdr:colOff>15368</xdr:colOff>
          <xdr:row>29</xdr:row>
          <xdr:rowOff>230521</xdr:rowOff>
        </xdr:to>
        <xdr:sp macro="" textlink="">
          <xdr:nvSpPr>
            <xdr:cNvPr id="71713" name="Drop Down 33" hidden="1">
              <a:extLst>
                <a:ext uri="{63B3BB69-23CF-44E3-9099-C40C66FF867C}">
                  <a14:compatExt spid="_x0000_s71713"/>
                </a:ext>
                <a:ext uri="{FF2B5EF4-FFF2-40B4-BE49-F238E27FC236}">
                  <a16:creationId xmlns:a16="http://schemas.microsoft.com/office/drawing/2014/main" id="{00000000-0008-0000-1200-000021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23052</xdr:rowOff>
        </xdr:from>
        <xdr:to>
          <xdr:col>14</xdr:col>
          <xdr:colOff>15368</xdr:colOff>
          <xdr:row>30</xdr:row>
          <xdr:rowOff>230521</xdr:rowOff>
        </xdr:to>
        <xdr:sp macro="" textlink="">
          <xdr:nvSpPr>
            <xdr:cNvPr id="71714" name="Drop Down 34" hidden="1">
              <a:extLst>
                <a:ext uri="{63B3BB69-23CF-44E3-9099-C40C66FF867C}">
                  <a14:compatExt spid="_x0000_s71714"/>
                </a:ext>
                <a:ext uri="{FF2B5EF4-FFF2-40B4-BE49-F238E27FC236}">
                  <a16:creationId xmlns:a16="http://schemas.microsoft.com/office/drawing/2014/main" id="{00000000-0008-0000-1200-00002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23052</xdr:rowOff>
        </xdr:from>
        <xdr:to>
          <xdr:col>14</xdr:col>
          <xdr:colOff>15368</xdr:colOff>
          <xdr:row>31</xdr:row>
          <xdr:rowOff>230521</xdr:rowOff>
        </xdr:to>
        <xdr:sp macro="" textlink="">
          <xdr:nvSpPr>
            <xdr:cNvPr id="71715" name="Drop Down 35" hidden="1">
              <a:extLst>
                <a:ext uri="{63B3BB69-23CF-44E3-9099-C40C66FF867C}">
                  <a14:compatExt spid="_x0000_s71715"/>
                </a:ext>
                <a:ext uri="{FF2B5EF4-FFF2-40B4-BE49-F238E27FC236}">
                  <a16:creationId xmlns:a16="http://schemas.microsoft.com/office/drawing/2014/main" id="{00000000-0008-0000-1200-00002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23052</xdr:rowOff>
        </xdr:from>
        <xdr:to>
          <xdr:col>14</xdr:col>
          <xdr:colOff>15368</xdr:colOff>
          <xdr:row>32</xdr:row>
          <xdr:rowOff>230521</xdr:rowOff>
        </xdr:to>
        <xdr:sp macro="" textlink="">
          <xdr:nvSpPr>
            <xdr:cNvPr id="71716" name="Drop Down 36" hidden="1">
              <a:extLst>
                <a:ext uri="{63B3BB69-23CF-44E3-9099-C40C66FF867C}">
                  <a14:compatExt spid="_x0000_s71716"/>
                </a:ext>
                <a:ext uri="{FF2B5EF4-FFF2-40B4-BE49-F238E27FC236}">
                  <a16:creationId xmlns:a16="http://schemas.microsoft.com/office/drawing/2014/main" id="{00000000-0008-0000-1200-00002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23052</xdr:rowOff>
        </xdr:from>
        <xdr:to>
          <xdr:col>14</xdr:col>
          <xdr:colOff>15368</xdr:colOff>
          <xdr:row>33</xdr:row>
          <xdr:rowOff>230521</xdr:rowOff>
        </xdr:to>
        <xdr:sp macro="" textlink="">
          <xdr:nvSpPr>
            <xdr:cNvPr id="71717" name="Drop Down 37" hidden="1">
              <a:extLst>
                <a:ext uri="{63B3BB69-23CF-44E3-9099-C40C66FF867C}">
                  <a14:compatExt spid="_x0000_s71717"/>
                </a:ext>
                <a:ext uri="{FF2B5EF4-FFF2-40B4-BE49-F238E27FC236}">
                  <a16:creationId xmlns:a16="http://schemas.microsoft.com/office/drawing/2014/main" id="{00000000-0008-0000-1200-00002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71718" name="Drop Down 38" hidden="1">
              <a:extLst>
                <a:ext uri="{63B3BB69-23CF-44E3-9099-C40C66FF867C}">
                  <a14:compatExt spid="_x0000_s71718"/>
                </a:ext>
                <a:ext uri="{FF2B5EF4-FFF2-40B4-BE49-F238E27FC236}">
                  <a16:creationId xmlns:a16="http://schemas.microsoft.com/office/drawing/2014/main" id="{00000000-0008-0000-1200-00002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23052</xdr:rowOff>
        </xdr:from>
        <xdr:to>
          <xdr:col>12</xdr:col>
          <xdr:colOff>15368</xdr:colOff>
          <xdr:row>38</xdr:row>
          <xdr:rowOff>230521</xdr:rowOff>
        </xdr:to>
        <xdr:sp macro="" textlink="">
          <xdr:nvSpPr>
            <xdr:cNvPr id="71719" name="Drop Down 39" hidden="1">
              <a:extLst>
                <a:ext uri="{63B3BB69-23CF-44E3-9099-C40C66FF867C}">
                  <a14:compatExt spid="_x0000_s71719"/>
                </a:ext>
                <a:ext uri="{FF2B5EF4-FFF2-40B4-BE49-F238E27FC236}">
                  <a16:creationId xmlns:a16="http://schemas.microsoft.com/office/drawing/2014/main" id="{00000000-0008-0000-1200-000027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71720" name="Drop Down 40" hidden="1">
              <a:extLst>
                <a:ext uri="{63B3BB69-23CF-44E3-9099-C40C66FF867C}">
                  <a14:compatExt spid="_x0000_s71720"/>
                </a:ext>
                <a:ext uri="{FF2B5EF4-FFF2-40B4-BE49-F238E27FC236}">
                  <a16:creationId xmlns:a16="http://schemas.microsoft.com/office/drawing/2014/main" id="{00000000-0008-0000-1200-000028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23052</xdr:rowOff>
        </xdr:from>
        <xdr:to>
          <xdr:col>12</xdr:col>
          <xdr:colOff>15368</xdr:colOff>
          <xdr:row>41</xdr:row>
          <xdr:rowOff>230521</xdr:rowOff>
        </xdr:to>
        <xdr:sp macro="" textlink="">
          <xdr:nvSpPr>
            <xdr:cNvPr id="71721" name="Drop Down 41" hidden="1">
              <a:extLst>
                <a:ext uri="{63B3BB69-23CF-44E3-9099-C40C66FF867C}">
                  <a14:compatExt spid="_x0000_s71721"/>
                </a:ext>
                <a:ext uri="{FF2B5EF4-FFF2-40B4-BE49-F238E27FC236}">
                  <a16:creationId xmlns:a16="http://schemas.microsoft.com/office/drawing/2014/main" id="{00000000-0008-0000-1200-00002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23052</xdr:rowOff>
        </xdr:from>
        <xdr:to>
          <xdr:col>14</xdr:col>
          <xdr:colOff>15368</xdr:colOff>
          <xdr:row>35</xdr:row>
          <xdr:rowOff>230521</xdr:rowOff>
        </xdr:to>
        <xdr:sp macro="" textlink="">
          <xdr:nvSpPr>
            <xdr:cNvPr id="71722" name="Drop Down 42" hidden="1">
              <a:extLst>
                <a:ext uri="{63B3BB69-23CF-44E3-9099-C40C66FF867C}">
                  <a14:compatExt spid="_x0000_s71722"/>
                </a:ext>
                <a:ext uri="{FF2B5EF4-FFF2-40B4-BE49-F238E27FC236}">
                  <a16:creationId xmlns:a16="http://schemas.microsoft.com/office/drawing/2014/main" id="{00000000-0008-0000-1200-00002A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38</xdr:row>
          <xdr:rowOff>23052</xdr:rowOff>
        </xdr:from>
        <xdr:to>
          <xdr:col>14</xdr:col>
          <xdr:colOff>15368</xdr:colOff>
          <xdr:row>38</xdr:row>
          <xdr:rowOff>230521</xdr:rowOff>
        </xdr:to>
        <xdr:sp macro="" textlink="">
          <xdr:nvSpPr>
            <xdr:cNvPr id="71723" name="Drop Down 43" hidden="1">
              <a:extLst>
                <a:ext uri="{63B3BB69-23CF-44E3-9099-C40C66FF867C}">
                  <a14:compatExt spid="_x0000_s71723"/>
                </a:ext>
                <a:ext uri="{FF2B5EF4-FFF2-40B4-BE49-F238E27FC236}">
                  <a16:creationId xmlns:a16="http://schemas.microsoft.com/office/drawing/2014/main" id="{00000000-0008-0000-1200-00002B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40</xdr:row>
          <xdr:rowOff>23052</xdr:rowOff>
        </xdr:from>
        <xdr:to>
          <xdr:col>14</xdr:col>
          <xdr:colOff>15368</xdr:colOff>
          <xdr:row>40</xdr:row>
          <xdr:rowOff>230521</xdr:rowOff>
        </xdr:to>
        <xdr:sp macro="" textlink="">
          <xdr:nvSpPr>
            <xdr:cNvPr id="71724" name="Drop Down 44" hidden="1">
              <a:extLst>
                <a:ext uri="{63B3BB69-23CF-44E3-9099-C40C66FF867C}">
                  <a14:compatExt spid="_x0000_s71724"/>
                </a:ext>
                <a:ext uri="{FF2B5EF4-FFF2-40B4-BE49-F238E27FC236}">
                  <a16:creationId xmlns:a16="http://schemas.microsoft.com/office/drawing/2014/main" id="{00000000-0008-0000-1200-00002C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41</xdr:row>
          <xdr:rowOff>23052</xdr:rowOff>
        </xdr:from>
        <xdr:to>
          <xdr:col>14</xdr:col>
          <xdr:colOff>15368</xdr:colOff>
          <xdr:row>41</xdr:row>
          <xdr:rowOff>230521</xdr:rowOff>
        </xdr:to>
        <xdr:sp macro="" textlink="">
          <xdr:nvSpPr>
            <xdr:cNvPr id="71725" name="Drop Down 45" hidden="1">
              <a:extLst>
                <a:ext uri="{63B3BB69-23CF-44E3-9099-C40C66FF867C}">
                  <a14:compatExt spid="_x0000_s71725"/>
                </a:ext>
                <a:ext uri="{FF2B5EF4-FFF2-40B4-BE49-F238E27FC236}">
                  <a16:creationId xmlns:a16="http://schemas.microsoft.com/office/drawing/2014/main" id="{00000000-0008-0000-1200-00002D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23052</xdr:rowOff>
        </xdr:from>
        <xdr:to>
          <xdr:col>12</xdr:col>
          <xdr:colOff>15368</xdr:colOff>
          <xdr:row>47</xdr:row>
          <xdr:rowOff>230521</xdr:rowOff>
        </xdr:to>
        <xdr:sp macro="" textlink="">
          <xdr:nvSpPr>
            <xdr:cNvPr id="71726" name="Drop Down 46" hidden="1">
              <a:extLst>
                <a:ext uri="{63B3BB69-23CF-44E3-9099-C40C66FF867C}">
                  <a14:compatExt spid="_x0000_s71726"/>
                </a:ext>
                <a:ext uri="{FF2B5EF4-FFF2-40B4-BE49-F238E27FC236}">
                  <a16:creationId xmlns:a16="http://schemas.microsoft.com/office/drawing/2014/main" id="{00000000-0008-0000-1200-00002E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23052</xdr:rowOff>
        </xdr:from>
        <xdr:to>
          <xdr:col>12</xdr:col>
          <xdr:colOff>15368</xdr:colOff>
          <xdr:row>48</xdr:row>
          <xdr:rowOff>230521</xdr:rowOff>
        </xdr:to>
        <xdr:sp macro="" textlink="">
          <xdr:nvSpPr>
            <xdr:cNvPr id="71727" name="Drop Down 47" hidden="1">
              <a:extLst>
                <a:ext uri="{63B3BB69-23CF-44E3-9099-C40C66FF867C}">
                  <a14:compatExt spid="_x0000_s71727"/>
                </a:ext>
                <a:ext uri="{FF2B5EF4-FFF2-40B4-BE49-F238E27FC236}">
                  <a16:creationId xmlns:a16="http://schemas.microsoft.com/office/drawing/2014/main" id="{00000000-0008-0000-1200-00002F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45</xdr:row>
          <xdr:rowOff>23052</xdr:rowOff>
        </xdr:from>
        <xdr:to>
          <xdr:col>14</xdr:col>
          <xdr:colOff>15368</xdr:colOff>
          <xdr:row>45</xdr:row>
          <xdr:rowOff>230521</xdr:rowOff>
        </xdr:to>
        <xdr:sp macro="" textlink="">
          <xdr:nvSpPr>
            <xdr:cNvPr id="71728" name="Drop Down 48" hidden="1">
              <a:extLst>
                <a:ext uri="{63B3BB69-23CF-44E3-9099-C40C66FF867C}">
                  <a14:compatExt spid="_x0000_s71728"/>
                </a:ext>
                <a:ext uri="{FF2B5EF4-FFF2-40B4-BE49-F238E27FC236}">
                  <a16:creationId xmlns:a16="http://schemas.microsoft.com/office/drawing/2014/main" id="{00000000-0008-0000-1200-000030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47</xdr:row>
          <xdr:rowOff>23052</xdr:rowOff>
        </xdr:from>
        <xdr:to>
          <xdr:col>14</xdr:col>
          <xdr:colOff>15368</xdr:colOff>
          <xdr:row>47</xdr:row>
          <xdr:rowOff>230521</xdr:rowOff>
        </xdr:to>
        <xdr:sp macro="" textlink="">
          <xdr:nvSpPr>
            <xdr:cNvPr id="71729" name="Drop Down 49" hidden="1">
              <a:extLst>
                <a:ext uri="{63B3BB69-23CF-44E3-9099-C40C66FF867C}">
                  <a14:compatExt spid="_x0000_s71729"/>
                </a:ext>
                <a:ext uri="{FF2B5EF4-FFF2-40B4-BE49-F238E27FC236}">
                  <a16:creationId xmlns:a16="http://schemas.microsoft.com/office/drawing/2014/main" id="{00000000-0008-0000-1200-000031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48</xdr:row>
          <xdr:rowOff>23052</xdr:rowOff>
        </xdr:from>
        <xdr:to>
          <xdr:col>14</xdr:col>
          <xdr:colOff>15368</xdr:colOff>
          <xdr:row>48</xdr:row>
          <xdr:rowOff>230521</xdr:rowOff>
        </xdr:to>
        <xdr:sp macro="" textlink="">
          <xdr:nvSpPr>
            <xdr:cNvPr id="71730" name="Drop Down 50" hidden="1">
              <a:extLst>
                <a:ext uri="{63B3BB69-23CF-44E3-9099-C40C66FF867C}">
                  <a14:compatExt spid="_x0000_s71730"/>
                </a:ext>
                <a:ext uri="{FF2B5EF4-FFF2-40B4-BE49-F238E27FC236}">
                  <a16:creationId xmlns:a16="http://schemas.microsoft.com/office/drawing/2014/main" id="{00000000-0008-0000-1200-00003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49</xdr:row>
          <xdr:rowOff>23052</xdr:rowOff>
        </xdr:from>
        <xdr:to>
          <xdr:col>14</xdr:col>
          <xdr:colOff>15368</xdr:colOff>
          <xdr:row>49</xdr:row>
          <xdr:rowOff>230521</xdr:rowOff>
        </xdr:to>
        <xdr:sp macro="" textlink="">
          <xdr:nvSpPr>
            <xdr:cNvPr id="71731" name="Drop Down 51" hidden="1">
              <a:extLst>
                <a:ext uri="{63B3BB69-23CF-44E3-9099-C40C66FF867C}">
                  <a14:compatExt spid="_x0000_s71731"/>
                </a:ext>
                <a:ext uri="{FF2B5EF4-FFF2-40B4-BE49-F238E27FC236}">
                  <a16:creationId xmlns:a16="http://schemas.microsoft.com/office/drawing/2014/main" id="{00000000-0008-0000-1200-00003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23052</xdr:rowOff>
        </xdr:from>
        <xdr:to>
          <xdr:col>12</xdr:col>
          <xdr:colOff>15368</xdr:colOff>
          <xdr:row>52</xdr:row>
          <xdr:rowOff>230521</xdr:rowOff>
        </xdr:to>
        <xdr:sp macro="" textlink="">
          <xdr:nvSpPr>
            <xdr:cNvPr id="71732" name="Drop Down 52" hidden="1">
              <a:extLst>
                <a:ext uri="{63B3BB69-23CF-44E3-9099-C40C66FF867C}">
                  <a14:compatExt spid="_x0000_s71732"/>
                </a:ext>
                <a:ext uri="{FF2B5EF4-FFF2-40B4-BE49-F238E27FC236}">
                  <a16:creationId xmlns:a16="http://schemas.microsoft.com/office/drawing/2014/main" id="{00000000-0008-0000-1200-00003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23052</xdr:rowOff>
        </xdr:from>
        <xdr:to>
          <xdr:col>12</xdr:col>
          <xdr:colOff>15368</xdr:colOff>
          <xdr:row>53</xdr:row>
          <xdr:rowOff>230521</xdr:rowOff>
        </xdr:to>
        <xdr:sp macro="" textlink="">
          <xdr:nvSpPr>
            <xdr:cNvPr id="71733" name="Drop Down 53" hidden="1">
              <a:extLst>
                <a:ext uri="{63B3BB69-23CF-44E3-9099-C40C66FF867C}">
                  <a14:compatExt spid="_x0000_s71733"/>
                </a:ext>
                <a:ext uri="{FF2B5EF4-FFF2-40B4-BE49-F238E27FC236}">
                  <a16:creationId xmlns:a16="http://schemas.microsoft.com/office/drawing/2014/main" id="{00000000-0008-0000-1200-00003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52</xdr:row>
          <xdr:rowOff>23052</xdr:rowOff>
        </xdr:from>
        <xdr:to>
          <xdr:col>14</xdr:col>
          <xdr:colOff>15368</xdr:colOff>
          <xdr:row>52</xdr:row>
          <xdr:rowOff>230521</xdr:rowOff>
        </xdr:to>
        <xdr:sp macro="" textlink="">
          <xdr:nvSpPr>
            <xdr:cNvPr id="71734" name="Drop Down 54" hidden="1">
              <a:extLst>
                <a:ext uri="{63B3BB69-23CF-44E3-9099-C40C66FF867C}">
                  <a14:compatExt spid="_x0000_s71734"/>
                </a:ext>
                <a:ext uri="{FF2B5EF4-FFF2-40B4-BE49-F238E27FC236}">
                  <a16:creationId xmlns:a16="http://schemas.microsoft.com/office/drawing/2014/main" id="{00000000-0008-0000-1200-00003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53</xdr:row>
          <xdr:rowOff>23052</xdr:rowOff>
        </xdr:from>
        <xdr:to>
          <xdr:col>14</xdr:col>
          <xdr:colOff>15368</xdr:colOff>
          <xdr:row>53</xdr:row>
          <xdr:rowOff>230521</xdr:rowOff>
        </xdr:to>
        <xdr:sp macro="" textlink="">
          <xdr:nvSpPr>
            <xdr:cNvPr id="71735" name="Drop Down 55" hidden="1">
              <a:extLst>
                <a:ext uri="{63B3BB69-23CF-44E3-9099-C40C66FF867C}">
                  <a14:compatExt spid="_x0000_s71735"/>
                </a:ext>
                <a:ext uri="{FF2B5EF4-FFF2-40B4-BE49-F238E27FC236}">
                  <a16:creationId xmlns:a16="http://schemas.microsoft.com/office/drawing/2014/main" id="{00000000-0008-0000-1200-000037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23052</xdr:rowOff>
        </xdr:from>
        <xdr:to>
          <xdr:col>12</xdr:col>
          <xdr:colOff>15368</xdr:colOff>
          <xdr:row>45</xdr:row>
          <xdr:rowOff>230521</xdr:rowOff>
        </xdr:to>
        <xdr:sp macro="" textlink="">
          <xdr:nvSpPr>
            <xdr:cNvPr id="71736" name="Drop Down 56" hidden="1">
              <a:extLst>
                <a:ext uri="{63B3BB69-23CF-44E3-9099-C40C66FF867C}">
                  <a14:compatExt spid="_x0000_s71736"/>
                </a:ext>
                <a:ext uri="{FF2B5EF4-FFF2-40B4-BE49-F238E27FC236}">
                  <a16:creationId xmlns:a16="http://schemas.microsoft.com/office/drawing/2014/main" id="{00000000-0008-0000-1200-000038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23052</xdr:rowOff>
        </xdr:from>
        <xdr:to>
          <xdr:col>12</xdr:col>
          <xdr:colOff>15368</xdr:colOff>
          <xdr:row>49</xdr:row>
          <xdr:rowOff>230521</xdr:rowOff>
        </xdr:to>
        <xdr:sp macro="" textlink="">
          <xdr:nvSpPr>
            <xdr:cNvPr id="71737" name="Drop Down 57" hidden="1">
              <a:extLst>
                <a:ext uri="{63B3BB69-23CF-44E3-9099-C40C66FF867C}">
                  <a14:compatExt spid="_x0000_s71737"/>
                </a:ext>
                <a:ext uri="{FF2B5EF4-FFF2-40B4-BE49-F238E27FC236}">
                  <a16:creationId xmlns:a16="http://schemas.microsoft.com/office/drawing/2014/main" id="{00000000-0008-0000-1200-00003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23052</xdr:rowOff>
        </xdr:from>
        <xdr:to>
          <xdr:col>12</xdr:col>
          <xdr:colOff>15368</xdr:colOff>
          <xdr:row>42</xdr:row>
          <xdr:rowOff>230521</xdr:rowOff>
        </xdr:to>
        <xdr:sp macro="" textlink="">
          <xdr:nvSpPr>
            <xdr:cNvPr id="71738" name="Drop Down 58" hidden="1">
              <a:extLst>
                <a:ext uri="{63B3BB69-23CF-44E3-9099-C40C66FF867C}">
                  <a14:compatExt spid="_x0000_s71738"/>
                </a:ext>
                <a:ext uri="{FF2B5EF4-FFF2-40B4-BE49-F238E27FC236}">
                  <a16:creationId xmlns:a16="http://schemas.microsoft.com/office/drawing/2014/main" id="{00000000-0008-0000-1200-00003A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42</xdr:row>
          <xdr:rowOff>23052</xdr:rowOff>
        </xdr:from>
        <xdr:to>
          <xdr:col>14</xdr:col>
          <xdr:colOff>15368</xdr:colOff>
          <xdr:row>42</xdr:row>
          <xdr:rowOff>230521</xdr:rowOff>
        </xdr:to>
        <xdr:sp macro="" textlink="">
          <xdr:nvSpPr>
            <xdr:cNvPr id="71739" name="Drop Down 59" hidden="1">
              <a:extLst>
                <a:ext uri="{63B3BB69-23CF-44E3-9099-C40C66FF867C}">
                  <a14:compatExt spid="_x0000_s71739"/>
                </a:ext>
                <a:ext uri="{FF2B5EF4-FFF2-40B4-BE49-F238E27FC236}">
                  <a16:creationId xmlns:a16="http://schemas.microsoft.com/office/drawing/2014/main" id="{00000000-0008-0000-1200-00003B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23052</xdr:rowOff>
        </xdr:from>
        <xdr:to>
          <xdr:col>12</xdr:col>
          <xdr:colOff>15368</xdr:colOff>
          <xdr:row>50</xdr:row>
          <xdr:rowOff>230521</xdr:rowOff>
        </xdr:to>
        <xdr:sp macro="" textlink="">
          <xdr:nvSpPr>
            <xdr:cNvPr id="71807" name="Drop Down 127" hidden="1">
              <a:extLst>
                <a:ext uri="{63B3BB69-23CF-44E3-9099-C40C66FF867C}">
                  <a14:compatExt spid="_x0000_s71807"/>
                </a:ext>
                <a:ext uri="{FF2B5EF4-FFF2-40B4-BE49-F238E27FC236}">
                  <a16:creationId xmlns:a16="http://schemas.microsoft.com/office/drawing/2014/main" id="{00000000-0008-0000-1200-00007F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50</xdr:row>
          <xdr:rowOff>23052</xdr:rowOff>
        </xdr:from>
        <xdr:to>
          <xdr:col>14</xdr:col>
          <xdr:colOff>15368</xdr:colOff>
          <xdr:row>50</xdr:row>
          <xdr:rowOff>230521</xdr:rowOff>
        </xdr:to>
        <xdr:sp macro="" textlink="">
          <xdr:nvSpPr>
            <xdr:cNvPr id="71808" name="Drop Down 128" hidden="1">
              <a:extLst>
                <a:ext uri="{63B3BB69-23CF-44E3-9099-C40C66FF867C}">
                  <a14:compatExt spid="_x0000_s71808"/>
                </a:ext>
                <a:ext uri="{FF2B5EF4-FFF2-40B4-BE49-F238E27FC236}">
                  <a16:creationId xmlns:a16="http://schemas.microsoft.com/office/drawing/2014/main" id="{00000000-0008-0000-1200-000080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36" name="Afbeelding 135">
          <a:hlinkClick xmlns:r="http://schemas.openxmlformats.org/officeDocument/2006/relationships" r:id="rId1" tooltip="Next section"/>
          <a:extLst>
            <a:ext uri="{FF2B5EF4-FFF2-40B4-BE49-F238E27FC236}">
              <a16:creationId xmlns:a16="http://schemas.microsoft.com/office/drawing/2014/main" id="{00000000-0008-0000-1200-00008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37" name="Afbeelding 136">
          <a:hlinkClick xmlns:r="http://schemas.openxmlformats.org/officeDocument/2006/relationships" r:id="rId3" tooltip="Previous section"/>
          <a:extLst>
            <a:ext uri="{FF2B5EF4-FFF2-40B4-BE49-F238E27FC236}">
              <a16:creationId xmlns:a16="http://schemas.microsoft.com/office/drawing/2014/main" id="{00000000-0008-0000-1200-00008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51" name="Afbeelding 50">
          <a:hlinkClick xmlns:r="http://schemas.openxmlformats.org/officeDocument/2006/relationships" r:id="rId5" tooltip="Skip to results"/>
          <a:extLst>
            <a:ext uri="{FF2B5EF4-FFF2-40B4-BE49-F238E27FC236}">
              <a16:creationId xmlns:a16="http://schemas.microsoft.com/office/drawing/2014/main" id="{00000000-0008-0000-1200-00003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37</xdr:row>
          <xdr:rowOff>23052</xdr:rowOff>
        </xdr:from>
        <xdr:to>
          <xdr:col>12</xdr:col>
          <xdr:colOff>15368</xdr:colOff>
          <xdr:row>37</xdr:row>
          <xdr:rowOff>230521</xdr:rowOff>
        </xdr:to>
        <xdr:sp macro="" textlink="">
          <xdr:nvSpPr>
            <xdr:cNvPr id="71809" name="Drop Down 129" hidden="1">
              <a:extLst>
                <a:ext uri="{63B3BB69-23CF-44E3-9099-C40C66FF867C}">
                  <a14:compatExt spid="_x0000_s71809"/>
                </a:ext>
                <a:ext uri="{FF2B5EF4-FFF2-40B4-BE49-F238E27FC236}">
                  <a16:creationId xmlns:a16="http://schemas.microsoft.com/office/drawing/2014/main" id="{00000000-0008-0000-1200-000081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37</xdr:row>
          <xdr:rowOff>23052</xdr:rowOff>
        </xdr:from>
        <xdr:to>
          <xdr:col>14</xdr:col>
          <xdr:colOff>15368</xdr:colOff>
          <xdr:row>37</xdr:row>
          <xdr:rowOff>230521</xdr:rowOff>
        </xdr:to>
        <xdr:sp macro="" textlink="">
          <xdr:nvSpPr>
            <xdr:cNvPr id="71810" name="Drop Down 130" hidden="1">
              <a:extLst>
                <a:ext uri="{63B3BB69-23CF-44E3-9099-C40C66FF867C}">
                  <a14:compatExt spid="_x0000_s71810"/>
                </a:ext>
                <a:ext uri="{FF2B5EF4-FFF2-40B4-BE49-F238E27FC236}">
                  <a16:creationId xmlns:a16="http://schemas.microsoft.com/office/drawing/2014/main" id="{00000000-0008-0000-1200-00008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54" name="Afbeelding 53">
          <a:hlinkClick xmlns:r="http://schemas.openxmlformats.org/officeDocument/2006/relationships" r:id="rId7" tooltip="Previous domain"/>
          <a:extLst>
            <a:ext uri="{FF2B5EF4-FFF2-40B4-BE49-F238E27FC236}">
              <a16:creationId xmlns:a16="http://schemas.microsoft.com/office/drawing/2014/main" id="{00000000-0008-0000-1200-000036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55" name="Afbeelding 54">
          <a:hlinkClick xmlns:r="http://schemas.openxmlformats.org/officeDocument/2006/relationships" r:id="rId9" tooltip="Next domain"/>
          <a:extLst>
            <a:ext uri="{FF2B5EF4-FFF2-40B4-BE49-F238E27FC236}">
              <a16:creationId xmlns:a16="http://schemas.microsoft.com/office/drawing/2014/main" id="{00000000-0008-0000-1200-000037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4" y="1"/>
          <a:ext cx="53792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6" name="Afbeelding 55">
          <a:hlinkClick xmlns:r="http://schemas.openxmlformats.org/officeDocument/2006/relationships" r:id="rId11" tooltip="Back to index"/>
          <a:extLst>
            <a:ext uri="{FF2B5EF4-FFF2-40B4-BE49-F238E27FC236}">
              <a16:creationId xmlns:a16="http://schemas.microsoft.com/office/drawing/2014/main" id="{00000000-0008-0000-1200-000038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71811" name="Drop Down 131" hidden="1">
              <a:extLst>
                <a:ext uri="{63B3BB69-23CF-44E3-9099-C40C66FF867C}">
                  <a14:compatExt spid="_x0000_s71811"/>
                </a:ext>
                <a:ext uri="{FF2B5EF4-FFF2-40B4-BE49-F238E27FC236}">
                  <a16:creationId xmlns:a16="http://schemas.microsoft.com/office/drawing/2014/main" id="{00000000-0008-0000-1200-00008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71812" name="Drop Down 132" hidden="1">
              <a:extLst>
                <a:ext uri="{63B3BB69-23CF-44E3-9099-C40C66FF867C}">
                  <a14:compatExt spid="_x0000_s71812"/>
                </a:ext>
                <a:ext uri="{FF2B5EF4-FFF2-40B4-BE49-F238E27FC236}">
                  <a16:creationId xmlns:a16="http://schemas.microsoft.com/office/drawing/2014/main" id="{00000000-0008-0000-1200-00008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23052</xdr:rowOff>
        </xdr:from>
        <xdr:to>
          <xdr:col>14</xdr:col>
          <xdr:colOff>15368</xdr:colOff>
          <xdr:row>27</xdr:row>
          <xdr:rowOff>230521</xdr:rowOff>
        </xdr:to>
        <xdr:sp macro="" textlink="">
          <xdr:nvSpPr>
            <xdr:cNvPr id="71813" name="Drop Down 133" hidden="1">
              <a:extLst>
                <a:ext uri="{63B3BB69-23CF-44E3-9099-C40C66FF867C}">
                  <a14:compatExt spid="_x0000_s71813"/>
                </a:ext>
                <a:ext uri="{FF2B5EF4-FFF2-40B4-BE49-F238E27FC236}">
                  <a16:creationId xmlns:a16="http://schemas.microsoft.com/office/drawing/2014/main" id="{00000000-0008-0000-1200-00008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23052</xdr:rowOff>
        </xdr:from>
        <xdr:to>
          <xdr:col>14</xdr:col>
          <xdr:colOff>15368</xdr:colOff>
          <xdr:row>36</xdr:row>
          <xdr:rowOff>230521</xdr:rowOff>
        </xdr:to>
        <xdr:sp macro="" textlink="">
          <xdr:nvSpPr>
            <xdr:cNvPr id="71814" name="Drop Down 134" hidden="1">
              <a:extLst>
                <a:ext uri="{63B3BB69-23CF-44E3-9099-C40C66FF867C}">
                  <a14:compatExt spid="_x0000_s71814"/>
                </a:ext>
                <a:ext uri="{FF2B5EF4-FFF2-40B4-BE49-F238E27FC236}">
                  <a16:creationId xmlns:a16="http://schemas.microsoft.com/office/drawing/2014/main" id="{00000000-0008-0000-1200-00008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23052</xdr:rowOff>
        </xdr:from>
        <xdr:to>
          <xdr:col>12</xdr:col>
          <xdr:colOff>15368</xdr:colOff>
          <xdr:row>39</xdr:row>
          <xdr:rowOff>230521</xdr:rowOff>
        </xdr:to>
        <xdr:sp macro="" textlink="">
          <xdr:nvSpPr>
            <xdr:cNvPr id="71815" name="Drop Down 135" hidden="1">
              <a:extLst>
                <a:ext uri="{63B3BB69-23CF-44E3-9099-C40C66FF867C}">
                  <a14:compatExt spid="_x0000_s71815"/>
                </a:ext>
                <a:ext uri="{FF2B5EF4-FFF2-40B4-BE49-F238E27FC236}">
                  <a16:creationId xmlns:a16="http://schemas.microsoft.com/office/drawing/2014/main" id="{00000000-0008-0000-1200-000087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39</xdr:row>
          <xdr:rowOff>23052</xdr:rowOff>
        </xdr:from>
        <xdr:to>
          <xdr:col>14</xdr:col>
          <xdr:colOff>15368</xdr:colOff>
          <xdr:row>39</xdr:row>
          <xdr:rowOff>230521</xdr:rowOff>
        </xdr:to>
        <xdr:sp macro="" textlink="">
          <xdr:nvSpPr>
            <xdr:cNvPr id="71816" name="Drop Down 136" hidden="1">
              <a:extLst>
                <a:ext uri="{63B3BB69-23CF-44E3-9099-C40C66FF867C}">
                  <a14:compatExt spid="_x0000_s71816"/>
                </a:ext>
                <a:ext uri="{FF2B5EF4-FFF2-40B4-BE49-F238E27FC236}">
                  <a16:creationId xmlns:a16="http://schemas.microsoft.com/office/drawing/2014/main" id="{00000000-0008-0000-1200-000088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23052</xdr:rowOff>
        </xdr:from>
        <xdr:to>
          <xdr:col>12</xdr:col>
          <xdr:colOff>15368</xdr:colOff>
          <xdr:row>43</xdr:row>
          <xdr:rowOff>230521</xdr:rowOff>
        </xdr:to>
        <xdr:sp macro="" textlink="">
          <xdr:nvSpPr>
            <xdr:cNvPr id="71817" name="Drop Down 137" hidden="1">
              <a:extLst>
                <a:ext uri="{63B3BB69-23CF-44E3-9099-C40C66FF867C}">
                  <a14:compatExt spid="_x0000_s71817"/>
                </a:ext>
                <a:ext uri="{FF2B5EF4-FFF2-40B4-BE49-F238E27FC236}">
                  <a16:creationId xmlns:a16="http://schemas.microsoft.com/office/drawing/2014/main" id="{00000000-0008-0000-1200-00008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43</xdr:row>
          <xdr:rowOff>23052</xdr:rowOff>
        </xdr:from>
        <xdr:to>
          <xdr:col>14</xdr:col>
          <xdr:colOff>15368</xdr:colOff>
          <xdr:row>43</xdr:row>
          <xdr:rowOff>230521</xdr:rowOff>
        </xdr:to>
        <xdr:sp macro="" textlink="">
          <xdr:nvSpPr>
            <xdr:cNvPr id="71818" name="Drop Down 138" hidden="1">
              <a:extLst>
                <a:ext uri="{63B3BB69-23CF-44E3-9099-C40C66FF867C}">
                  <a14:compatExt spid="_x0000_s71818"/>
                </a:ext>
                <a:ext uri="{FF2B5EF4-FFF2-40B4-BE49-F238E27FC236}">
                  <a16:creationId xmlns:a16="http://schemas.microsoft.com/office/drawing/2014/main" id="{00000000-0008-0000-1200-00008A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23052</xdr:rowOff>
        </xdr:from>
        <xdr:to>
          <xdr:col>12</xdr:col>
          <xdr:colOff>15368</xdr:colOff>
          <xdr:row>46</xdr:row>
          <xdr:rowOff>230521</xdr:rowOff>
        </xdr:to>
        <xdr:sp macro="" textlink="">
          <xdr:nvSpPr>
            <xdr:cNvPr id="71819" name="Drop Down 139" hidden="1">
              <a:extLst>
                <a:ext uri="{63B3BB69-23CF-44E3-9099-C40C66FF867C}">
                  <a14:compatExt spid="_x0000_s71819"/>
                </a:ext>
                <a:ext uri="{FF2B5EF4-FFF2-40B4-BE49-F238E27FC236}">
                  <a16:creationId xmlns:a16="http://schemas.microsoft.com/office/drawing/2014/main" id="{00000000-0008-0000-1200-00008B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46</xdr:row>
          <xdr:rowOff>23052</xdr:rowOff>
        </xdr:from>
        <xdr:to>
          <xdr:col>14</xdr:col>
          <xdr:colOff>15368</xdr:colOff>
          <xdr:row>46</xdr:row>
          <xdr:rowOff>230521</xdr:rowOff>
        </xdr:to>
        <xdr:sp macro="" textlink="">
          <xdr:nvSpPr>
            <xdr:cNvPr id="71820" name="Drop Down 140" hidden="1">
              <a:extLst>
                <a:ext uri="{63B3BB69-23CF-44E3-9099-C40C66FF867C}">
                  <a14:compatExt spid="_x0000_s71820"/>
                </a:ext>
                <a:ext uri="{FF2B5EF4-FFF2-40B4-BE49-F238E27FC236}">
                  <a16:creationId xmlns:a16="http://schemas.microsoft.com/office/drawing/2014/main" id="{00000000-0008-0000-1200-00008C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1821" name="Drop Down 141" hidden="1">
              <a:extLst>
                <a:ext uri="{63B3BB69-23CF-44E3-9099-C40C66FF867C}">
                  <a14:compatExt spid="_x0000_s71821"/>
                </a:ext>
                <a:ext uri="{FF2B5EF4-FFF2-40B4-BE49-F238E27FC236}">
                  <a16:creationId xmlns:a16="http://schemas.microsoft.com/office/drawing/2014/main" id="{00000000-0008-0000-1200-00008D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1822" name="Drop Down 142" hidden="1">
              <a:extLst>
                <a:ext uri="{63B3BB69-23CF-44E3-9099-C40C66FF867C}">
                  <a14:compatExt spid="_x0000_s71822"/>
                </a:ext>
                <a:ext uri="{FF2B5EF4-FFF2-40B4-BE49-F238E27FC236}">
                  <a16:creationId xmlns:a16="http://schemas.microsoft.com/office/drawing/2014/main" id="{00000000-0008-0000-1200-00008E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23052</xdr:rowOff>
        </xdr:from>
        <xdr:to>
          <xdr:col>14</xdr:col>
          <xdr:colOff>15368</xdr:colOff>
          <xdr:row>10</xdr:row>
          <xdr:rowOff>230521</xdr:rowOff>
        </xdr:to>
        <xdr:sp macro="" textlink="">
          <xdr:nvSpPr>
            <xdr:cNvPr id="71823" name="Drop Down 143" hidden="1">
              <a:extLst>
                <a:ext uri="{63B3BB69-23CF-44E3-9099-C40C66FF867C}">
                  <a14:compatExt spid="_x0000_s71823"/>
                </a:ext>
                <a:ext uri="{FF2B5EF4-FFF2-40B4-BE49-F238E27FC236}">
                  <a16:creationId xmlns:a16="http://schemas.microsoft.com/office/drawing/2014/main" id="{00000000-0008-0000-1200-00008F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1824" name="Drop Down 144" hidden="1">
              <a:extLst>
                <a:ext uri="{63B3BB69-23CF-44E3-9099-C40C66FF867C}">
                  <a14:compatExt spid="_x0000_s71824"/>
                </a:ext>
                <a:ext uri="{FF2B5EF4-FFF2-40B4-BE49-F238E27FC236}">
                  <a16:creationId xmlns:a16="http://schemas.microsoft.com/office/drawing/2014/main" id="{00000000-0008-0000-1200-000090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1825" name="Drop Down 145" hidden="1">
              <a:extLst>
                <a:ext uri="{63B3BB69-23CF-44E3-9099-C40C66FF867C}">
                  <a14:compatExt spid="_x0000_s71825"/>
                </a:ext>
                <a:ext uri="{FF2B5EF4-FFF2-40B4-BE49-F238E27FC236}">
                  <a16:creationId xmlns:a16="http://schemas.microsoft.com/office/drawing/2014/main" id="{00000000-0008-0000-1200-000091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1826" name="Drop Down 146" hidden="1">
              <a:extLst>
                <a:ext uri="{63B3BB69-23CF-44E3-9099-C40C66FF867C}">
                  <a14:compatExt spid="_x0000_s71826"/>
                </a:ext>
                <a:ext uri="{FF2B5EF4-FFF2-40B4-BE49-F238E27FC236}">
                  <a16:creationId xmlns:a16="http://schemas.microsoft.com/office/drawing/2014/main" id="{00000000-0008-0000-1200-00009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71827" name="Drop Down 147" hidden="1">
              <a:extLst>
                <a:ext uri="{63B3BB69-23CF-44E3-9099-C40C66FF867C}">
                  <a14:compatExt spid="_x0000_s71827"/>
                </a:ext>
                <a:ext uri="{FF2B5EF4-FFF2-40B4-BE49-F238E27FC236}">
                  <a16:creationId xmlns:a16="http://schemas.microsoft.com/office/drawing/2014/main" id="{00000000-0008-0000-1200-00009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71828" name="Drop Down 148" hidden="1">
              <a:extLst>
                <a:ext uri="{63B3BB69-23CF-44E3-9099-C40C66FF867C}">
                  <a14:compatExt spid="_x0000_s71828"/>
                </a:ext>
                <a:ext uri="{FF2B5EF4-FFF2-40B4-BE49-F238E27FC236}">
                  <a16:creationId xmlns:a16="http://schemas.microsoft.com/office/drawing/2014/main" id="{00000000-0008-0000-1200-00009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71830" name="Drop Down 150" hidden="1">
              <a:extLst>
                <a:ext uri="{63B3BB69-23CF-44E3-9099-C40C66FF867C}">
                  <a14:compatExt spid="_x0000_s71830"/>
                </a:ext>
                <a:ext uri="{FF2B5EF4-FFF2-40B4-BE49-F238E27FC236}">
                  <a16:creationId xmlns:a16="http://schemas.microsoft.com/office/drawing/2014/main" id="{00000000-0008-0000-1200-00009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71831" name="Drop Down 151" hidden="1">
              <a:extLst>
                <a:ext uri="{63B3BB69-23CF-44E3-9099-C40C66FF867C}">
                  <a14:compatExt spid="_x0000_s71831"/>
                </a:ext>
                <a:ext uri="{FF2B5EF4-FFF2-40B4-BE49-F238E27FC236}">
                  <a16:creationId xmlns:a16="http://schemas.microsoft.com/office/drawing/2014/main" id="{00000000-0008-0000-1200-000097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23052</xdr:rowOff>
        </xdr:from>
        <xdr:to>
          <xdr:col>14</xdr:col>
          <xdr:colOff>15368</xdr:colOff>
          <xdr:row>20</xdr:row>
          <xdr:rowOff>230521</xdr:rowOff>
        </xdr:to>
        <xdr:sp macro="" textlink="">
          <xdr:nvSpPr>
            <xdr:cNvPr id="71833" name="Drop Down 153" hidden="1">
              <a:extLst>
                <a:ext uri="{63B3BB69-23CF-44E3-9099-C40C66FF867C}">
                  <a14:compatExt spid="_x0000_s71833"/>
                </a:ext>
                <a:ext uri="{FF2B5EF4-FFF2-40B4-BE49-F238E27FC236}">
                  <a16:creationId xmlns:a16="http://schemas.microsoft.com/office/drawing/2014/main" id="{00000000-0008-0000-1200-00009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21</xdr:row>
          <xdr:rowOff>23052</xdr:rowOff>
        </xdr:from>
        <xdr:to>
          <xdr:col>14</xdr:col>
          <xdr:colOff>15368</xdr:colOff>
          <xdr:row>21</xdr:row>
          <xdr:rowOff>230521</xdr:rowOff>
        </xdr:to>
        <xdr:sp macro="" textlink="">
          <xdr:nvSpPr>
            <xdr:cNvPr id="71834" name="Drop Down 154" hidden="1">
              <a:extLst>
                <a:ext uri="{63B3BB69-23CF-44E3-9099-C40C66FF867C}">
                  <a14:compatExt spid="_x0000_s71834"/>
                </a:ext>
                <a:ext uri="{FF2B5EF4-FFF2-40B4-BE49-F238E27FC236}">
                  <a16:creationId xmlns:a16="http://schemas.microsoft.com/office/drawing/2014/main" id="{00000000-0008-0000-1200-00009A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72764" name="Drop Down 60" hidden="1">
              <a:extLst>
                <a:ext uri="{63B3BB69-23CF-44E3-9099-C40C66FF867C}">
                  <a14:compatExt spid="_x0000_s72764"/>
                </a:ext>
                <a:ext uri="{FF2B5EF4-FFF2-40B4-BE49-F238E27FC236}">
                  <a16:creationId xmlns:a16="http://schemas.microsoft.com/office/drawing/2014/main" id="{00000000-0008-0000-1300-00003C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2765" name="Drop Down 61" hidden="1">
              <a:extLst>
                <a:ext uri="{63B3BB69-23CF-44E3-9099-C40C66FF867C}">
                  <a14:compatExt spid="_x0000_s72765"/>
                </a:ext>
                <a:ext uri="{FF2B5EF4-FFF2-40B4-BE49-F238E27FC236}">
                  <a16:creationId xmlns:a16="http://schemas.microsoft.com/office/drawing/2014/main" id="{00000000-0008-0000-1300-00003D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72766" name="Drop Down 62" hidden="1">
              <a:extLst>
                <a:ext uri="{63B3BB69-23CF-44E3-9099-C40C66FF867C}">
                  <a14:compatExt spid="_x0000_s72766"/>
                </a:ext>
                <a:ext uri="{FF2B5EF4-FFF2-40B4-BE49-F238E27FC236}">
                  <a16:creationId xmlns:a16="http://schemas.microsoft.com/office/drawing/2014/main" id="{00000000-0008-0000-1300-00003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2767" name="Drop Down 63" hidden="1">
              <a:extLst>
                <a:ext uri="{63B3BB69-23CF-44E3-9099-C40C66FF867C}">
                  <a14:compatExt spid="_x0000_s72767"/>
                </a:ext>
                <a:ext uri="{FF2B5EF4-FFF2-40B4-BE49-F238E27FC236}">
                  <a16:creationId xmlns:a16="http://schemas.microsoft.com/office/drawing/2014/main" id="{00000000-0008-0000-1300-00003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2768" name="Drop Down 64" hidden="1">
              <a:extLst>
                <a:ext uri="{63B3BB69-23CF-44E3-9099-C40C66FF867C}">
                  <a14:compatExt spid="_x0000_s72768"/>
                </a:ext>
                <a:ext uri="{FF2B5EF4-FFF2-40B4-BE49-F238E27FC236}">
                  <a16:creationId xmlns:a16="http://schemas.microsoft.com/office/drawing/2014/main" id="{00000000-0008-0000-1300-00004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9</xdr:row>
          <xdr:rowOff>23052</xdr:rowOff>
        </xdr:from>
        <xdr:to>
          <xdr:col>14</xdr:col>
          <xdr:colOff>15368</xdr:colOff>
          <xdr:row>9</xdr:row>
          <xdr:rowOff>230521</xdr:rowOff>
        </xdr:to>
        <xdr:sp macro="" textlink="">
          <xdr:nvSpPr>
            <xdr:cNvPr id="72781" name="Drop Down 77" hidden="1">
              <a:extLst>
                <a:ext uri="{63B3BB69-23CF-44E3-9099-C40C66FF867C}">
                  <a14:compatExt spid="_x0000_s72781"/>
                </a:ext>
                <a:ext uri="{FF2B5EF4-FFF2-40B4-BE49-F238E27FC236}">
                  <a16:creationId xmlns:a16="http://schemas.microsoft.com/office/drawing/2014/main" id="{00000000-0008-0000-1300-00004D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23052</xdr:rowOff>
        </xdr:from>
        <xdr:to>
          <xdr:col>14</xdr:col>
          <xdr:colOff>15368</xdr:colOff>
          <xdr:row>10</xdr:row>
          <xdr:rowOff>230521</xdr:rowOff>
        </xdr:to>
        <xdr:sp macro="" textlink="">
          <xdr:nvSpPr>
            <xdr:cNvPr id="72782" name="Drop Down 78" hidden="1">
              <a:extLst>
                <a:ext uri="{63B3BB69-23CF-44E3-9099-C40C66FF867C}">
                  <a14:compatExt spid="_x0000_s72782"/>
                </a:ext>
                <a:ext uri="{FF2B5EF4-FFF2-40B4-BE49-F238E27FC236}">
                  <a16:creationId xmlns:a16="http://schemas.microsoft.com/office/drawing/2014/main" id="{00000000-0008-0000-1300-00004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23052</xdr:rowOff>
        </xdr:from>
        <xdr:to>
          <xdr:col>14</xdr:col>
          <xdr:colOff>15368</xdr:colOff>
          <xdr:row>11</xdr:row>
          <xdr:rowOff>230521</xdr:rowOff>
        </xdr:to>
        <xdr:sp macro="" textlink="">
          <xdr:nvSpPr>
            <xdr:cNvPr id="72783" name="Drop Down 79" hidden="1">
              <a:extLst>
                <a:ext uri="{63B3BB69-23CF-44E3-9099-C40C66FF867C}">
                  <a14:compatExt spid="_x0000_s72783"/>
                </a:ext>
                <a:ext uri="{FF2B5EF4-FFF2-40B4-BE49-F238E27FC236}">
                  <a16:creationId xmlns:a16="http://schemas.microsoft.com/office/drawing/2014/main" id="{00000000-0008-0000-1300-00004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23052</xdr:rowOff>
        </xdr:from>
        <xdr:to>
          <xdr:col>14</xdr:col>
          <xdr:colOff>15368</xdr:colOff>
          <xdr:row>12</xdr:row>
          <xdr:rowOff>230521</xdr:rowOff>
        </xdr:to>
        <xdr:sp macro="" textlink="">
          <xdr:nvSpPr>
            <xdr:cNvPr id="72784" name="Drop Down 80" hidden="1">
              <a:extLst>
                <a:ext uri="{63B3BB69-23CF-44E3-9099-C40C66FF867C}">
                  <a14:compatExt spid="_x0000_s72784"/>
                </a:ext>
                <a:ext uri="{FF2B5EF4-FFF2-40B4-BE49-F238E27FC236}">
                  <a16:creationId xmlns:a16="http://schemas.microsoft.com/office/drawing/2014/main" id="{00000000-0008-0000-1300-00005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13</xdr:row>
          <xdr:rowOff>23052</xdr:rowOff>
        </xdr:from>
        <xdr:to>
          <xdr:col>14</xdr:col>
          <xdr:colOff>15368</xdr:colOff>
          <xdr:row>13</xdr:row>
          <xdr:rowOff>230521</xdr:rowOff>
        </xdr:to>
        <xdr:sp macro="" textlink="">
          <xdr:nvSpPr>
            <xdr:cNvPr id="72785" name="Drop Down 81" hidden="1">
              <a:extLst>
                <a:ext uri="{63B3BB69-23CF-44E3-9099-C40C66FF867C}">
                  <a14:compatExt spid="_x0000_s72785"/>
                </a:ext>
                <a:ext uri="{FF2B5EF4-FFF2-40B4-BE49-F238E27FC236}">
                  <a16:creationId xmlns:a16="http://schemas.microsoft.com/office/drawing/2014/main" id="{00000000-0008-0000-1300-000051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72798" name="Drop Down 94" hidden="1">
              <a:extLst>
                <a:ext uri="{63B3BB69-23CF-44E3-9099-C40C66FF867C}">
                  <a14:compatExt spid="_x0000_s72798"/>
                </a:ext>
                <a:ext uri="{FF2B5EF4-FFF2-40B4-BE49-F238E27FC236}">
                  <a16:creationId xmlns:a16="http://schemas.microsoft.com/office/drawing/2014/main" id="{00000000-0008-0000-1300-00005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23052</xdr:rowOff>
        </xdr:from>
        <xdr:to>
          <xdr:col>12</xdr:col>
          <xdr:colOff>15368</xdr:colOff>
          <xdr:row>37</xdr:row>
          <xdr:rowOff>230521</xdr:rowOff>
        </xdr:to>
        <xdr:sp macro="" textlink="">
          <xdr:nvSpPr>
            <xdr:cNvPr id="72799" name="Drop Down 95" hidden="1">
              <a:extLst>
                <a:ext uri="{63B3BB69-23CF-44E3-9099-C40C66FF867C}">
                  <a14:compatExt spid="_x0000_s72799"/>
                </a:ext>
                <a:ext uri="{FF2B5EF4-FFF2-40B4-BE49-F238E27FC236}">
                  <a16:creationId xmlns:a16="http://schemas.microsoft.com/office/drawing/2014/main" id="{00000000-0008-0000-1300-00005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23052</xdr:rowOff>
        </xdr:from>
        <xdr:to>
          <xdr:col>12</xdr:col>
          <xdr:colOff>15368</xdr:colOff>
          <xdr:row>38</xdr:row>
          <xdr:rowOff>230521</xdr:rowOff>
        </xdr:to>
        <xdr:sp macro="" textlink="">
          <xdr:nvSpPr>
            <xdr:cNvPr id="72800" name="Drop Down 96" hidden="1">
              <a:extLst>
                <a:ext uri="{63B3BB69-23CF-44E3-9099-C40C66FF867C}">
                  <a14:compatExt spid="_x0000_s72800"/>
                </a:ext>
                <a:ext uri="{FF2B5EF4-FFF2-40B4-BE49-F238E27FC236}">
                  <a16:creationId xmlns:a16="http://schemas.microsoft.com/office/drawing/2014/main" id="{00000000-0008-0000-1300-00006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38420</xdr:rowOff>
        </xdr:from>
        <xdr:to>
          <xdr:col>14</xdr:col>
          <xdr:colOff>15368</xdr:colOff>
          <xdr:row>36</xdr:row>
          <xdr:rowOff>238205</xdr:rowOff>
        </xdr:to>
        <xdr:sp macro="" textlink="">
          <xdr:nvSpPr>
            <xdr:cNvPr id="72801" name="Drop Down 97" hidden="1">
              <a:extLst>
                <a:ext uri="{63B3BB69-23CF-44E3-9099-C40C66FF867C}">
                  <a14:compatExt spid="_x0000_s72801"/>
                </a:ext>
                <a:ext uri="{FF2B5EF4-FFF2-40B4-BE49-F238E27FC236}">
                  <a16:creationId xmlns:a16="http://schemas.microsoft.com/office/drawing/2014/main" id="{00000000-0008-0000-1300-000061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37</xdr:row>
          <xdr:rowOff>38420</xdr:rowOff>
        </xdr:from>
        <xdr:to>
          <xdr:col>14</xdr:col>
          <xdr:colOff>15368</xdr:colOff>
          <xdr:row>37</xdr:row>
          <xdr:rowOff>238205</xdr:rowOff>
        </xdr:to>
        <xdr:sp macro="" textlink="">
          <xdr:nvSpPr>
            <xdr:cNvPr id="72802" name="Drop Down 98" hidden="1">
              <a:extLst>
                <a:ext uri="{63B3BB69-23CF-44E3-9099-C40C66FF867C}">
                  <a14:compatExt spid="_x0000_s72802"/>
                </a:ext>
                <a:ext uri="{FF2B5EF4-FFF2-40B4-BE49-F238E27FC236}">
                  <a16:creationId xmlns:a16="http://schemas.microsoft.com/office/drawing/2014/main" id="{00000000-0008-0000-1300-000062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38</xdr:row>
          <xdr:rowOff>38420</xdr:rowOff>
        </xdr:from>
        <xdr:to>
          <xdr:col>14</xdr:col>
          <xdr:colOff>15368</xdr:colOff>
          <xdr:row>38</xdr:row>
          <xdr:rowOff>238205</xdr:rowOff>
        </xdr:to>
        <xdr:sp macro="" textlink="">
          <xdr:nvSpPr>
            <xdr:cNvPr id="72803" name="Drop Down 99" hidden="1">
              <a:extLst>
                <a:ext uri="{63B3BB69-23CF-44E3-9099-C40C66FF867C}">
                  <a14:compatExt spid="_x0000_s72803"/>
                </a:ext>
                <a:ext uri="{FF2B5EF4-FFF2-40B4-BE49-F238E27FC236}">
                  <a16:creationId xmlns:a16="http://schemas.microsoft.com/office/drawing/2014/main" id="{00000000-0008-0000-1300-000063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2804" name="Drop Down 100" hidden="1">
              <a:extLst>
                <a:ext uri="{63B3BB69-23CF-44E3-9099-C40C66FF867C}">
                  <a14:compatExt spid="_x0000_s72804"/>
                </a:ext>
                <a:ext uri="{FF2B5EF4-FFF2-40B4-BE49-F238E27FC236}">
                  <a16:creationId xmlns:a16="http://schemas.microsoft.com/office/drawing/2014/main" id="{00000000-0008-0000-1300-000064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23052</xdr:rowOff>
        </xdr:from>
        <xdr:to>
          <xdr:col>14</xdr:col>
          <xdr:colOff>15368</xdr:colOff>
          <xdr:row>14</xdr:row>
          <xdr:rowOff>230521</xdr:rowOff>
        </xdr:to>
        <xdr:sp macro="" textlink="">
          <xdr:nvSpPr>
            <xdr:cNvPr id="72805" name="Drop Down 101" hidden="1">
              <a:extLst>
                <a:ext uri="{63B3BB69-23CF-44E3-9099-C40C66FF867C}">
                  <a14:compatExt spid="_x0000_s72805"/>
                </a:ext>
                <a:ext uri="{FF2B5EF4-FFF2-40B4-BE49-F238E27FC236}">
                  <a16:creationId xmlns:a16="http://schemas.microsoft.com/office/drawing/2014/main" id="{00000000-0008-0000-1300-000065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35" name="Afbeelding 134">
          <a:hlinkClick xmlns:r="http://schemas.openxmlformats.org/officeDocument/2006/relationships" r:id="rId1" tooltip="Next section"/>
          <a:extLst>
            <a:ext uri="{FF2B5EF4-FFF2-40B4-BE49-F238E27FC236}">
              <a16:creationId xmlns:a16="http://schemas.microsoft.com/office/drawing/2014/main" id="{00000000-0008-0000-1300-00008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36" name="Afbeelding 135">
          <a:hlinkClick xmlns:r="http://schemas.openxmlformats.org/officeDocument/2006/relationships" r:id="rId3" tooltip="Previous section"/>
          <a:extLst>
            <a:ext uri="{FF2B5EF4-FFF2-40B4-BE49-F238E27FC236}">
              <a16:creationId xmlns:a16="http://schemas.microsoft.com/office/drawing/2014/main" id="{00000000-0008-0000-1300-00008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51" name="Afbeelding 50">
          <a:hlinkClick xmlns:r="http://schemas.openxmlformats.org/officeDocument/2006/relationships" r:id="rId5" tooltip="Skip to results"/>
          <a:extLst>
            <a:ext uri="{FF2B5EF4-FFF2-40B4-BE49-F238E27FC236}">
              <a16:creationId xmlns:a16="http://schemas.microsoft.com/office/drawing/2014/main" id="{00000000-0008-0000-1300-00003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52" name="Afbeelding 51">
          <a:hlinkClick xmlns:r="http://schemas.openxmlformats.org/officeDocument/2006/relationships" r:id="rId7" tooltip="Previous domain"/>
          <a:extLst>
            <a:ext uri="{FF2B5EF4-FFF2-40B4-BE49-F238E27FC236}">
              <a16:creationId xmlns:a16="http://schemas.microsoft.com/office/drawing/2014/main" id="{00000000-0008-0000-1300-00003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53" name="Afbeelding 52">
          <a:hlinkClick xmlns:r="http://schemas.openxmlformats.org/officeDocument/2006/relationships" r:id="rId9" tooltip="Next domain"/>
          <a:extLst>
            <a:ext uri="{FF2B5EF4-FFF2-40B4-BE49-F238E27FC236}">
              <a16:creationId xmlns:a16="http://schemas.microsoft.com/office/drawing/2014/main" id="{00000000-0008-0000-1300-000035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4" y="1"/>
          <a:ext cx="53792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4" name="Afbeelding 53">
          <a:hlinkClick xmlns:r="http://schemas.openxmlformats.org/officeDocument/2006/relationships" r:id="rId11" tooltip="Back to index"/>
          <a:extLst>
            <a:ext uri="{FF2B5EF4-FFF2-40B4-BE49-F238E27FC236}">
              <a16:creationId xmlns:a16="http://schemas.microsoft.com/office/drawing/2014/main" id="{00000000-0008-0000-1300-000036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72837" name="Drop Down 133" hidden="1">
              <a:extLst>
                <a:ext uri="{63B3BB69-23CF-44E3-9099-C40C66FF867C}">
                  <a14:compatExt spid="_x0000_s72837"/>
                </a:ext>
                <a:ext uri="{FF2B5EF4-FFF2-40B4-BE49-F238E27FC236}">
                  <a16:creationId xmlns:a16="http://schemas.microsoft.com/office/drawing/2014/main" id="{00000000-0008-0000-1300-000085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23052</xdr:rowOff>
        </xdr:from>
        <xdr:to>
          <xdr:col>12</xdr:col>
          <xdr:colOff>15368</xdr:colOff>
          <xdr:row>41</xdr:row>
          <xdr:rowOff>230521</xdr:rowOff>
        </xdr:to>
        <xdr:sp macro="" textlink="">
          <xdr:nvSpPr>
            <xdr:cNvPr id="72838" name="Drop Down 134" hidden="1">
              <a:extLst>
                <a:ext uri="{63B3BB69-23CF-44E3-9099-C40C66FF867C}">
                  <a14:compatExt spid="_x0000_s72838"/>
                </a:ext>
                <a:ext uri="{FF2B5EF4-FFF2-40B4-BE49-F238E27FC236}">
                  <a16:creationId xmlns:a16="http://schemas.microsoft.com/office/drawing/2014/main" id="{00000000-0008-0000-1300-000086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40</xdr:row>
          <xdr:rowOff>38420</xdr:rowOff>
        </xdr:from>
        <xdr:to>
          <xdr:col>14</xdr:col>
          <xdr:colOff>15368</xdr:colOff>
          <xdr:row>40</xdr:row>
          <xdr:rowOff>238205</xdr:rowOff>
        </xdr:to>
        <xdr:sp macro="" textlink="">
          <xdr:nvSpPr>
            <xdr:cNvPr id="72839" name="Drop Down 135" hidden="1">
              <a:extLst>
                <a:ext uri="{63B3BB69-23CF-44E3-9099-C40C66FF867C}">
                  <a14:compatExt spid="_x0000_s72839"/>
                </a:ext>
                <a:ext uri="{FF2B5EF4-FFF2-40B4-BE49-F238E27FC236}">
                  <a16:creationId xmlns:a16="http://schemas.microsoft.com/office/drawing/2014/main" id="{00000000-0008-0000-1300-000087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41</xdr:row>
          <xdr:rowOff>38420</xdr:rowOff>
        </xdr:from>
        <xdr:to>
          <xdr:col>14</xdr:col>
          <xdr:colOff>15368</xdr:colOff>
          <xdr:row>41</xdr:row>
          <xdr:rowOff>238205</xdr:rowOff>
        </xdr:to>
        <xdr:sp macro="" textlink="">
          <xdr:nvSpPr>
            <xdr:cNvPr id="72840" name="Drop Down 136" hidden="1">
              <a:extLst>
                <a:ext uri="{63B3BB69-23CF-44E3-9099-C40C66FF867C}">
                  <a14:compatExt spid="_x0000_s72840"/>
                </a:ext>
                <a:ext uri="{FF2B5EF4-FFF2-40B4-BE49-F238E27FC236}">
                  <a16:creationId xmlns:a16="http://schemas.microsoft.com/office/drawing/2014/main" id="{00000000-0008-0000-1300-000088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23052</xdr:rowOff>
        </xdr:from>
        <xdr:to>
          <xdr:col>12</xdr:col>
          <xdr:colOff>15368</xdr:colOff>
          <xdr:row>43</xdr:row>
          <xdr:rowOff>230521</xdr:rowOff>
        </xdr:to>
        <xdr:sp macro="" textlink="">
          <xdr:nvSpPr>
            <xdr:cNvPr id="72841" name="Drop Down 137" hidden="1">
              <a:extLst>
                <a:ext uri="{63B3BB69-23CF-44E3-9099-C40C66FF867C}">
                  <a14:compatExt spid="_x0000_s72841"/>
                </a:ext>
                <a:ext uri="{FF2B5EF4-FFF2-40B4-BE49-F238E27FC236}">
                  <a16:creationId xmlns:a16="http://schemas.microsoft.com/office/drawing/2014/main" id="{00000000-0008-0000-1300-000089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43</xdr:row>
          <xdr:rowOff>38420</xdr:rowOff>
        </xdr:from>
        <xdr:to>
          <xdr:col>14</xdr:col>
          <xdr:colOff>15368</xdr:colOff>
          <xdr:row>43</xdr:row>
          <xdr:rowOff>238205</xdr:rowOff>
        </xdr:to>
        <xdr:sp macro="" textlink="">
          <xdr:nvSpPr>
            <xdr:cNvPr id="72842" name="Drop Down 138" hidden="1">
              <a:extLst>
                <a:ext uri="{63B3BB69-23CF-44E3-9099-C40C66FF867C}">
                  <a14:compatExt spid="_x0000_s72842"/>
                </a:ext>
                <a:ext uri="{FF2B5EF4-FFF2-40B4-BE49-F238E27FC236}">
                  <a16:creationId xmlns:a16="http://schemas.microsoft.com/office/drawing/2014/main" id="{00000000-0008-0000-1300-00008A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44</xdr:row>
          <xdr:rowOff>38420</xdr:rowOff>
        </xdr:from>
        <xdr:to>
          <xdr:col>14</xdr:col>
          <xdr:colOff>15368</xdr:colOff>
          <xdr:row>44</xdr:row>
          <xdr:rowOff>238205</xdr:rowOff>
        </xdr:to>
        <xdr:sp macro="" textlink="">
          <xdr:nvSpPr>
            <xdr:cNvPr id="72843" name="Drop Down 139" hidden="1">
              <a:extLst>
                <a:ext uri="{63B3BB69-23CF-44E3-9099-C40C66FF867C}">
                  <a14:compatExt spid="_x0000_s72843"/>
                </a:ext>
                <a:ext uri="{FF2B5EF4-FFF2-40B4-BE49-F238E27FC236}">
                  <a16:creationId xmlns:a16="http://schemas.microsoft.com/office/drawing/2014/main" id="{00000000-0008-0000-1300-00008B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45</xdr:row>
          <xdr:rowOff>38420</xdr:rowOff>
        </xdr:from>
        <xdr:to>
          <xdr:col>14</xdr:col>
          <xdr:colOff>15368</xdr:colOff>
          <xdr:row>45</xdr:row>
          <xdr:rowOff>238205</xdr:rowOff>
        </xdr:to>
        <xdr:sp macro="" textlink="">
          <xdr:nvSpPr>
            <xdr:cNvPr id="72844" name="Drop Down 140" hidden="1">
              <a:extLst>
                <a:ext uri="{63B3BB69-23CF-44E3-9099-C40C66FF867C}">
                  <a14:compatExt spid="_x0000_s72844"/>
                </a:ext>
                <a:ext uri="{FF2B5EF4-FFF2-40B4-BE49-F238E27FC236}">
                  <a16:creationId xmlns:a16="http://schemas.microsoft.com/office/drawing/2014/main" id="{00000000-0008-0000-1300-00008C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46</xdr:row>
          <xdr:rowOff>38420</xdr:rowOff>
        </xdr:from>
        <xdr:to>
          <xdr:col>14</xdr:col>
          <xdr:colOff>15368</xdr:colOff>
          <xdr:row>46</xdr:row>
          <xdr:rowOff>238205</xdr:rowOff>
        </xdr:to>
        <xdr:sp macro="" textlink="">
          <xdr:nvSpPr>
            <xdr:cNvPr id="72845" name="Drop Down 141" hidden="1">
              <a:extLst>
                <a:ext uri="{63B3BB69-23CF-44E3-9099-C40C66FF867C}">
                  <a14:compatExt spid="_x0000_s72845"/>
                </a:ext>
                <a:ext uri="{FF2B5EF4-FFF2-40B4-BE49-F238E27FC236}">
                  <a16:creationId xmlns:a16="http://schemas.microsoft.com/office/drawing/2014/main" id="{00000000-0008-0000-1300-00008D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23052</xdr:rowOff>
        </xdr:from>
        <xdr:to>
          <xdr:col>12</xdr:col>
          <xdr:colOff>15368</xdr:colOff>
          <xdr:row>44</xdr:row>
          <xdr:rowOff>230521</xdr:rowOff>
        </xdr:to>
        <xdr:sp macro="" textlink="">
          <xdr:nvSpPr>
            <xdr:cNvPr id="72846" name="Drop Down 142" hidden="1">
              <a:extLst>
                <a:ext uri="{63B3BB69-23CF-44E3-9099-C40C66FF867C}">
                  <a14:compatExt spid="_x0000_s72846"/>
                </a:ext>
                <a:ext uri="{FF2B5EF4-FFF2-40B4-BE49-F238E27FC236}">
                  <a16:creationId xmlns:a16="http://schemas.microsoft.com/office/drawing/2014/main" id="{00000000-0008-0000-1300-00008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23052</xdr:rowOff>
        </xdr:from>
        <xdr:to>
          <xdr:col>12</xdr:col>
          <xdr:colOff>15368</xdr:colOff>
          <xdr:row>45</xdr:row>
          <xdr:rowOff>230521</xdr:rowOff>
        </xdr:to>
        <xdr:sp macro="" textlink="">
          <xdr:nvSpPr>
            <xdr:cNvPr id="72847" name="Drop Down 143" hidden="1">
              <a:extLst>
                <a:ext uri="{63B3BB69-23CF-44E3-9099-C40C66FF867C}">
                  <a14:compatExt spid="_x0000_s72847"/>
                </a:ext>
                <a:ext uri="{FF2B5EF4-FFF2-40B4-BE49-F238E27FC236}">
                  <a16:creationId xmlns:a16="http://schemas.microsoft.com/office/drawing/2014/main" id="{00000000-0008-0000-1300-00008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23052</xdr:rowOff>
        </xdr:from>
        <xdr:to>
          <xdr:col>12</xdr:col>
          <xdr:colOff>15368</xdr:colOff>
          <xdr:row>46</xdr:row>
          <xdr:rowOff>230521</xdr:rowOff>
        </xdr:to>
        <xdr:sp macro="" textlink="">
          <xdr:nvSpPr>
            <xdr:cNvPr id="72848" name="Drop Down 144" hidden="1">
              <a:extLst>
                <a:ext uri="{63B3BB69-23CF-44E3-9099-C40C66FF867C}">
                  <a14:compatExt spid="_x0000_s72848"/>
                </a:ext>
                <a:ext uri="{FF2B5EF4-FFF2-40B4-BE49-F238E27FC236}">
                  <a16:creationId xmlns:a16="http://schemas.microsoft.com/office/drawing/2014/main" id="{00000000-0008-0000-1300-00009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72849" name="Drop Down 145" hidden="1">
              <a:extLst>
                <a:ext uri="{63B3BB69-23CF-44E3-9099-C40C66FF867C}">
                  <a14:compatExt spid="_x0000_s72849"/>
                </a:ext>
                <a:ext uri="{FF2B5EF4-FFF2-40B4-BE49-F238E27FC236}">
                  <a16:creationId xmlns:a16="http://schemas.microsoft.com/office/drawing/2014/main" id="{00000000-0008-0000-1300-000091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72850" name="Drop Down 146" hidden="1">
              <a:extLst>
                <a:ext uri="{63B3BB69-23CF-44E3-9099-C40C66FF867C}">
                  <a14:compatExt spid="_x0000_s72850"/>
                </a:ext>
                <a:ext uri="{FF2B5EF4-FFF2-40B4-BE49-F238E27FC236}">
                  <a16:creationId xmlns:a16="http://schemas.microsoft.com/office/drawing/2014/main" id="{00000000-0008-0000-1300-000092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2851" name="Drop Down 147" hidden="1">
              <a:extLst>
                <a:ext uri="{63B3BB69-23CF-44E3-9099-C40C66FF867C}">
                  <a14:compatExt spid="_x0000_s72851"/>
                </a:ext>
                <a:ext uri="{FF2B5EF4-FFF2-40B4-BE49-F238E27FC236}">
                  <a16:creationId xmlns:a16="http://schemas.microsoft.com/office/drawing/2014/main" id="{00000000-0008-0000-1300-000093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72852" name="Drop Down 148" hidden="1">
              <a:extLst>
                <a:ext uri="{63B3BB69-23CF-44E3-9099-C40C66FF867C}">
                  <a14:compatExt spid="_x0000_s72852"/>
                </a:ext>
                <a:ext uri="{FF2B5EF4-FFF2-40B4-BE49-F238E27FC236}">
                  <a16:creationId xmlns:a16="http://schemas.microsoft.com/office/drawing/2014/main" id="{00000000-0008-0000-1300-000094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72853" name="Drop Down 149" hidden="1">
              <a:extLst>
                <a:ext uri="{63B3BB69-23CF-44E3-9099-C40C66FF867C}">
                  <a14:compatExt spid="_x0000_s72853"/>
                </a:ext>
                <a:ext uri="{FF2B5EF4-FFF2-40B4-BE49-F238E27FC236}">
                  <a16:creationId xmlns:a16="http://schemas.microsoft.com/office/drawing/2014/main" id="{00000000-0008-0000-1300-000095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72854" name="Drop Down 150" hidden="1">
              <a:extLst>
                <a:ext uri="{63B3BB69-23CF-44E3-9099-C40C66FF867C}">
                  <a14:compatExt spid="_x0000_s72854"/>
                </a:ext>
                <a:ext uri="{FF2B5EF4-FFF2-40B4-BE49-F238E27FC236}">
                  <a16:creationId xmlns:a16="http://schemas.microsoft.com/office/drawing/2014/main" id="{00000000-0008-0000-1300-000096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72855" name="Drop Down 151" hidden="1">
              <a:extLst>
                <a:ext uri="{63B3BB69-23CF-44E3-9099-C40C66FF867C}">
                  <a14:compatExt spid="_x0000_s72855"/>
                </a:ext>
                <a:ext uri="{FF2B5EF4-FFF2-40B4-BE49-F238E27FC236}">
                  <a16:creationId xmlns:a16="http://schemas.microsoft.com/office/drawing/2014/main" id="{00000000-0008-0000-1300-000097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2856" name="Drop Down 152" hidden="1">
              <a:extLst>
                <a:ext uri="{63B3BB69-23CF-44E3-9099-C40C66FF867C}">
                  <a14:compatExt spid="_x0000_s72856"/>
                </a:ext>
                <a:ext uri="{FF2B5EF4-FFF2-40B4-BE49-F238E27FC236}">
                  <a16:creationId xmlns:a16="http://schemas.microsoft.com/office/drawing/2014/main" id="{00000000-0008-0000-1300-000098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2857" name="Drop Down 153" hidden="1">
              <a:extLst>
                <a:ext uri="{63B3BB69-23CF-44E3-9099-C40C66FF867C}">
                  <a14:compatExt spid="_x0000_s72857"/>
                </a:ext>
                <a:ext uri="{FF2B5EF4-FFF2-40B4-BE49-F238E27FC236}">
                  <a16:creationId xmlns:a16="http://schemas.microsoft.com/office/drawing/2014/main" id="{00000000-0008-0000-1300-000099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23052</xdr:rowOff>
        </xdr:from>
        <xdr:to>
          <xdr:col>14</xdr:col>
          <xdr:colOff>15368</xdr:colOff>
          <xdr:row>15</xdr:row>
          <xdr:rowOff>230521</xdr:rowOff>
        </xdr:to>
        <xdr:sp macro="" textlink="">
          <xdr:nvSpPr>
            <xdr:cNvPr id="72858" name="Drop Down 154" hidden="1">
              <a:extLst>
                <a:ext uri="{63B3BB69-23CF-44E3-9099-C40C66FF867C}">
                  <a14:compatExt spid="_x0000_s72858"/>
                </a:ext>
                <a:ext uri="{FF2B5EF4-FFF2-40B4-BE49-F238E27FC236}">
                  <a16:creationId xmlns:a16="http://schemas.microsoft.com/office/drawing/2014/main" id="{00000000-0008-0000-1300-00009A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72859" name="Drop Down 155" hidden="1">
              <a:extLst>
                <a:ext uri="{63B3BB69-23CF-44E3-9099-C40C66FF867C}">
                  <a14:compatExt spid="_x0000_s72859"/>
                </a:ext>
                <a:ext uri="{FF2B5EF4-FFF2-40B4-BE49-F238E27FC236}">
                  <a16:creationId xmlns:a16="http://schemas.microsoft.com/office/drawing/2014/main" id="{00000000-0008-0000-1300-00009B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72860" name="Drop Down 156" hidden="1">
              <a:extLst>
                <a:ext uri="{63B3BB69-23CF-44E3-9099-C40C66FF867C}">
                  <a14:compatExt spid="_x0000_s72860"/>
                </a:ext>
                <a:ext uri="{FF2B5EF4-FFF2-40B4-BE49-F238E27FC236}">
                  <a16:creationId xmlns:a16="http://schemas.microsoft.com/office/drawing/2014/main" id="{00000000-0008-0000-1300-00009C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72861" name="Drop Down 157" hidden="1">
              <a:extLst>
                <a:ext uri="{63B3BB69-23CF-44E3-9099-C40C66FF867C}">
                  <a14:compatExt spid="_x0000_s72861"/>
                </a:ext>
                <a:ext uri="{FF2B5EF4-FFF2-40B4-BE49-F238E27FC236}">
                  <a16:creationId xmlns:a16="http://schemas.microsoft.com/office/drawing/2014/main" id="{00000000-0008-0000-1300-00009D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72862" name="Drop Down 158" hidden="1">
              <a:extLst>
                <a:ext uri="{63B3BB69-23CF-44E3-9099-C40C66FF867C}">
                  <a14:compatExt spid="_x0000_s72862"/>
                </a:ext>
                <a:ext uri="{FF2B5EF4-FFF2-40B4-BE49-F238E27FC236}">
                  <a16:creationId xmlns:a16="http://schemas.microsoft.com/office/drawing/2014/main" id="{00000000-0008-0000-1300-00009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72863" name="Drop Down 159" hidden="1">
              <a:extLst>
                <a:ext uri="{63B3BB69-23CF-44E3-9099-C40C66FF867C}">
                  <a14:compatExt spid="_x0000_s72863"/>
                </a:ext>
                <a:ext uri="{FF2B5EF4-FFF2-40B4-BE49-F238E27FC236}">
                  <a16:creationId xmlns:a16="http://schemas.microsoft.com/office/drawing/2014/main" id="{00000000-0008-0000-1300-00009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72864" name="Drop Down 160" hidden="1">
              <a:extLst>
                <a:ext uri="{63B3BB69-23CF-44E3-9099-C40C66FF867C}">
                  <a14:compatExt spid="_x0000_s72864"/>
                </a:ext>
                <a:ext uri="{FF2B5EF4-FFF2-40B4-BE49-F238E27FC236}">
                  <a16:creationId xmlns:a16="http://schemas.microsoft.com/office/drawing/2014/main" id="{00000000-0008-0000-1300-0000A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72865" name="Drop Down 161" hidden="1">
              <a:extLst>
                <a:ext uri="{63B3BB69-23CF-44E3-9099-C40C66FF867C}">
                  <a14:compatExt spid="_x0000_s72865"/>
                </a:ext>
                <a:ext uri="{FF2B5EF4-FFF2-40B4-BE49-F238E27FC236}">
                  <a16:creationId xmlns:a16="http://schemas.microsoft.com/office/drawing/2014/main" id="{00000000-0008-0000-1300-0000A1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23052</xdr:rowOff>
        </xdr:from>
        <xdr:to>
          <xdr:col>14</xdr:col>
          <xdr:colOff>15368</xdr:colOff>
          <xdr:row>26</xdr:row>
          <xdr:rowOff>230521</xdr:rowOff>
        </xdr:to>
        <xdr:sp macro="" textlink="">
          <xdr:nvSpPr>
            <xdr:cNvPr id="72866" name="Drop Down 162" hidden="1">
              <a:extLst>
                <a:ext uri="{63B3BB69-23CF-44E3-9099-C40C66FF867C}">
                  <a14:compatExt spid="_x0000_s72866"/>
                </a:ext>
                <a:ext uri="{FF2B5EF4-FFF2-40B4-BE49-F238E27FC236}">
                  <a16:creationId xmlns:a16="http://schemas.microsoft.com/office/drawing/2014/main" id="{00000000-0008-0000-1300-0000A2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3830" name="Drop Down 102" hidden="1">
              <a:extLst>
                <a:ext uri="{63B3BB69-23CF-44E3-9099-C40C66FF867C}">
                  <a14:compatExt spid="_x0000_s73830"/>
                </a:ext>
                <a:ext uri="{FF2B5EF4-FFF2-40B4-BE49-F238E27FC236}">
                  <a16:creationId xmlns:a16="http://schemas.microsoft.com/office/drawing/2014/main" id="{00000000-0008-0000-1400-000066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73831" name="Drop Down 103" hidden="1">
              <a:extLst>
                <a:ext uri="{63B3BB69-23CF-44E3-9099-C40C66FF867C}">
                  <a14:compatExt spid="_x0000_s73831"/>
                </a:ext>
                <a:ext uri="{FF2B5EF4-FFF2-40B4-BE49-F238E27FC236}">
                  <a16:creationId xmlns:a16="http://schemas.microsoft.com/office/drawing/2014/main" id="{00000000-0008-0000-1400-000067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3832" name="Drop Down 104" hidden="1">
              <a:extLst>
                <a:ext uri="{63B3BB69-23CF-44E3-9099-C40C66FF867C}">
                  <a14:compatExt spid="_x0000_s73832"/>
                </a:ext>
                <a:ext uri="{FF2B5EF4-FFF2-40B4-BE49-F238E27FC236}">
                  <a16:creationId xmlns:a16="http://schemas.microsoft.com/office/drawing/2014/main" id="{00000000-0008-0000-1400-000068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3833" name="Drop Down 105" hidden="1">
              <a:extLst>
                <a:ext uri="{63B3BB69-23CF-44E3-9099-C40C66FF867C}">
                  <a14:compatExt spid="_x0000_s73833"/>
                </a:ext>
                <a:ext uri="{FF2B5EF4-FFF2-40B4-BE49-F238E27FC236}">
                  <a16:creationId xmlns:a16="http://schemas.microsoft.com/office/drawing/2014/main" id="{00000000-0008-0000-1400-000069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3834" name="Drop Down 106" hidden="1">
              <a:extLst>
                <a:ext uri="{63B3BB69-23CF-44E3-9099-C40C66FF867C}">
                  <a14:compatExt spid="_x0000_s73834"/>
                </a:ext>
                <a:ext uri="{FF2B5EF4-FFF2-40B4-BE49-F238E27FC236}">
                  <a16:creationId xmlns:a16="http://schemas.microsoft.com/office/drawing/2014/main" id="{00000000-0008-0000-1400-00006A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3835" name="Drop Down 107" hidden="1">
              <a:extLst>
                <a:ext uri="{63B3BB69-23CF-44E3-9099-C40C66FF867C}">
                  <a14:compatExt spid="_x0000_s73835"/>
                </a:ext>
                <a:ext uri="{FF2B5EF4-FFF2-40B4-BE49-F238E27FC236}">
                  <a16:creationId xmlns:a16="http://schemas.microsoft.com/office/drawing/2014/main" id="{00000000-0008-0000-1400-00006B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73836" name="Drop Down 108" hidden="1">
              <a:extLst>
                <a:ext uri="{63B3BB69-23CF-44E3-9099-C40C66FF867C}">
                  <a14:compatExt spid="_x0000_s73836"/>
                </a:ext>
                <a:ext uri="{FF2B5EF4-FFF2-40B4-BE49-F238E27FC236}">
                  <a16:creationId xmlns:a16="http://schemas.microsoft.com/office/drawing/2014/main" id="{00000000-0008-0000-1400-00006C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73837" name="Drop Down 109" hidden="1">
              <a:extLst>
                <a:ext uri="{63B3BB69-23CF-44E3-9099-C40C66FF867C}">
                  <a14:compatExt spid="_x0000_s73837"/>
                </a:ext>
                <a:ext uri="{FF2B5EF4-FFF2-40B4-BE49-F238E27FC236}">
                  <a16:creationId xmlns:a16="http://schemas.microsoft.com/office/drawing/2014/main" id="{00000000-0008-0000-1400-00006D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73839" name="Drop Down 111" hidden="1">
              <a:extLst>
                <a:ext uri="{63B3BB69-23CF-44E3-9099-C40C66FF867C}">
                  <a14:compatExt spid="_x0000_s73839"/>
                </a:ext>
                <a:ext uri="{FF2B5EF4-FFF2-40B4-BE49-F238E27FC236}">
                  <a16:creationId xmlns:a16="http://schemas.microsoft.com/office/drawing/2014/main" id="{00000000-0008-0000-1400-00006F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3840" name="Drop Down 112" hidden="1">
              <a:extLst>
                <a:ext uri="{63B3BB69-23CF-44E3-9099-C40C66FF867C}">
                  <a14:compatExt spid="_x0000_s73840"/>
                </a:ext>
                <a:ext uri="{FF2B5EF4-FFF2-40B4-BE49-F238E27FC236}">
                  <a16:creationId xmlns:a16="http://schemas.microsoft.com/office/drawing/2014/main" id="{00000000-0008-0000-1400-000070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73841" name="Drop Down 113" hidden="1">
              <a:extLst>
                <a:ext uri="{63B3BB69-23CF-44E3-9099-C40C66FF867C}">
                  <a14:compatExt spid="_x0000_s73841"/>
                </a:ext>
                <a:ext uri="{FF2B5EF4-FFF2-40B4-BE49-F238E27FC236}">
                  <a16:creationId xmlns:a16="http://schemas.microsoft.com/office/drawing/2014/main" id="{00000000-0008-0000-1400-000071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38420</xdr:rowOff>
        </xdr:from>
        <xdr:to>
          <xdr:col>14</xdr:col>
          <xdr:colOff>15368</xdr:colOff>
          <xdr:row>10</xdr:row>
          <xdr:rowOff>238205</xdr:rowOff>
        </xdr:to>
        <xdr:sp macro="" textlink="">
          <xdr:nvSpPr>
            <xdr:cNvPr id="73842" name="Drop Down 114" hidden="1">
              <a:extLst>
                <a:ext uri="{63B3BB69-23CF-44E3-9099-C40C66FF867C}">
                  <a14:compatExt spid="_x0000_s73842"/>
                </a:ext>
                <a:ext uri="{FF2B5EF4-FFF2-40B4-BE49-F238E27FC236}">
                  <a16:creationId xmlns:a16="http://schemas.microsoft.com/office/drawing/2014/main" id="{00000000-0008-0000-1400-000072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38420</xdr:rowOff>
        </xdr:from>
        <xdr:to>
          <xdr:col>14</xdr:col>
          <xdr:colOff>15368</xdr:colOff>
          <xdr:row>11</xdr:row>
          <xdr:rowOff>238205</xdr:rowOff>
        </xdr:to>
        <xdr:sp macro="" textlink="">
          <xdr:nvSpPr>
            <xdr:cNvPr id="73843" name="Drop Down 115" hidden="1">
              <a:extLst>
                <a:ext uri="{63B3BB69-23CF-44E3-9099-C40C66FF867C}">
                  <a14:compatExt spid="_x0000_s73843"/>
                </a:ext>
                <a:ext uri="{FF2B5EF4-FFF2-40B4-BE49-F238E27FC236}">
                  <a16:creationId xmlns:a16="http://schemas.microsoft.com/office/drawing/2014/main" id="{00000000-0008-0000-1400-000073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38420</xdr:rowOff>
        </xdr:from>
        <xdr:to>
          <xdr:col>14</xdr:col>
          <xdr:colOff>15368</xdr:colOff>
          <xdr:row>12</xdr:row>
          <xdr:rowOff>238205</xdr:rowOff>
        </xdr:to>
        <xdr:sp macro="" textlink="">
          <xdr:nvSpPr>
            <xdr:cNvPr id="73844" name="Drop Down 116" hidden="1">
              <a:extLst>
                <a:ext uri="{63B3BB69-23CF-44E3-9099-C40C66FF867C}">
                  <a14:compatExt spid="_x0000_s73844"/>
                </a:ext>
                <a:ext uri="{FF2B5EF4-FFF2-40B4-BE49-F238E27FC236}">
                  <a16:creationId xmlns:a16="http://schemas.microsoft.com/office/drawing/2014/main" id="{00000000-0008-0000-1400-000074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13</xdr:row>
          <xdr:rowOff>38420</xdr:rowOff>
        </xdr:from>
        <xdr:to>
          <xdr:col>14</xdr:col>
          <xdr:colOff>15368</xdr:colOff>
          <xdr:row>13</xdr:row>
          <xdr:rowOff>238205</xdr:rowOff>
        </xdr:to>
        <xdr:sp macro="" textlink="">
          <xdr:nvSpPr>
            <xdr:cNvPr id="73845" name="Drop Down 117" hidden="1">
              <a:extLst>
                <a:ext uri="{63B3BB69-23CF-44E3-9099-C40C66FF867C}">
                  <a14:compatExt spid="_x0000_s73845"/>
                </a:ext>
                <a:ext uri="{FF2B5EF4-FFF2-40B4-BE49-F238E27FC236}">
                  <a16:creationId xmlns:a16="http://schemas.microsoft.com/office/drawing/2014/main" id="{00000000-0008-0000-1400-000075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38420</xdr:rowOff>
        </xdr:from>
        <xdr:to>
          <xdr:col>14</xdr:col>
          <xdr:colOff>15368</xdr:colOff>
          <xdr:row>14</xdr:row>
          <xdr:rowOff>238205</xdr:rowOff>
        </xdr:to>
        <xdr:sp macro="" textlink="">
          <xdr:nvSpPr>
            <xdr:cNvPr id="73846" name="Drop Down 118" hidden="1">
              <a:extLst>
                <a:ext uri="{63B3BB69-23CF-44E3-9099-C40C66FF867C}">
                  <a14:compatExt spid="_x0000_s73846"/>
                </a:ext>
                <a:ext uri="{FF2B5EF4-FFF2-40B4-BE49-F238E27FC236}">
                  <a16:creationId xmlns:a16="http://schemas.microsoft.com/office/drawing/2014/main" id="{00000000-0008-0000-1400-000076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38420</xdr:rowOff>
        </xdr:from>
        <xdr:to>
          <xdr:col>14</xdr:col>
          <xdr:colOff>15368</xdr:colOff>
          <xdr:row>15</xdr:row>
          <xdr:rowOff>238205</xdr:rowOff>
        </xdr:to>
        <xdr:sp macro="" textlink="">
          <xdr:nvSpPr>
            <xdr:cNvPr id="73847" name="Drop Down 119" hidden="1">
              <a:extLst>
                <a:ext uri="{63B3BB69-23CF-44E3-9099-C40C66FF867C}">
                  <a14:compatExt spid="_x0000_s73847"/>
                </a:ext>
                <a:ext uri="{FF2B5EF4-FFF2-40B4-BE49-F238E27FC236}">
                  <a16:creationId xmlns:a16="http://schemas.microsoft.com/office/drawing/2014/main" id="{00000000-0008-0000-1400-000077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16</xdr:row>
          <xdr:rowOff>38420</xdr:rowOff>
        </xdr:from>
        <xdr:to>
          <xdr:col>14</xdr:col>
          <xdr:colOff>15368</xdr:colOff>
          <xdr:row>16</xdr:row>
          <xdr:rowOff>238205</xdr:rowOff>
        </xdr:to>
        <xdr:sp macro="" textlink="">
          <xdr:nvSpPr>
            <xdr:cNvPr id="73848" name="Drop Down 120" hidden="1">
              <a:extLst>
                <a:ext uri="{63B3BB69-23CF-44E3-9099-C40C66FF867C}">
                  <a14:compatExt spid="_x0000_s73848"/>
                </a:ext>
                <a:ext uri="{FF2B5EF4-FFF2-40B4-BE49-F238E27FC236}">
                  <a16:creationId xmlns:a16="http://schemas.microsoft.com/office/drawing/2014/main" id="{00000000-0008-0000-1400-000078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38420</xdr:rowOff>
        </xdr:from>
        <xdr:to>
          <xdr:col>14</xdr:col>
          <xdr:colOff>15368</xdr:colOff>
          <xdr:row>17</xdr:row>
          <xdr:rowOff>238205</xdr:rowOff>
        </xdr:to>
        <xdr:sp macro="" textlink="">
          <xdr:nvSpPr>
            <xdr:cNvPr id="73849" name="Drop Down 121" hidden="1">
              <a:extLst>
                <a:ext uri="{63B3BB69-23CF-44E3-9099-C40C66FF867C}">
                  <a14:compatExt spid="_x0000_s73849"/>
                </a:ext>
                <a:ext uri="{FF2B5EF4-FFF2-40B4-BE49-F238E27FC236}">
                  <a16:creationId xmlns:a16="http://schemas.microsoft.com/office/drawing/2014/main" id="{00000000-0008-0000-1400-000079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38420</xdr:rowOff>
        </xdr:from>
        <xdr:to>
          <xdr:col>14</xdr:col>
          <xdr:colOff>15368</xdr:colOff>
          <xdr:row>18</xdr:row>
          <xdr:rowOff>238205</xdr:rowOff>
        </xdr:to>
        <xdr:sp macro="" textlink="">
          <xdr:nvSpPr>
            <xdr:cNvPr id="73851" name="Drop Down 123" hidden="1">
              <a:extLst>
                <a:ext uri="{63B3BB69-23CF-44E3-9099-C40C66FF867C}">
                  <a14:compatExt spid="_x0000_s73851"/>
                </a:ext>
                <a:ext uri="{FF2B5EF4-FFF2-40B4-BE49-F238E27FC236}">
                  <a16:creationId xmlns:a16="http://schemas.microsoft.com/office/drawing/2014/main" id="{00000000-0008-0000-1400-00007B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38420</xdr:rowOff>
        </xdr:from>
        <xdr:to>
          <xdr:col>14</xdr:col>
          <xdr:colOff>15368</xdr:colOff>
          <xdr:row>19</xdr:row>
          <xdr:rowOff>238205</xdr:rowOff>
        </xdr:to>
        <xdr:sp macro="" textlink="">
          <xdr:nvSpPr>
            <xdr:cNvPr id="73852" name="Drop Down 124" hidden="1">
              <a:extLst>
                <a:ext uri="{63B3BB69-23CF-44E3-9099-C40C66FF867C}">
                  <a14:compatExt spid="_x0000_s73852"/>
                </a:ext>
                <a:ext uri="{FF2B5EF4-FFF2-40B4-BE49-F238E27FC236}">
                  <a16:creationId xmlns:a16="http://schemas.microsoft.com/office/drawing/2014/main" id="{00000000-0008-0000-1400-00007C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38420</xdr:rowOff>
        </xdr:from>
        <xdr:to>
          <xdr:col>14</xdr:col>
          <xdr:colOff>15368</xdr:colOff>
          <xdr:row>20</xdr:row>
          <xdr:rowOff>238205</xdr:rowOff>
        </xdr:to>
        <xdr:sp macro="" textlink="">
          <xdr:nvSpPr>
            <xdr:cNvPr id="73853" name="Drop Down 125" hidden="1">
              <a:extLst>
                <a:ext uri="{63B3BB69-23CF-44E3-9099-C40C66FF867C}">
                  <a14:compatExt spid="_x0000_s73853"/>
                </a:ext>
                <a:ext uri="{FF2B5EF4-FFF2-40B4-BE49-F238E27FC236}">
                  <a16:creationId xmlns:a16="http://schemas.microsoft.com/office/drawing/2014/main" id="{00000000-0008-0000-1400-00007D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30" name="Afbeelding 29">
          <a:hlinkClick xmlns:r="http://schemas.openxmlformats.org/officeDocument/2006/relationships" r:id="rId1" tooltip="Skip to results"/>
          <a:extLst>
            <a:ext uri="{FF2B5EF4-FFF2-40B4-BE49-F238E27FC236}">
              <a16:creationId xmlns:a16="http://schemas.microsoft.com/office/drawing/2014/main" id="{00000000-0008-0000-14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31" name="Afbeelding 30">
          <a:hlinkClick xmlns:r="http://schemas.openxmlformats.org/officeDocument/2006/relationships" r:id="rId3" tooltip="Previous domain"/>
          <a:extLst>
            <a:ext uri="{FF2B5EF4-FFF2-40B4-BE49-F238E27FC236}">
              <a16:creationId xmlns:a16="http://schemas.microsoft.com/office/drawing/2014/main" id="{00000000-0008-0000-1400-00001F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32" name="Afbeelding 31">
          <a:hlinkClick xmlns:r="http://schemas.openxmlformats.org/officeDocument/2006/relationships" r:id="rId5" tooltip="Next domain"/>
          <a:extLst>
            <a:ext uri="{FF2B5EF4-FFF2-40B4-BE49-F238E27FC236}">
              <a16:creationId xmlns:a16="http://schemas.microsoft.com/office/drawing/2014/main" id="{00000000-0008-0000-1400-000020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4704" y="1"/>
          <a:ext cx="53792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3" name="Afbeelding 32">
          <a:hlinkClick xmlns:r="http://schemas.openxmlformats.org/officeDocument/2006/relationships" r:id="rId7" tooltip="Back to index"/>
          <a:extLst>
            <a:ext uri="{FF2B5EF4-FFF2-40B4-BE49-F238E27FC236}">
              <a16:creationId xmlns:a16="http://schemas.microsoft.com/office/drawing/2014/main" id="{00000000-0008-0000-1400-000021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35" name="Afbeelding 34">
          <a:hlinkClick xmlns:r="http://schemas.openxmlformats.org/officeDocument/2006/relationships" r:id="rId9" tooltip="Next section"/>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709909" y="612994"/>
          <a:ext cx="604701" cy="368405"/>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6" name="Afbeelding 35">
          <a:hlinkClick xmlns:r="http://schemas.openxmlformats.org/officeDocument/2006/relationships" r:id="rId11" tooltip="Previous section"/>
          <a:extLst>
            <a:ext uri="{FF2B5EF4-FFF2-40B4-BE49-F238E27FC236}">
              <a16:creationId xmlns:a16="http://schemas.microsoft.com/office/drawing/2014/main" id="{00000000-0008-0000-1400-000024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841071" y="613834"/>
          <a:ext cx="535847" cy="3664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13</xdr:col>
          <xdr:colOff>15368</xdr:colOff>
          <xdr:row>23</xdr:row>
          <xdr:rowOff>38420</xdr:rowOff>
        </xdr:from>
        <xdr:to>
          <xdr:col>14</xdr:col>
          <xdr:colOff>15368</xdr:colOff>
          <xdr:row>23</xdr:row>
          <xdr:rowOff>238205</xdr:rowOff>
        </xdr:to>
        <xdr:sp macro="" textlink="">
          <xdr:nvSpPr>
            <xdr:cNvPr id="73854" name="Drop Down 126" hidden="1">
              <a:extLst>
                <a:ext uri="{63B3BB69-23CF-44E3-9099-C40C66FF867C}">
                  <a14:compatExt spid="_x0000_s73854"/>
                </a:ext>
                <a:ext uri="{FF2B5EF4-FFF2-40B4-BE49-F238E27FC236}">
                  <a16:creationId xmlns:a16="http://schemas.microsoft.com/office/drawing/2014/main" id="{00000000-0008-0000-1400-00007E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38420</xdr:rowOff>
        </xdr:from>
        <xdr:to>
          <xdr:col>14</xdr:col>
          <xdr:colOff>15368</xdr:colOff>
          <xdr:row>24</xdr:row>
          <xdr:rowOff>238205</xdr:rowOff>
        </xdr:to>
        <xdr:sp macro="" textlink="">
          <xdr:nvSpPr>
            <xdr:cNvPr id="73855" name="Drop Down 127" hidden="1">
              <a:extLst>
                <a:ext uri="{63B3BB69-23CF-44E3-9099-C40C66FF867C}">
                  <a14:compatExt spid="_x0000_s73855"/>
                </a:ext>
                <a:ext uri="{FF2B5EF4-FFF2-40B4-BE49-F238E27FC236}">
                  <a16:creationId xmlns:a16="http://schemas.microsoft.com/office/drawing/2014/main" id="{00000000-0008-0000-1400-00007F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38420</xdr:rowOff>
        </xdr:from>
        <xdr:to>
          <xdr:col>14</xdr:col>
          <xdr:colOff>15368</xdr:colOff>
          <xdr:row>25</xdr:row>
          <xdr:rowOff>238205</xdr:rowOff>
        </xdr:to>
        <xdr:sp macro="" textlink="">
          <xdr:nvSpPr>
            <xdr:cNvPr id="73856" name="Drop Down 128" hidden="1">
              <a:extLst>
                <a:ext uri="{63B3BB69-23CF-44E3-9099-C40C66FF867C}">
                  <a14:compatExt spid="_x0000_s73856"/>
                </a:ext>
                <a:ext uri="{FF2B5EF4-FFF2-40B4-BE49-F238E27FC236}">
                  <a16:creationId xmlns:a16="http://schemas.microsoft.com/office/drawing/2014/main" id="{00000000-0008-0000-1400-000080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38420</xdr:rowOff>
        </xdr:from>
        <xdr:to>
          <xdr:col>14</xdr:col>
          <xdr:colOff>15368</xdr:colOff>
          <xdr:row>26</xdr:row>
          <xdr:rowOff>238205</xdr:rowOff>
        </xdr:to>
        <xdr:sp macro="" textlink="">
          <xdr:nvSpPr>
            <xdr:cNvPr id="73857" name="Drop Down 129" hidden="1">
              <a:extLst>
                <a:ext uri="{63B3BB69-23CF-44E3-9099-C40C66FF867C}">
                  <a14:compatExt spid="_x0000_s73857"/>
                </a:ext>
                <a:ext uri="{FF2B5EF4-FFF2-40B4-BE49-F238E27FC236}">
                  <a16:creationId xmlns:a16="http://schemas.microsoft.com/office/drawing/2014/main" id="{00000000-0008-0000-1400-000081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38420</xdr:rowOff>
        </xdr:from>
        <xdr:to>
          <xdr:col>14</xdr:col>
          <xdr:colOff>15368</xdr:colOff>
          <xdr:row>31</xdr:row>
          <xdr:rowOff>238205</xdr:rowOff>
        </xdr:to>
        <xdr:sp macro="" textlink="">
          <xdr:nvSpPr>
            <xdr:cNvPr id="73859" name="Drop Down 131" hidden="1">
              <a:extLst>
                <a:ext uri="{63B3BB69-23CF-44E3-9099-C40C66FF867C}">
                  <a14:compatExt spid="_x0000_s73859"/>
                </a:ext>
                <a:ext uri="{FF2B5EF4-FFF2-40B4-BE49-F238E27FC236}">
                  <a16:creationId xmlns:a16="http://schemas.microsoft.com/office/drawing/2014/main" id="{00000000-0008-0000-1400-000083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38420</xdr:rowOff>
        </xdr:from>
        <xdr:to>
          <xdr:col>14</xdr:col>
          <xdr:colOff>15368</xdr:colOff>
          <xdr:row>32</xdr:row>
          <xdr:rowOff>238205</xdr:rowOff>
        </xdr:to>
        <xdr:sp macro="" textlink="">
          <xdr:nvSpPr>
            <xdr:cNvPr id="73860" name="Drop Down 132" hidden="1">
              <a:extLst>
                <a:ext uri="{63B3BB69-23CF-44E3-9099-C40C66FF867C}">
                  <a14:compatExt spid="_x0000_s73860"/>
                </a:ext>
                <a:ext uri="{FF2B5EF4-FFF2-40B4-BE49-F238E27FC236}">
                  <a16:creationId xmlns:a16="http://schemas.microsoft.com/office/drawing/2014/main" id="{00000000-0008-0000-1400-000084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38420</xdr:rowOff>
        </xdr:from>
        <xdr:to>
          <xdr:col>14</xdr:col>
          <xdr:colOff>15368</xdr:colOff>
          <xdr:row>33</xdr:row>
          <xdr:rowOff>238205</xdr:rowOff>
        </xdr:to>
        <xdr:sp macro="" textlink="">
          <xdr:nvSpPr>
            <xdr:cNvPr id="73861" name="Drop Down 133" hidden="1">
              <a:extLst>
                <a:ext uri="{63B3BB69-23CF-44E3-9099-C40C66FF867C}">
                  <a14:compatExt spid="_x0000_s73861"/>
                </a:ext>
                <a:ext uri="{FF2B5EF4-FFF2-40B4-BE49-F238E27FC236}">
                  <a16:creationId xmlns:a16="http://schemas.microsoft.com/office/drawing/2014/main" id="{00000000-0008-0000-1400-000085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73862" name="Drop Down 134" hidden="1">
              <a:extLst>
                <a:ext uri="{63B3BB69-23CF-44E3-9099-C40C66FF867C}">
                  <a14:compatExt spid="_x0000_s73862"/>
                </a:ext>
                <a:ext uri="{FF2B5EF4-FFF2-40B4-BE49-F238E27FC236}">
                  <a16:creationId xmlns:a16="http://schemas.microsoft.com/office/drawing/2014/main" id="{00000000-0008-0000-1400-000086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3863" name="Drop Down 135" hidden="1">
              <a:extLst>
                <a:ext uri="{63B3BB69-23CF-44E3-9099-C40C66FF867C}">
                  <a14:compatExt spid="_x0000_s73863"/>
                </a:ext>
                <a:ext uri="{FF2B5EF4-FFF2-40B4-BE49-F238E27FC236}">
                  <a16:creationId xmlns:a16="http://schemas.microsoft.com/office/drawing/2014/main" id="{00000000-0008-0000-1400-000087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73864" name="Drop Down 136" hidden="1">
              <a:extLst>
                <a:ext uri="{63B3BB69-23CF-44E3-9099-C40C66FF867C}">
                  <a14:compatExt spid="_x0000_s73864"/>
                </a:ext>
                <a:ext uri="{FF2B5EF4-FFF2-40B4-BE49-F238E27FC236}">
                  <a16:creationId xmlns:a16="http://schemas.microsoft.com/office/drawing/2014/main" id="{00000000-0008-0000-1400-000088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73865" name="Drop Down 137" hidden="1">
              <a:extLst>
                <a:ext uri="{63B3BB69-23CF-44E3-9099-C40C66FF867C}">
                  <a14:compatExt spid="_x0000_s73865"/>
                </a:ext>
                <a:ext uri="{FF2B5EF4-FFF2-40B4-BE49-F238E27FC236}">
                  <a16:creationId xmlns:a16="http://schemas.microsoft.com/office/drawing/2014/main" id="{00000000-0008-0000-1400-000089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73866" name="Drop Down 138" hidden="1">
              <a:extLst>
                <a:ext uri="{63B3BB69-23CF-44E3-9099-C40C66FF867C}">
                  <a14:compatExt spid="_x0000_s73866"/>
                </a:ext>
                <a:ext uri="{FF2B5EF4-FFF2-40B4-BE49-F238E27FC236}">
                  <a16:creationId xmlns:a16="http://schemas.microsoft.com/office/drawing/2014/main" id="{00000000-0008-0000-1400-00008A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73867" name="Drop Down 139" hidden="1">
              <a:extLst>
                <a:ext uri="{63B3BB69-23CF-44E3-9099-C40C66FF867C}">
                  <a14:compatExt spid="_x0000_s73867"/>
                </a:ext>
                <a:ext uri="{FF2B5EF4-FFF2-40B4-BE49-F238E27FC236}">
                  <a16:creationId xmlns:a16="http://schemas.microsoft.com/office/drawing/2014/main" id="{00000000-0008-0000-1400-00008B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73868" name="Drop Down 140" hidden="1">
              <a:extLst>
                <a:ext uri="{63B3BB69-23CF-44E3-9099-C40C66FF867C}">
                  <a14:compatExt spid="_x0000_s73868"/>
                </a:ext>
                <a:ext uri="{FF2B5EF4-FFF2-40B4-BE49-F238E27FC236}">
                  <a16:creationId xmlns:a16="http://schemas.microsoft.com/office/drawing/2014/main" id="{00000000-0008-0000-1400-00008C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73869" name="Drop Down 141" hidden="1">
              <a:extLst>
                <a:ext uri="{63B3BB69-23CF-44E3-9099-C40C66FF867C}">
                  <a14:compatExt spid="_x0000_s73869"/>
                </a:ext>
                <a:ext uri="{FF2B5EF4-FFF2-40B4-BE49-F238E27FC236}">
                  <a16:creationId xmlns:a16="http://schemas.microsoft.com/office/drawing/2014/main" id="{00000000-0008-0000-1400-00008D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38420</xdr:rowOff>
        </xdr:from>
        <xdr:to>
          <xdr:col>14</xdr:col>
          <xdr:colOff>15368</xdr:colOff>
          <xdr:row>27</xdr:row>
          <xdr:rowOff>238205</xdr:rowOff>
        </xdr:to>
        <xdr:sp macro="" textlink="">
          <xdr:nvSpPr>
            <xdr:cNvPr id="73870" name="Drop Down 142" hidden="1">
              <a:extLst>
                <a:ext uri="{63B3BB69-23CF-44E3-9099-C40C66FF867C}">
                  <a14:compatExt spid="_x0000_s73870"/>
                </a:ext>
                <a:ext uri="{FF2B5EF4-FFF2-40B4-BE49-F238E27FC236}">
                  <a16:creationId xmlns:a16="http://schemas.microsoft.com/office/drawing/2014/main" id="{00000000-0008-0000-1400-00008E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73871" name="Drop Down 143" hidden="1">
              <a:extLst>
                <a:ext uri="{63B3BB69-23CF-44E3-9099-C40C66FF867C}">
                  <a14:compatExt spid="_x0000_s73871"/>
                </a:ext>
                <a:ext uri="{FF2B5EF4-FFF2-40B4-BE49-F238E27FC236}">
                  <a16:creationId xmlns:a16="http://schemas.microsoft.com/office/drawing/2014/main" id="{00000000-0008-0000-1400-00008F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38420</xdr:rowOff>
        </xdr:from>
        <xdr:to>
          <xdr:col>14</xdr:col>
          <xdr:colOff>15368</xdr:colOff>
          <xdr:row>28</xdr:row>
          <xdr:rowOff>238205</xdr:rowOff>
        </xdr:to>
        <xdr:sp macro="" textlink="">
          <xdr:nvSpPr>
            <xdr:cNvPr id="73872" name="Drop Down 144" hidden="1">
              <a:extLst>
                <a:ext uri="{63B3BB69-23CF-44E3-9099-C40C66FF867C}">
                  <a14:compatExt spid="_x0000_s73872"/>
                </a:ext>
                <a:ext uri="{FF2B5EF4-FFF2-40B4-BE49-F238E27FC236}">
                  <a16:creationId xmlns:a16="http://schemas.microsoft.com/office/drawing/2014/main" id="{00000000-0008-0000-1400-000090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71009" name="Drop Down 1" hidden="1">
              <a:extLst>
                <a:ext uri="{63B3BB69-23CF-44E3-9099-C40C66FF867C}">
                  <a14:compatExt spid="_x0000_s171009"/>
                </a:ext>
                <a:ext uri="{FF2B5EF4-FFF2-40B4-BE49-F238E27FC236}">
                  <a16:creationId xmlns:a16="http://schemas.microsoft.com/office/drawing/2014/main" id="{00000000-0008-0000-1500-000001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171010" name="Drop Down 2" hidden="1">
              <a:extLst>
                <a:ext uri="{63B3BB69-23CF-44E3-9099-C40C66FF867C}">
                  <a14:compatExt spid="_x0000_s171010"/>
                </a:ext>
                <a:ext uri="{FF2B5EF4-FFF2-40B4-BE49-F238E27FC236}">
                  <a16:creationId xmlns:a16="http://schemas.microsoft.com/office/drawing/2014/main" id="{00000000-0008-0000-1500-000002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171011" name="Drop Down 3" hidden="1">
              <a:extLst>
                <a:ext uri="{63B3BB69-23CF-44E3-9099-C40C66FF867C}">
                  <a14:compatExt spid="_x0000_s171011"/>
                </a:ext>
                <a:ext uri="{FF2B5EF4-FFF2-40B4-BE49-F238E27FC236}">
                  <a16:creationId xmlns:a16="http://schemas.microsoft.com/office/drawing/2014/main" id="{00000000-0008-0000-1500-000003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71012" name="Drop Down 4" hidden="1">
              <a:extLst>
                <a:ext uri="{63B3BB69-23CF-44E3-9099-C40C66FF867C}">
                  <a14:compatExt spid="_x0000_s171012"/>
                </a:ext>
                <a:ext uri="{FF2B5EF4-FFF2-40B4-BE49-F238E27FC236}">
                  <a16:creationId xmlns:a16="http://schemas.microsoft.com/office/drawing/2014/main" id="{00000000-0008-0000-1500-000004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171013" name="Drop Down 5" hidden="1">
              <a:extLst>
                <a:ext uri="{63B3BB69-23CF-44E3-9099-C40C66FF867C}">
                  <a14:compatExt spid="_x0000_s171013"/>
                </a:ext>
                <a:ext uri="{FF2B5EF4-FFF2-40B4-BE49-F238E27FC236}">
                  <a16:creationId xmlns:a16="http://schemas.microsoft.com/office/drawing/2014/main" id="{00000000-0008-0000-1500-000005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171014" name="Drop Down 6" hidden="1">
              <a:extLst>
                <a:ext uri="{63B3BB69-23CF-44E3-9099-C40C66FF867C}">
                  <a14:compatExt spid="_x0000_s171014"/>
                </a:ext>
                <a:ext uri="{FF2B5EF4-FFF2-40B4-BE49-F238E27FC236}">
                  <a16:creationId xmlns:a16="http://schemas.microsoft.com/office/drawing/2014/main" id="{00000000-0008-0000-1500-000006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171015" name="Drop Down 7" hidden="1">
              <a:extLst>
                <a:ext uri="{63B3BB69-23CF-44E3-9099-C40C66FF867C}">
                  <a14:compatExt spid="_x0000_s171015"/>
                </a:ext>
                <a:ext uri="{FF2B5EF4-FFF2-40B4-BE49-F238E27FC236}">
                  <a16:creationId xmlns:a16="http://schemas.microsoft.com/office/drawing/2014/main" id="{00000000-0008-0000-1500-000007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171016" name="Drop Down 8" hidden="1">
              <a:extLst>
                <a:ext uri="{63B3BB69-23CF-44E3-9099-C40C66FF867C}">
                  <a14:compatExt spid="_x0000_s171016"/>
                </a:ext>
                <a:ext uri="{FF2B5EF4-FFF2-40B4-BE49-F238E27FC236}">
                  <a16:creationId xmlns:a16="http://schemas.microsoft.com/office/drawing/2014/main" id="{00000000-0008-0000-1500-000008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171017" name="Drop Down 9" hidden="1">
              <a:extLst>
                <a:ext uri="{63B3BB69-23CF-44E3-9099-C40C66FF867C}">
                  <a14:compatExt spid="_x0000_s171017"/>
                </a:ext>
                <a:ext uri="{FF2B5EF4-FFF2-40B4-BE49-F238E27FC236}">
                  <a16:creationId xmlns:a16="http://schemas.microsoft.com/office/drawing/2014/main" id="{00000000-0008-0000-1500-000009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171018" name="Drop Down 10" hidden="1">
              <a:extLst>
                <a:ext uri="{63B3BB69-23CF-44E3-9099-C40C66FF867C}">
                  <a14:compatExt spid="_x0000_s171018"/>
                </a:ext>
                <a:ext uri="{FF2B5EF4-FFF2-40B4-BE49-F238E27FC236}">
                  <a16:creationId xmlns:a16="http://schemas.microsoft.com/office/drawing/2014/main" id="{00000000-0008-0000-1500-00000A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38420</xdr:rowOff>
        </xdr:from>
        <xdr:to>
          <xdr:col>14</xdr:col>
          <xdr:colOff>15368</xdr:colOff>
          <xdr:row>10</xdr:row>
          <xdr:rowOff>238205</xdr:rowOff>
        </xdr:to>
        <xdr:sp macro="" textlink="">
          <xdr:nvSpPr>
            <xdr:cNvPr id="171021" name="Drop Down 13" hidden="1">
              <a:extLst>
                <a:ext uri="{63B3BB69-23CF-44E3-9099-C40C66FF867C}">
                  <a14:compatExt spid="_x0000_s171021"/>
                </a:ext>
                <a:ext uri="{FF2B5EF4-FFF2-40B4-BE49-F238E27FC236}">
                  <a16:creationId xmlns:a16="http://schemas.microsoft.com/office/drawing/2014/main" id="{00000000-0008-0000-1500-00000D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38420</xdr:rowOff>
        </xdr:from>
        <xdr:to>
          <xdr:col>14</xdr:col>
          <xdr:colOff>15368</xdr:colOff>
          <xdr:row>11</xdr:row>
          <xdr:rowOff>238205</xdr:rowOff>
        </xdr:to>
        <xdr:sp macro="" textlink="">
          <xdr:nvSpPr>
            <xdr:cNvPr id="171022" name="Drop Down 14" hidden="1">
              <a:extLst>
                <a:ext uri="{63B3BB69-23CF-44E3-9099-C40C66FF867C}">
                  <a14:compatExt spid="_x0000_s171022"/>
                </a:ext>
                <a:ext uri="{FF2B5EF4-FFF2-40B4-BE49-F238E27FC236}">
                  <a16:creationId xmlns:a16="http://schemas.microsoft.com/office/drawing/2014/main" id="{00000000-0008-0000-1500-00000E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38420</xdr:rowOff>
        </xdr:from>
        <xdr:to>
          <xdr:col>14</xdr:col>
          <xdr:colOff>15368</xdr:colOff>
          <xdr:row>12</xdr:row>
          <xdr:rowOff>238205</xdr:rowOff>
        </xdr:to>
        <xdr:sp macro="" textlink="">
          <xdr:nvSpPr>
            <xdr:cNvPr id="171023" name="Drop Down 15" hidden="1">
              <a:extLst>
                <a:ext uri="{63B3BB69-23CF-44E3-9099-C40C66FF867C}">
                  <a14:compatExt spid="_x0000_s171023"/>
                </a:ext>
                <a:ext uri="{FF2B5EF4-FFF2-40B4-BE49-F238E27FC236}">
                  <a16:creationId xmlns:a16="http://schemas.microsoft.com/office/drawing/2014/main" id="{00000000-0008-0000-1500-00000F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13</xdr:row>
          <xdr:rowOff>38420</xdr:rowOff>
        </xdr:from>
        <xdr:to>
          <xdr:col>14</xdr:col>
          <xdr:colOff>15368</xdr:colOff>
          <xdr:row>13</xdr:row>
          <xdr:rowOff>238205</xdr:rowOff>
        </xdr:to>
        <xdr:sp macro="" textlink="">
          <xdr:nvSpPr>
            <xdr:cNvPr id="171024" name="Drop Down 16" hidden="1">
              <a:extLst>
                <a:ext uri="{63B3BB69-23CF-44E3-9099-C40C66FF867C}">
                  <a14:compatExt spid="_x0000_s171024"/>
                </a:ext>
                <a:ext uri="{FF2B5EF4-FFF2-40B4-BE49-F238E27FC236}">
                  <a16:creationId xmlns:a16="http://schemas.microsoft.com/office/drawing/2014/main" id="{00000000-0008-0000-1500-000010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38420</xdr:rowOff>
        </xdr:from>
        <xdr:to>
          <xdr:col>14</xdr:col>
          <xdr:colOff>15368</xdr:colOff>
          <xdr:row>14</xdr:row>
          <xdr:rowOff>238205</xdr:rowOff>
        </xdr:to>
        <xdr:sp macro="" textlink="">
          <xdr:nvSpPr>
            <xdr:cNvPr id="171025" name="Drop Down 17" hidden="1">
              <a:extLst>
                <a:ext uri="{63B3BB69-23CF-44E3-9099-C40C66FF867C}">
                  <a14:compatExt spid="_x0000_s171025"/>
                </a:ext>
                <a:ext uri="{FF2B5EF4-FFF2-40B4-BE49-F238E27FC236}">
                  <a16:creationId xmlns:a16="http://schemas.microsoft.com/office/drawing/2014/main" id="{00000000-0008-0000-1500-000011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38420</xdr:rowOff>
        </xdr:from>
        <xdr:to>
          <xdr:col>14</xdr:col>
          <xdr:colOff>15368</xdr:colOff>
          <xdr:row>15</xdr:row>
          <xdr:rowOff>238205</xdr:rowOff>
        </xdr:to>
        <xdr:sp macro="" textlink="">
          <xdr:nvSpPr>
            <xdr:cNvPr id="171026" name="Drop Down 18" hidden="1">
              <a:extLst>
                <a:ext uri="{63B3BB69-23CF-44E3-9099-C40C66FF867C}">
                  <a14:compatExt spid="_x0000_s171026"/>
                </a:ext>
                <a:ext uri="{FF2B5EF4-FFF2-40B4-BE49-F238E27FC236}">
                  <a16:creationId xmlns:a16="http://schemas.microsoft.com/office/drawing/2014/main" id="{00000000-0008-0000-1500-000012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16</xdr:row>
          <xdr:rowOff>38420</xdr:rowOff>
        </xdr:from>
        <xdr:to>
          <xdr:col>14</xdr:col>
          <xdr:colOff>15368</xdr:colOff>
          <xdr:row>16</xdr:row>
          <xdr:rowOff>238205</xdr:rowOff>
        </xdr:to>
        <xdr:sp macro="" textlink="">
          <xdr:nvSpPr>
            <xdr:cNvPr id="171027" name="Drop Down 19" hidden="1">
              <a:extLst>
                <a:ext uri="{63B3BB69-23CF-44E3-9099-C40C66FF867C}">
                  <a14:compatExt spid="_x0000_s171027"/>
                </a:ext>
                <a:ext uri="{FF2B5EF4-FFF2-40B4-BE49-F238E27FC236}">
                  <a16:creationId xmlns:a16="http://schemas.microsoft.com/office/drawing/2014/main" id="{00000000-0008-0000-1500-000013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38420</xdr:rowOff>
        </xdr:from>
        <xdr:to>
          <xdr:col>14</xdr:col>
          <xdr:colOff>15368</xdr:colOff>
          <xdr:row>17</xdr:row>
          <xdr:rowOff>238205</xdr:rowOff>
        </xdr:to>
        <xdr:sp macro="" textlink="">
          <xdr:nvSpPr>
            <xdr:cNvPr id="171028" name="Drop Down 20" hidden="1">
              <a:extLst>
                <a:ext uri="{63B3BB69-23CF-44E3-9099-C40C66FF867C}">
                  <a14:compatExt spid="_x0000_s171028"/>
                </a:ext>
                <a:ext uri="{FF2B5EF4-FFF2-40B4-BE49-F238E27FC236}">
                  <a16:creationId xmlns:a16="http://schemas.microsoft.com/office/drawing/2014/main" id="{00000000-0008-0000-1500-000014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38420</xdr:rowOff>
        </xdr:from>
        <xdr:to>
          <xdr:col>14</xdr:col>
          <xdr:colOff>15368</xdr:colOff>
          <xdr:row>18</xdr:row>
          <xdr:rowOff>238205</xdr:rowOff>
        </xdr:to>
        <xdr:sp macro="" textlink="">
          <xdr:nvSpPr>
            <xdr:cNvPr id="171029" name="Drop Down 21" hidden="1">
              <a:extLst>
                <a:ext uri="{63B3BB69-23CF-44E3-9099-C40C66FF867C}">
                  <a14:compatExt spid="_x0000_s171029"/>
                </a:ext>
                <a:ext uri="{FF2B5EF4-FFF2-40B4-BE49-F238E27FC236}">
                  <a16:creationId xmlns:a16="http://schemas.microsoft.com/office/drawing/2014/main" id="{00000000-0008-0000-1500-000015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38420</xdr:rowOff>
        </xdr:from>
        <xdr:to>
          <xdr:col>14</xdr:col>
          <xdr:colOff>15368</xdr:colOff>
          <xdr:row>19</xdr:row>
          <xdr:rowOff>238205</xdr:rowOff>
        </xdr:to>
        <xdr:sp macro="" textlink="">
          <xdr:nvSpPr>
            <xdr:cNvPr id="171030" name="Drop Down 22" hidden="1">
              <a:extLst>
                <a:ext uri="{63B3BB69-23CF-44E3-9099-C40C66FF867C}">
                  <a14:compatExt spid="_x0000_s171030"/>
                </a:ext>
                <a:ext uri="{FF2B5EF4-FFF2-40B4-BE49-F238E27FC236}">
                  <a16:creationId xmlns:a16="http://schemas.microsoft.com/office/drawing/2014/main" id="{00000000-0008-0000-1500-000016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27521</xdr:colOff>
      <xdr:row>2</xdr:row>
      <xdr:rowOff>105834</xdr:rowOff>
    </xdr:from>
    <xdr:to>
      <xdr:col>11</xdr:col>
      <xdr:colOff>563368</xdr:colOff>
      <xdr:row>3</xdr:row>
      <xdr:rowOff>218245</xdr:rowOff>
    </xdr:to>
    <xdr:pic>
      <xdr:nvPicPr>
        <xdr:cNvPr id="26" name="Afbeelding 25">
          <a:hlinkClick xmlns:r="http://schemas.openxmlformats.org/officeDocument/2006/relationships" r:id="rId1" tooltip="Previous section"/>
          <a:extLst>
            <a:ext uri="{FF2B5EF4-FFF2-40B4-BE49-F238E27FC236}">
              <a16:creationId xmlns:a16="http://schemas.microsoft.com/office/drawing/2014/main" id="{00000000-0008-0000-1500-00001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41071" y="613834"/>
          <a:ext cx="535847" cy="366411"/>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27" name="Afbeelding 26">
          <a:hlinkClick xmlns:r="http://schemas.openxmlformats.org/officeDocument/2006/relationships" r:id="rId3" tooltip="Skip to results"/>
          <a:extLst>
            <a:ext uri="{FF2B5EF4-FFF2-40B4-BE49-F238E27FC236}">
              <a16:creationId xmlns:a16="http://schemas.microsoft.com/office/drawing/2014/main" id="{00000000-0008-0000-1500-00001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540750" y="9525"/>
          <a:ext cx="507175" cy="5167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28" name="Afbeelding 27">
          <a:hlinkClick xmlns:r="http://schemas.openxmlformats.org/officeDocument/2006/relationships" r:id="rId5" tooltip="Previous domain"/>
          <a:extLst>
            <a:ext uri="{FF2B5EF4-FFF2-40B4-BE49-F238E27FC236}">
              <a16:creationId xmlns:a16="http://schemas.microsoft.com/office/drawing/2014/main" id="{00000000-0008-0000-1500-00001C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40781" y="0"/>
          <a:ext cx="541889" cy="51435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29" name="Afbeelding 28">
          <a:hlinkClick xmlns:r="http://schemas.openxmlformats.org/officeDocument/2006/relationships" r:id="rId7" tooltip="Next domain"/>
          <a:extLst>
            <a:ext uri="{FF2B5EF4-FFF2-40B4-BE49-F238E27FC236}">
              <a16:creationId xmlns:a16="http://schemas.microsoft.com/office/drawing/2014/main" id="{00000000-0008-0000-1500-00001D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93279" y="1"/>
          <a:ext cx="537922" cy="51948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0" name="Afbeelding 29">
          <a:hlinkClick xmlns:r="http://schemas.openxmlformats.org/officeDocument/2006/relationships" r:id="rId9" tooltip="Back to index"/>
          <a:extLst>
            <a:ext uri="{FF2B5EF4-FFF2-40B4-BE49-F238E27FC236}">
              <a16:creationId xmlns:a16="http://schemas.microsoft.com/office/drawing/2014/main" id="{00000000-0008-0000-1500-00001E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80085" y="9719"/>
          <a:ext cx="503683" cy="5163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13</xdr:col>
          <xdr:colOff>15368</xdr:colOff>
          <xdr:row>22</xdr:row>
          <xdr:rowOff>38420</xdr:rowOff>
        </xdr:from>
        <xdr:to>
          <xdr:col>14</xdr:col>
          <xdr:colOff>15368</xdr:colOff>
          <xdr:row>22</xdr:row>
          <xdr:rowOff>238205</xdr:rowOff>
        </xdr:to>
        <xdr:sp macro="" textlink="">
          <xdr:nvSpPr>
            <xdr:cNvPr id="171033" name="Drop Down 25" hidden="1">
              <a:extLst>
                <a:ext uri="{63B3BB69-23CF-44E3-9099-C40C66FF867C}">
                  <a14:compatExt spid="_x0000_s171033"/>
                </a:ext>
                <a:ext uri="{FF2B5EF4-FFF2-40B4-BE49-F238E27FC236}">
                  <a16:creationId xmlns:a16="http://schemas.microsoft.com/office/drawing/2014/main" id="{00000000-0008-0000-1500-000019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38420</xdr:rowOff>
        </xdr:from>
        <xdr:to>
          <xdr:col>14</xdr:col>
          <xdr:colOff>15368</xdr:colOff>
          <xdr:row>23</xdr:row>
          <xdr:rowOff>238205</xdr:rowOff>
        </xdr:to>
        <xdr:sp macro="" textlink="">
          <xdr:nvSpPr>
            <xdr:cNvPr id="171034" name="Drop Down 26" hidden="1">
              <a:extLst>
                <a:ext uri="{63B3BB69-23CF-44E3-9099-C40C66FF867C}">
                  <a14:compatExt spid="_x0000_s171034"/>
                </a:ext>
                <a:ext uri="{FF2B5EF4-FFF2-40B4-BE49-F238E27FC236}">
                  <a16:creationId xmlns:a16="http://schemas.microsoft.com/office/drawing/2014/main" id="{00000000-0008-0000-1500-00001A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38420</xdr:rowOff>
        </xdr:from>
        <xdr:to>
          <xdr:col>14</xdr:col>
          <xdr:colOff>15368</xdr:colOff>
          <xdr:row>24</xdr:row>
          <xdr:rowOff>238205</xdr:rowOff>
        </xdr:to>
        <xdr:sp macro="" textlink="">
          <xdr:nvSpPr>
            <xdr:cNvPr id="171035" name="Drop Down 27" hidden="1">
              <a:extLst>
                <a:ext uri="{63B3BB69-23CF-44E3-9099-C40C66FF867C}">
                  <a14:compatExt spid="_x0000_s171035"/>
                </a:ext>
                <a:ext uri="{FF2B5EF4-FFF2-40B4-BE49-F238E27FC236}">
                  <a16:creationId xmlns:a16="http://schemas.microsoft.com/office/drawing/2014/main" id="{00000000-0008-0000-1500-00001B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38420</xdr:rowOff>
        </xdr:from>
        <xdr:to>
          <xdr:col>14</xdr:col>
          <xdr:colOff>15368</xdr:colOff>
          <xdr:row>25</xdr:row>
          <xdr:rowOff>238205</xdr:rowOff>
        </xdr:to>
        <xdr:sp macro="" textlink="">
          <xdr:nvSpPr>
            <xdr:cNvPr id="171036" name="Drop Down 28" hidden="1">
              <a:extLst>
                <a:ext uri="{63B3BB69-23CF-44E3-9099-C40C66FF867C}">
                  <a14:compatExt spid="_x0000_s171036"/>
                </a:ext>
                <a:ext uri="{FF2B5EF4-FFF2-40B4-BE49-F238E27FC236}">
                  <a16:creationId xmlns:a16="http://schemas.microsoft.com/office/drawing/2014/main" id="{00000000-0008-0000-1500-00001C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38420</xdr:rowOff>
        </xdr:from>
        <xdr:to>
          <xdr:col>14</xdr:col>
          <xdr:colOff>15368</xdr:colOff>
          <xdr:row>26</xdr:row>
          <xdr:rowOff>238205</xdr:rowOff>
        </xdr:to>
        <xdr:sp macro="" textlink="">
          <xdr:nvSpPr>
            <xdr:cNvPr id="171038" name="Drop Down 30" hidden="1">
              <a:extLst>
                <a:ext uri="{63B3BB69-23CF-44E3-9099-C40C66FF867C}">
                  <a14:compatExt spid="_x0000_s171038"/>
                </a:ext>
                <a:ext uri="{FF2B5EF4-FFF2-40B4-BE49-F238E27FC236}">
                  <a16:creationId xmlns:a16="http://schemas.microsoft.com/office/drawing/2014/main" id="{00000000-0008-0000-1500-00001E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38420</xdr:rowOff>
        </xdr:from>
        <xdr:to>
          <xdr:col>14</xdr:col>
          <xdr:colOff>15368</xdr:colOff>
          <xdr:row>27</xdr:row>
          <xdr:rowOff>238205</xdr:rowOff>
        </xdr:to>
        <xdr:sp macro="" textlink="">
          <xdr:nvSpPr>
            <xdr:cNvPr id="171039" name="Drop Down 31" hidden="1">
              <a:extLst>
                <a:ext uri="{63B3BB69-23CF-44E3-9099-C40C66FF867C}">
                  <a14:compatExt spid="_x0000_s171039"/>
                </a:ext>
                <a:ext uri="{FF2B5EF4-FFF2-40B4-BE49-F238E27FC236}">
                  <a16:creationId xmlns:a16="http://schemas.microsoft.com/office/drawing/2014/main" id="{00000000-0008-0000-1500-00001F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171040" name="Drop Down 32" hidden="1">
              <a:extLst>
                <a:ext uri="{63B3BB69-23CF-44E3-9099-C40C66FF867C}">
                  <a14:compatExt spid="_x0000_s171040"/>
                </a:ext>
                <a:ext uri="{FF2B5EF4-FFF2-40B4-BE49-F238E27FC236}">
                  <a16:creationId xmlns:a16="http://schemas.microsoft.com/office/drawing/2014/main" id="{00000000-0008-0000-1500-000020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171041" name="Drop Down 33" hidden="1">
              <a:extLst>
                <a:ext uri="{63B3BB69-23CF-44E3-9099-C40C66FF867C}">
                  <a14:compatExt spid="_x0000_s171041"/>
                </a:ext>
                <a:ext uri="{FF2B5EF4-FFF2-40B4-BE49-F238E27FC236}">
                  <a16:creationId xmlns:a16="http://schemas.microsoft.com/office/drawing/2014/main" id="{00000000-0008-0000-1500-000021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171042" name="Drop Down 34" hidden="1">
              <a:extLst>
                <a:ext uri="{63B3BB69-23CF-44E3-9099-C40C66FF867C}">
                  <a14:compatExt spid="_x0000_s171042"/>
                </a:ext>
                <a:ext uri="{FF2B5EF4-FFF2-40B4-BE49-F238E27FC236}">
                  <a16:creationId xmlns:a16="http://schemas.microsoft.com/office/drawing/2014/main" id="{00000000-0008-0000-1500-000022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171043" name="Drop Down 35" hidden="1">
              <a:extLst>
                <a:ext uri="{63B3BB69-23CF-44E3-9099-C40C66FF867C}">
                  <a14:compatExt spid="_x0000_s171043"/>
                </a:ext>
                <a:ext uri="{FF2B5EF4-FFF2-40B4-BE49-F238E27FC236}">
                  <a16:creationId xmlns:a16="http://schemas.microsoft.com/office/drawing/2014/main" id="{00000000-0008-0000-1500-000023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171045" name="Drop Down 37" hidden="1">
              <a:extLst>
                <a:ext uri="{63B3BB69-23CF-44E3-9099-C40C66FF867C}">
                  <a14:compatExt spid="_x0000_s171045"/>
                </a:ext>
                <a:ext uri="{FF2B5EF4-FFF2-40B4-BE49-F238E27FC236}">
                  <a16:creationId xmlns:a16="http://schemas.microsoft.com/office/drawing/2014/main" id="{00000000-0008-0000-1500-000025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171046" name="Drop Down 38" hidden="1">
              <a:extLst>
                <a:ext uri="{63B3BB69-23CF-44E3-9099-C40C66FF867C}">
                  <a14:compatExt spid="_x0000_s171046"/>
                </a:ext>
                <a:ext uri="{FF2B5EF4-FFF2-40B4-BE49-F238E27FC236}">
                  <a16:creationId xmlns:a16="http://schemas.microsoft.com/office/drawing/2014/main" id="{00000000-0008-0000-1500-000026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171047" name="Drop Down 39" hidden="1">
              <a:extLst>
                <a:ext uri="{63B3BB69-23CF-44E3-9099-C40C66FF867C}">
                  <a14:compatExt spid="_x0000_s171047"/>
                </a:ext>
                <a:ext uri="{FF2B5EF4-FFF2-40B4-BE49-F238E27FC236}">
                  <a16:creationId xmlns:a16="http://schemas.microsoft.com/office/drawing/2014/main" id="{00000000-0008-0000-1500-000027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171049" name="Drop Down 41" hidden="1">
              <a:extLst>
                <a:ext uri="{63B3BB69-23CF-44E3-9099-C40C66FF867C}">
                  <a14:compatExt spid="_x0000_s171049"/>
                </a:ext>
                <a:ext uri="{FF2B5EF4-FFF2-40B4-BE49-F238E27FC236}">
                  <a16:creationId xmlns:a16="http://schemas.microsoft.com/office/drawing/2014/main" id="{00000000-0008-0000-1500-000029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38420</xdr:rowOff>
        </xdr:from>
        <xdr:to>
          <xdr:col>14</xdr:col>
          <xdr:colOff>15368</xdr:colOff>
          <xdr:row>28</xdr:row>
          <xdr:rowOff>238205</xdr:rowOff>
        </xdr:to>
        <xdr:sp macro="" textlink="">
          <xdr:nvSpPr>
            <xdr:cNvPr id="171050" name="Drop Down 42" hidden="1">
              <a:extLst>
                <a:ext uri="{63B3BB69-23CF-44E3-9099-C40C66FF867C}">
                  <a14:compatExt spid="_x0000_s171050"/>
                </a:ext>
                <a:ext uri="{FF2B5EF4-FFF2-40B4-BE49-F238E27FC236}">
                  <a16:creationId xmlns:a16="http://schemas.microsoft.com/office/drawing/2014/main" id="{00000000-0008-0000-1500-00002A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38420</xdr:rowOff>
        </xdr:from>
        <xdr:to>
          <xdr:col>14</xdr:col>
          <xdr:colOff>15368</xdr:colOff>
          <xdr:row>29</xdr:row>
          <xdr:rowOff>238205</xdr:rowOff>
        </xdr:to>
        <xdr:sp macro="" textlink="">
          <xdr:nvSpPr>
            <xdr:cNvPr id="171051" name="Drop Down 43" hidden="1">
              <a:extLst>
                <a:ext uri="{63B3BB69-23CF-44E3-9099-C40C66FF867C}">
                  <a14:compatExt spid="_x0000_s171051"/>
                </a:ext>
                <a:ext uri="{FF2B5EF4-FFF2-40B4-BE49-F238E27FC236}">
                  <a16:creationId xmlns:a16="http://schemas.microsoft.com/office/drawing/2014/main" id="{00000000-0008-0000-1500-00002B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35180" name="Drop Down 12" hidden="1">
              <a:extLst>
                <a:ext uri="{63B3BB69-23CF-44E3-9099-C40C66FF867C}">
                  <a14:compatExt spid="_x0000_s135180"/>
                </a:ext>
                <a:ext uri="{FF2B5EF4-FFF2-40B4-BE49-F238E27FC236}">
                  <a16:creationId xmlns:a16="http://schemas.microsoft.com/office/drawing/2014/main" id="{00000000-0008-0000-1600-00000C1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15368</xdr:rowOff>
        </xdr:from>
        <xdr:to>
          <xdr:col>14</xdr:col>
          <xdr:colOff>15368</xdr:colOff>
          <xdr:row>11</xdr:row>
          <xdr:rowOff>238205</xdr:rowOff>
        </xdr:to>
        <xdr:sp macro="" textlink="">
          <xdr:nvSpPr>
            <xdr:cNvPr id="135193" name="Drop Down 25" hidden="1">
              <a:extLst>
                <a:ext uri="{63B3BB69-23CF-44E3-9099-C40C66FF867C}">
                  <a14:compatExt spid="_x0000_s135193"/>
                </a:ext>
                <a:ext uri="{FF2B5EF4-FFF2-40B4-BE49-F238E27FC236}">
                  <a16:creationId xmlns:a16="http://schemas.microsoft.com/office/drawing/2014/main" id="{00000000-0008-0000-1600-0000191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368" name="Afbeelding 367">
          <a:hlinkClick xmlns:r="http://schemas.openxmlformats.org/officeDocument/2006/relationships" r:id="rId1" tooltip="Previous domain"/>
          <a:extLst>
            <a:ext uri="{FF2B5EF4-FFF2-40B4-BE49-F238E27FC236}">
              <a16:creationId xmlns:a16="http://schemas.microsoft.com/office/drawing/2014/main" id="{00000000-0008-0000-1600-00007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979727</xdr:colOff>
      <xdr:row>0</xdr:row>
      <xdr:rowOff>1</xdr:rowOff>
    </xdr:from>
    <xdr:to>
      <xdr:col>12</xdr:col>
      <xdr:colOff>123825</xdr:colOff>
      <xdr:row>2</xdr:row>
      <xdr:rowOff>8312</xdr:rowOff>
    </xdr:to>
    <xdr:pic>
      <xdr:nvPicPr>
        <xdr:cNvPr id="369" name="Afbeelding 368">
          <a:hlinkClick xmlns:r="http://schemas.openxmlformats.org/officeDocument/2006/relationships" r:id="rId3" tooltip="Next domain"/>
          <a:extLst>
            <a:ext uri="{FF2B5EF4-FFF2-40B4-BE49-F238E27FC236}">
              <a16:creationId xmlns:a16="http://schemas.microsoft.com/office/drawing/2014/main" id="{00000000-0008-0000-1600-00007101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1527" y="1"/>
          <a:ext cx="544273"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70" name="Afbeelding 369">
          <a:hlinkClick xmlns:r="http://schemas.openxmlformats.org/officeDocument/2006/relationships" r:id="rId5" tooltip="Back to index"/>
          <a:extLst>
            <a:ext uri="{FF2B5EF4-FFF2-40B4-BE49-F238E27FC236}">
              <a16:creationId xmlns:a16="http://schemas.microsoft.com/office/drawing/2014/main" id="{00000000-0008-0000-1600-00007201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35535" name="Drop Down 367" hidden="1">
              <a:extLst>
                <a:ext uri="{63B3BB69-23CF-44E3-9099-C40C66FF867C}">
                  <a14:compatExt spid="_x0000_s135535"/>
                </a:ext>
                <a:ext uri="{FF2B5EF4-FFF2-40B4-BE49-F238E27FC236}">
                  <a16:creationId xmlns:a16="http://schemas.microsoft.com/office/drawing/2014/main" id="{00000000-0008-0000-1600-00006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15368</xdr:rowOff>
        </xdr:from>
        <xdr:to>
          <xdr:col>14</xdr:col>
          <xdr:colOff>15368</xdr:colOff>
          <xdr:row>12</xdr:row>
          <xdr:rowOff>238205</xdr:rowOff>
        </xdr:to>
        <xdr:sp macro="" textlink="">
          <xdr:nvSpPr>
            <xdr:cNvPr id="135537" name="Drop Down 369" hidden="1">
              <a:extLst>
                <a:ext uri="{63B3BB69-23CF-44E3-9099-C40C66FF867C}">
                  <a14:compatExt spid="_x0000_s135537"/>
                </a:ext>
                <a:ext uri="{FF2B5EF4-FFF2-40B4-BE49-F238E27FC236}">
                  <a16:creationId xmlns:a16="http://schemas.microsoft.com/office/drawing/2014/main" id="{00000000-0008-0000-1600-00007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35538" name="Drop Down 370" hidden="1">
              <a:extLst>
                <a:ext uri="{63B3BB69-23CF-44E3-9099-C40C66FF867C}">
                  <a14:compatExt spid="_x0000_s135538"/>
                </a:ext>
                <a:ext uri="{FF2B5EF4-FFF2-40B4-BE49-F238E27FC236}">
                  <a16:creationId xmlns:a16="http://schemas.microsoft.com/office/drawing/2014/main" id="{00000000-0008-0000-1600-00007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35539" name="Drop Down 371" hidden="1">
              <a:extLst>
                <a:ext uri="{63B3BB69-23CF-44E3-9099-C40C66FF867C}">
                  <a14:compatExt spid="_x0000_s135539"/>
                </a:ext>
                <a:ext uri="{FF2B5EF4-FFF2-40B4-BE49-F238E27FC236}">
                  <a16:creationId xmlns:a16="http://schemas.microsoft.com/office/drawing/2014/main" id="{00000000-0008-0000-1600-00007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15368</xdr:rowOff>
        </xdr:from>
        <xdr:to>
          <xdr:col>14</xdr:col>
          <xdr:colOff>15368</xdr:colOff>
          <xdr:row>14</xdr:row>
          <xdr:rowOff>238205</xdr:rowOff>
        </xdr:to>
        <xdr:sp macro="" textlink="">
          <xdr:nvSpPr>
            <xdr:cNvPr id="135540" name="Drop Down 372" hidden="1">
              <a:extLst>
                <a:ext uri="{63B3BB69-23CF-44E3-9099-C40C66FF867C}">
                  <a14:compatExt spid="_x0000_s135540"/>
                </a:ext>
                <a:ext uri="{FF2B5EF4-FFF2-40B4-BE49-F238E27FC236}">
                  <a16:creationId xmlns:a16="http://schemas.microsoft.com/office/drawing/2014/main" id="{00000000-0008-0000-1600-000074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15368</xdr:rowOff>
        </xdr:from>
        <xdr:to>
          <xdr:col>14</xdr:col>
          <xdr:colOff>15368</xdr:colOff>
          <xdr:row>15</xdr:row>
          <xdr:rowOff>238205</xdr:rowOff>
        </xdr:to>
        <xdr:sp macro="" textlink="">
          <xdr:nvSpPr>
            <xdr:cNvPr id="135541" name="Drop Down 373" hidden="1">
              <a:extLst>
                <a:ext uri="{63B3BB69-23CF-44E3-9099-C40C66FF867C}">
                  <a14:compatExt spid="_x0000_s135541"/>
                </a:ext>
                <a:ext uri="{FF2B5EF4-FFF2-40B4-BE49-F238E27FC236}">
                  <a16:creationId xmlns:a16="http://schemas.microsoft.com/office/drawing/2014/main" id="{00000000-0008-0000-1600-000075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35544" name="Drop Down 376" hidden="1">
              <a:extLst>
                <a:ext uri="{63B3BB69-23CF-44E3-9099-C40C66FF867C}">
                  <a14:compatExt spid="_x0000_s135544"/>
                </a:ext>
                <a:ext uri="{FF2B5EF4-FFF2-40B4-BE49-F238E27FC236}">
                  <a16:creationId xmlns:a16="http://schemas.microsoft.com/office/drawing/2014/main" id="{00000000-0008-0000-1600-00007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35545" name="Drop Down 377" hidden="1">
              <a:extLst>
                <a:ext uri="{63B3BB69-23CF-44E3-9099-C40C66FF867C}">
                  <a14:compatExt spid="_x0000_s135545"/>
                </a:ext>
                <a:ext uri="{FF2B5EF4-FFF2-40B4-BE49-F238E27FC236}">
                  <a16:creationId xmlns:a16="http://schemas.microsoft.com/office/drawing/2014/main" id="{00000000-0008-0000-1600-00007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35546" name="Drop Down 378" hidden="1">
              <a:extLst>
                <a:ext uri="{63B3BB69-23CF-44E3-9099-C40C66FF867C}">
                  <a14:compatExt spid="_x0000_s135546"/>
                </a:ext>
                <a:ext uri="{FF2B5EF4-FFF2-40B4-BE49-F238E27FC236}">
                  <a16:creationId xmlns:a16="http://schemas.microsoft.com/office/drawing/2014/main" id="{00000000-0008-0000-1600-00007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35547" name="Drop Down 379" hidden="1">
              <a:extLst>
                <a:ext uri="{63B3BB69-23CF-44E3-9099-C40C66FF867C}">
                  <a14:compatExt spid="_x0000_s135547"/>
                </a:ext>
                <a:ext uri="{FF2B5EF4-FFF2-40B4-BE49-F238E27FC236}">
                  <a16:creationId xmlns:a16="http://schemas.microsoft.com/office/drawing/2014/main" id="{00000000-0008-0000-1600-00007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15368</xdr:rowOff>
        </xdr:from>
        <xdr:to>
          <xdr:col>14</xdr:col>
          <xdr:colOff>15368</xdr:colOff>
          <xdr:row>17</xdr:row>
          <xdr:rowOff>238205</xdr:rowOff>
        </xdr:to>
        <xdr:sp macro="" textlink="">
          <xdr:nvSpPr>
            <xdr:cNvPr id="135548" name="Drop Down 380" hidden="1">
              <a:extLst>
                <a:ext uri="{63B3BB69-23CF-44E3-9099-C40C66FF867C}">
                  <a14:compatExt spid="_x0000_s135548"/>
                </a:ext>
                <a:ext uri="{FF2B5EF4-FFF2-40B4-BE49-F238E27FC236}">
                  <a16:creationId xmlns:a16="http://schemas.microsoft.com/office/drawing/2014/main" id="{00000000-0008-0000-1600-00007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15368</xdr:rowOff>
        </xdr:from>
        <xdr:to>
          <xdr:col>14</xdr:col>
          <xdr:colOff>15368</xdr:colOff>
          <xdr:row>18</xdr:row>
          <xdr:rowOff>238205</xdr:rowOff>
        </xdr:to>
        <xdr:sp macro="" textlink="">
          <xdr:nvSpPr>
            <xdr:cNvPr id="135549" name="Drop Down 381" hidden="1">
              <a:extLst>
                <a:ext uri="{63B3BB69-23CF-44E3-9099-C40C66FF867C}">
                  <a14:compatExt spid="_x0000_s135549"/>
                </a:ext>
                <a:ext uri="{FF2B5EF4-FFF2-40B4-BE49-F238E27FC236}">
                  <a16:creationId xmlns:a16="http://schemas.microsoft.com/office/drawing/2014/main" id="{00000000-0008-0000-1600-00007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15368</xdr:rowOff>
        </xdr:from>
        <xdr:to>
          <xdr:col>14</xdr:col>
          <xdr:colOff>15368</xdr:colOff>
          <xdr:row>19</xdr:row>
          <xdr:rowOff>238205</xdr:rowOff>
        </xdr:to>
        <xdr:sp macro="" textlink="">
          <xdr:nvSpPr>
            <xdr:cNvPr id="135550" name="Drop Down 382" hidden="1">
              <a:extLst>
                <a:ext uri="{63B3BB69-23CF-44E3-9099-C40C66FF867C}">
                  <a14:compatExt spid="_x0000_s135550"/>
                </a:ext>
                <a:ext uri="{FF2B5EF4-FFF2-40B4-BE49-F238E27FC236}">
                  <a16:creationId xmlns:a16="http://schemas.microsoft.com/office/drawing/2014/main" id="{00000000-0008-0000-1600-00007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15368</xdr:rowOff>
        </xdr:from>
        <xdr:to>
          <xdr:col>14</xdr:col>
          <xdr:colOff>15368</xdr:colOff>
          <xdr:row>20</xdr:row>
          <xdr:rowOff>238205</xdr:rowOff>
        </xdr:to>
        <xdr:sp macro="" textlink="">
          <xdr:nvSpPr>
            <xdr:cNvPr id="135551" name="Drop Down 383" hidden="1">
              <a:extLst>
                <a:ext uri="{63B3BB69-23CF-44E3-9099-C40C66FF867C}">
                  <a14:compatExt spid="_x0000_s135551"/>
                </a:ext>
                <a:ext uri="{FF2B5EF4-FFF2-40B4-BE49-F238E27FC236}">
                  <a16:creationId xmlns:a16="http://schemas.microsoft.com/office/drawing/2014/main" id="{00000000-0008-0000-1600-00007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35552" name="Drop Down 384" hidden="1">
              <a:extLst>
                <a:ext uri="{63B3BB69-23CF-44E3-9099-C40C66FF867C}">
                  <a14:compatExt spid="_x0000_s135552"/>
                </a:ext>
                <a:ext uri="{FF2B5EF4-FFF2-40B4-BE49-F238E27FC236}">
                  <a16:creationId xmlns:a16="http://schemas.microsoft.com/office/drawing/2014/main" id="{00000000-0008-0000-1600-00008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35553" name="Drop Down 385" hidden="1">
              <a:extLst>
                <a:ext uri="{63B3BB69-23CF-44E3-9099-C40C66FF867C}">
                  <a14:compatExt spid="_x0000_s135553"/>
                </a:ext>
                <a:ext uri="{FF2B5EF4-FFF2-40B4-BE49-F238E27FC236}">
                  <a16:creationId xmlns:a16="http://schemas.microsoft.com/office/drawing/2014/main" id="{00000000-0008-0000-1600-00008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35554" name="Drop Down 386" hidden="1">
              <a:extLst>
                <a:ext uri="{63B3BB69-23CF-44E3-9099-C40C66FF867C}">
                  <a14:compatExt spid="_x0000_s135554"/>
                </a:ext>
                <a:ext uri="{FF2B5EF4-FFF2-40B4-BE49-F238E27FC236}">
                  <a16:creationId xmlns:a16="http://schemas.microsoft.com/office/drawing/2014/main" id="{00000000-0008-0000-1600-00008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35555" name="Drop Down 387" hidden="1">
              <a:extLst>
                <a:ext uri="{63B3BB69-23CF-44E3-9099-C40C66FF867C}">
                  <a14:compatExt spid="_x0000_s135555"/>
                </a:ext>
                <a:ext uri="{FF2B5EF4-FFF2-40B4-BE49-F238E27FC236}">
                  <a16:creationId xmlns:a16="http://schemas.microsoft.com/office/drawing/2014/main" id="{00000000-0008-0000-1600-00008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35556" name="Drop Down 388" hidden="1">
              <a:extLst>
                <a:ext uri="{63B3BB69-23CF-44E3-9099-C40C66FF867C}">
                  <a14:compatExt spid="_x0000_s135556"/>
                </a:ext>
                <a:ext uri="{FF2B5EF4-FFF2-40B4-BE49-F238E27FC236}">
                  <a16:creationId xmlns:a16="http://schemas.microsoft.com/office/drawing/2014/main" id="{00000000-0008-0000-1600-000084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35557" name="Drop Down 389" hidden="1">
              <a:extLst>
                <a:ext uri="{63B3BB69-23CF-44E3-9099-C40C66FF867C}">
                  <a14:compatExt spid="_x0000_s135557"/>
                </a:ext>
                <a:ext uri="{FF2B5EF4-FFF2-40B4-BE49-F238E27FC236}">
                  <a16:creationId xmlns:a16="http://schemas.microsoft.com/office/drawing/2014/main" id="{00000000-0008-0000-1600-000085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35558" name="Drop Down 390" hidden="1">
              <a:extLst>
                <a:ext uri="{63B3BB69-23CF-44E3-9099-C40C66FF867C}">
                  <a14:compatExt spid="_x0000_s135558"/>
                </a:ext>
                <a:ext uri="{FF2B5EF4-FFF2-40B4-BE49-F238E27FC236}">
                  <a16:creationId xmlns:a16="http://schemas.microsoft.com/office/drawing/2014/main" id="{00000000-0008-0000-1600-000086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35559" name="Drop Down 391" hidden="1">
              <a:extLst>
                <a:ext uri="{63B3BB69-23CF-44E3-9099-C40C66FF867C}">
                  <a14:compatExt spid="_x0000_s135559"/>
                </a:ext>
                <a:ext uri="{FF2B5EF4-FFF2-40B4-BE49-F238E27FC236}">
                  <a16:creationId xmlns:a16="http://schemas.microsoft.com/office/drawing/2014/main" id="{00000000-0008-0000-1600-000087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35560" name="Drop Down 392" hidden="1">
              <a:extLst>
                <a:ext uri="{63B3BB69-23CF-44E3-9099-C40C66FF867C}">
                  <a14:compatExt spid="_x0000_s135560"/>
                </a:ext>
                <a:ext uri="{FF2B5EF4-FFF2-40B4-BE49-F238E27FC236}">
                  <a16:creationId xmlns:a16="http://schemas.microsoft.com/office/drawing/2014/main" id="{00000000-0008-0000-1600-00008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35561" name="Drop Down 393" hidden="1">
              <a:extLst>
                <a:ext uri="{63B3BB69-23CF-44E3-9099-C40C66FF867C}">
                  <a14:compatExt spid="_x0000_s135561"/>
                </a:ext>
                <a:ext uri="{FF2B5EF4-FFF2-40B4-BE49-F238E27FC236}">
                  <a16:creationId xmlns:a16="http://schemas.microsoft.com/office/drawing/2014/main" id="{00000000-0008-0000-1600-00008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35562" name="Drop Down 394" hidden="1">
              <a:extLst>
                <a:ext uri="{63B3BB69-23CF-44E3-9099-C40C66FF867C}">
                  <a14:compatExt spid="_x0000_s135562"/>
                </a:ext>
                <a:ext uri="{FF2B5EF4-FFF2-40B4-BE49-F238E27FC236}">
                  <a16:creationId xmlns:a16="http://schemas.microsoft.com/office/drawing/2014/main" id="{00000000-0008-0000-1600-00008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135563" name="Drop Down 395" hidden="1">
              <a:extLst>
                <a:ext uri="{63B3BB69-23CF-44E3-9099-C40C66FF867C}">
                  <a14:compatExt spid="_x0000_s135563"/>
                </a:ext>
                <a:ext uri="{FF2B5EF4-FFF2-40B4-BE49-F238E27FC236}">
                  <a16:creationId xmlns:a16="http://schemas.microsoft.com/office/drawing/2014/main" id="{00000000-0008-0000-1600-00008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100885</xdr:colOff>
      <xdr:row>3</xdr:row>
      <xdr:rowOff>216224</xdr:rowOff>
    </xdr:to>
    <xdr:pic>
      <xdr:nvPicPr>
        <xdr:cNvPr id="58" name="Afbeelding 57">
          <a:hlinkClick xmlns:r="http://schemas.openxmlformats.org/officeDocument/2006/relationships" r:id="rId7" tooltip="Next section"/>
          <a:extLst>
            <a:ext uri="{FF2B5EF4-FFF2-40B4-BE49-F238E27FC236}">
              <a16:creationId xmlns:a16="http://schemas.microsoft.com/office/drawing/2014/main" id="{00000000-0008-0000-1600-00003A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2" name="Afbeelding 1">
          <a:hlinkClick xmlns:r="http://schemas.openxmlformats.org/officeDocument/2006/relationships" r:id="rId9" tooltip="Skip to results"/>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35592" name="Drop Down 424" hidden="1">
              <a:extLst>
                <a:ext uri="{63B3BB69-23CF-44E3-9099-C40C66FF867C}">
                  <a14:compatExt spid="_x0000_s135592"/>
                </a:ext>
                <a:ext uri="{FF2B5EF4-FFF2-40B4-BE49-F238E27FC236}">
                  <a16:creationId xmlns:a16="http://schemas.microsoft.com/office/drawing/2014/main" id="{00000000-0008-0000-1600-0000A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35593" name="Drop Down 425" hidden="1">
              <a:extLst>
                <a:ext uri="{63B3BB69-23CF-44E3-9099-C40C66FF867C}">
                  <a14:compatExt spid="_x0000_s135593"/>
                </a:ext>
                <a:ext uri="{FF2B5EF4-FFF2-40B4-BE49-F238E27FC236}">
                  <a16:creationId xmlns:a16="http://schemas.microsoft.com/office/drawing/2014/main" id="{00000000-0008-0000-1600-0000A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35594" name="Drop Down 426" hidden="1">
              <a:extLst>
                <a:ext uri="{63B3BB69-23CF-44E3-9099-C40C66FF867C}">
                  <a14:compatExt spid="_x0000_s135594"/>
                </a:ext>
                <a:ext uri="{FF2B5EF4-FFF2-40B4-BE49-F238E27FC236}">
                  <a16:creationId xmlns:a16="http://schemas.microsoft.com/office/drawing/2014/main" id="{00000000-0008-0000-1600-0000A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35595" name="Drop Down 427" hidden="1">
              <a:extLst>
                <a:ext uri="{63B3BB69-23CF-44E3-9099-C40C66FF867C}">
                  <a14:compatExt spid="_x0000_s135595"/>
                </a:ext>
                <a:ext uri="{FF2B5EF4-FFF2-40B4-BE49-F238E27FC236}">
                  <a16:creationId xmlns:a16="http://schemas.microsoft.com/office/drawing/2014/main" id="{00000000-0008-0000-1600-0000A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35596" name="Drop Down 428" hidden="1">
              <a:extLst>
                <a:ext uri="{63B3BB69-23CF-44E3-9099-C40C66FF867C}">
                  <a14:compatExt spid="_x0000_s135596"/>
                </a:ext>
                <a:ext uri="{FF2B5EF4-FFF2-40B4-BE49-F238E27FC236}">
                  <a16:creationId xmlns:a16="http://schemas.microsoft.com/office/drawing/2014/main" id="{00000000-0008-0000-1600-0000A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35597" name="Drop Down 429" hidden="1">
              <a:extLst>
                <a:ext uri="{63B3BB69-23CF-44E3-9099-C40C66FF867C}">
                  <a14:compatExt spid="_x0000_s135597"/>
                </a:ext>
                <a:ext uri="{FF2B5EF4-FFF2-40B4-BE49-F238E27FC236}">
                  <a16:creationId xmlns:a16="http://schemas.microsoft.com/office/drawing/2014/main" id="{00000000-0008-0000-1600-0000A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35598" name="Drop Down 430" hidden="1">
              <a:extLst>
                <a:ext uri="{63B3BB69-23CF-44E3-9099-C40C66FF867C}">
                  <a14:compatExt spid="_x0000_s135598"/>
                </a:ext>
                <a:ext uri="{FF2B5EF4-FFF2-40B4-BE49-F238E27FC236}">
                  <a16:creationId xmlns:a16="http://schemas.microsoft.com/office/drawing/2014/main" id="{00000000-0008-0000-1600-0000A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35599" name="Drop Down 431" hidden="1">
              <a:extLst>
                <a:ext uri="{63B3BB69-23CF-44E3-9099-C40C66FF867C}">
                  <a14:compatExt spid="_x0000_s135599"/>
                </a:ext>
                <a:ext uri="{FF2B5EF4-FFF2-40B4-BE49-F238E27FC236}">
                  <a16:creationId xmlns:a16="http://schemas.microsoft.com/office/drawing/2014/main" id="{00000000-0008-0000-1600-0000A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35600" name="Drop Down 432" hidden="1">
              <a:extLst>
                <a:ext uri="{63B3BB69-23CF-44E3-9099-C40C66FF867C}">
                  <a14:compatExt spid="_x0000_s135600"/>
                </a:ext>
                <a:ext uri="{FF2B5EF4-FFF2-40B4-BE49-F238E27FC236}">
                  <a16:creationId xmlns:a16="http://schemas.microsoft.com/office/drawing/2014/main" id="{00000000-0008-0000-1600-0000B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22</xdr:row>
          <xdr:rowOff>15368</xdr:rowOff>
        </xdr:from>
        <xdr:to>
          <xdr:col>14</xdr:col>
          <xdr:colOff>15368</xdr:colOff>
          <xdr:row>22</xdr:row>
          <xdr:rowOff>238205</xdr:rowOff>
        </xdr:to>
        <xdr:sp macro="" textlink="">
          <xdr:nvSpPr>
            <xdr:cNvPr id="135601" name="Drop Down 433" hidden="1">
              <a:extLst>
                <a:ext uri="{63B3BB69-23CF-44E3-9099-C40C66FF867C}">
                  <a14:compatExt spid="_x0000_s135601"/>
                </a:ext>
                <a:ext uri="{FF2B5EF4-FFF2-40B4-BE49-F238E27FC236}">
                  <a16:creationId xmlns:a16="http://schemas.microsoft.com/office/drawing/2014/main" id="{00000000-0008-0000-1600-0000B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15368</xdr:rowOff>
        </xdr:from>
        <xdr:to>
          <xdr:col>14</xdr:col>
          <xdr:colOff>15368</xdr:colOff>
          <xdr:row>23</xdr:row>
          <xdr:rowOff>238205</xdr:rowOff>
        </xdr:to>
        <xdr:sp macro="" textlink="">
          <xdr:nvSpPr>
            <xdr:cNvPr id="135602" name="Drop Down 434" hidden="1">
              <a:extLst>
                <a:ext uri="{63B3BB69-23CF-44E3-9099-C40C66FF867C}">
                  <a14:compatExt spid="_x0000_s135602"/>
                </a:ext>
                <a:ext uri="{FF2B5EF4-FFF2-40B4-BE49-F238E27FC236}">
                  <a16:creationId xmlns:a16="http://schemas.microsoft.com/office/drawing/2014/main" id="{00000000-0008-0000-1600-0000B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135603" name="Drop Down 435" hidden="1">
              <a:extLst>
                <a:ext uri="{63B3BB69-23CF-44E3-9099-C40C66FF867C}">
                  <a14:compatExt spid="_x0000_s135603"/>
                </a:ext>
                <a:ext uri="{FF2B5EF4-FFF2-40B4-BE49-F238E27FC236}">
                  <a16:creationId xmlns:a16="http://schemas.microsoft.com/office/drawing/2014/main" id="{00000000-0008-0000-1600-0000B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35604" name="Drop Down 436" hidden="1">
              <a:extLst>
                <a:ext uri="{63B3BB69-23CF-44E3-9099-C40C66FF867C}">
                  <a14:compatExt spid="_x0000_s135604"/>
                </a:ext>
                <a:ext uri="{FF2B5EF4-FFF2-40B4-BE49-F238E27FC236}">
                  <a16:creationId xmlns:a16="http://schemas.microsoft.com/office/drawing/2014/main" id="{00000000-0008-0000-1600-0000B4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35605" name="Drop Down 437" hidden="1">
              <a:extLst>
                <a:ext uri="{63B3BB69-23CF-44E3-9099-C40C66FF867C}">
                  <a14:compatExt spid="_x0000_s135605"/>
                </a:ext>
                <a:ext uri="{FF2B5EF4-FFF2-40B4-BE49-F238E27FC236}">
                  <a16:creationId xmlns:a16="http://schemas.microsoft.com/office/drawing/2014/main" id="{00000000-0008-0000-1600-0000B5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35606" name="Drop Down 438" hidden="1">
              <a:extLst>
                <a:ext uri="{63B3BB69-23CF-44E3-9099-C40C66FF867C}">
                  <a14:compatExt spid="_x0000_s135606"/>
                </a:ext>
                <a:ext uri="{FF2B5EF4-FFF2-40B4-BE49-F238E27FC236}">
                  <a16:creationId xmlns:a16="http://schemas.microsoft.com/office/drawing/2014/main" id="{00000000-0008-0000-1600-0000B6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37</xdr:row>
          <xdr:rowOff>7684</xdr:rowOff>
        </xdr:from>
        <xdr:to>
          <xdr:col>14</xdr:col>
          <xdr:colOff>15368</xdr:colOff>
          <xdr:row>37</xdr:row>
          <xdr:rowOff>230521</xdr:rowOff>
        </xdr:to>
        <xdr:sp macro="" textlink="">
          <xdr:nvSpPr>
            <xdr:cNvPr id="135607" name="Drop Down 439" hidden="1">
              <a:extLst>
                <a:ext uri="{63B3BB69-23CF-44E3-9099-C40C66FF867C}">
                  <a14:compatExt spid="_x0000_s135607"/>
                </a:ext>
                <a:ext uri="{FF2B5EF4-FFF2-40B4-BE49-F238E27FC236}">
                  <a16:creationId xmlns:a16="http://schemas.microsoft.com/office/drawing/2014/main" id="{00000000-0008-0000-1600-0000B7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35608" name="Drop Down 440" hidden="1">
              <a:extLst>
                <a:ext uri="{63B3BB69-23CF-44E3-9099-C40C66FF867C}">
                  <a14:compatExt spid="_x0000_s135608"/>
                </a:ext>
                <a:ext uri="{FF2B5EF4-FFF2-40B4-BE49-F238E27FC236}">
                  <a16:creationId xmlns:a16="http://schemas.microsoft.com/office/drawing/2014/main" id="{00000000-0008-0000-1600-0000B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35610" name="Drop Down 442" hidden="1">
              <a:extLst>
                <a:ext uri="{63B3BB69-23CF-44E3-9099-C40C66FF867C}">
                  <a14:compatExt spid="_x0000_s135610"/>
                </a:ext>
                <a:ext uri="{FF2B5EF4-FFF2-40B4-BE49-F238E27FC236}">
                  <a16:creationId xmlns:a16="http://schemas.microsoft.com/office/drawing/2014/main" id="{00000000-0008-0000-1600-0000B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35611" name="Drop Down 443" hidden="1">
              <a:extLst>
                <a:ext uri="{63B3BB69-23CF-44E3-9099-C40C66FF867C}">
                  <a14:compatExt spid="_x0000_s135611"/>
                </a:ext>
                <a:ext uri="{FF2B5EF4-FFF2-40B4-BE49-F238E27FC236}">
                  <a16:creationId xmlns:a16="http://schemas.microsoft.com/office/drawing/2014/main" id="{00000000-0008-0000-1600-0000B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35612" name="Drop Down 444" hidden="1">
              <a:extLst>
                <a:ext uri="{63B3BB69-23CF-44E3-9099-C40C66FF867C}">
                  <a14:compatExt spid="_x0000_s135612"/>
                </a:ext>
                <a:ext uri="{FF2B5EF4-FFF2-40B4-BE49-F238E27FC236}">
                  <a16:creationId xmlns:a16="http://schemas.microsoft.com/office/drawing/2014/main" id="{00000000-0008-0000-1600-0000B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35613" name="Drop Down 445" hidden="1">
              <a:extLst>
                <a:ext uri="{63B3BB69-23CF-44E3-9099-C40C66FF867C}">
                  <a14:compatExt spid="_x0000_s135613"/>
                </a:ext>
                <a:ext uri="{FF2B5EF4-FFF2-40B4-BE49-F238E27FC236}">
                  <a16:creationId xmlns:a16="http://schemas.microsoft.com/office/drawing/2014/main" id="{00000000-0008-0000-1600-0000B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35614" name="Drop Down 446" hidden="1">
              <a:extLst>
                <a:ext uri="{63B3BB69-23CF-44E3-9099-C40C66FF867C}">
                  <a14:compatExt spid="_x0000_s135614"/>
                </a:ext>
                <a:ext uri="{FF2B5EF4-FFF2-40B4-BE49-F238E27FC236}">
                  <a16:creationId xmlns:a16="http://schemas.microsoft.com/office/drawing/2014/main" id="{00000000-0008-0000-1600-0000B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35615" name="Drop Down 447" hidden="1">
              <a:extLst>
                <a:ext uri="{63B3BB69-23CF-44E3-9099-C40C66FF867C}">
                  <a14:compatExt spid="_x0000_s135615"/>
                </a:ext>
                <a:ext uri="{FF2B5EF4-FFF2-40B4-BE49-F238E27FC236}">
                  <a16:creationId xmlns:a16="http://schemas.microsoft.com/office/drawing/2014/main" id="{00000000-0008-0000-1600-0000B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35616" name="Drop Down 448" hidden="1">
              <a:extLst>
                <a:ext uri="{63B3BB69-23CF-44E3-9099-C40C66FF867C}">
                  <a14:compatExt spid="_x0000_s135616"/>
                </a:ext>
                <a:ext uri="{FF2B5EF4-FFF2-40B4-BE49-F238E27FC236}">
                  <a16:creationId xmlns:a16="http://schemas.microsoft.com/office/drawing/2014/main" id="{00000000-0008-0000-1600-0000C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35617" name="Drop Down 449" hidden="1">
              <a:extLst>
                <a:ext uri="{63B3BB69-23CF-44E3-9099-C40C66FF867C}">
                  <a14:compatExt spid="_x0000_s135617"/>
                </a:ext>
                <a:ext uri="{FF2B5EF4-FFF2-40B4-BE49-F238E27FC236}">
                  <a16:creationId xmlns:a16="http://schemas.microsoft.com/office/drawing/2014/main" id="{00000000-0008-0000-1600-0000C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35618" name="Drop Down 450" hidden="1">
              <a:extLst>
                <a:ext uri="{63B3BB69-23CF-44E3-9099-C40C66FF867C}">
                  <a14:compatExt spid="_x0000_s135618"/>
                </a:ext>
                <a:ext uri="{FF2B5EF4-FFF2-40B4-BE49-F238E27FC236}">
                  <a16:creationId xmlns:a16="http://schemas.microsoft.com/office/drawing/2014/main" id="{00000000-0008-0000-1600-0000C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35619" name="Drop Down 451" hidden="1">
              <a:extLst>
                <a:ext uri="{63B3BB69-23CF-44E3-9099-C40C66FF867C}">
                  <a14:compatExt spid="_x0000_s135619"/>
                </a:ext>
                <a:ext uri="{FF2B5EF4-FFF2-40B4-BE49-F238E27FC236}">
                  <a16:creationId xmlns:a16="http://schemas.microsoft.com/office/drawing/2014/main" id="{00000000-0008-0000-1600-0000C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35620" name="Drop Down 452" hidden="1">
              <a:extLst>
                <a:ext uri="{63B3BB69-23CF-44E3-9099-C40C66FF867C}">
                  <a14:compatExt spid="_x0000_s135620"/>
                </a:ext>
                <a:ext uri="{FF2B5EF4-FFF2-40B4-BE49-F238E27FC236}">
                  <a16:creationId xmlns:a16="http://schemas.microsoft.com/office/drawing/2014/main" id="{00000000-0008-0000-1600-0000C4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35621" name="Drop Down 453" hidden="1">
              <a:extLst>
                <a:ext uri="{63B3BB69-23CF-44E3-9099-C40C66FF867C}">
                  <a14:compatExt spid="_x0000_s135621"/>
                </a:ext>
                <a:ext uri="{FF2B5EF4-FFF2-40B4-BE49-F238E27FC236}">
                  <a16:creationId xmlns:a16="http://schemas.microsoft.com/office/drawing/2014/main" id="{00000000-0008-0000-1600-0000C5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35622" name="Drop Down 454" hidden="1">
              <a:extLst>
                <a:ext uri="{63B3BB69-23CF-44E3-9099-C40C66FF867C}">
                  <a14:compatExt spid="_x0000_s135622"/>
                </a:ext>
                <a:ext uri="{FF2B5EF4-FFF2-40B4-BE49-F238E27FC236}">
                  <a16:creationId xmlns:a16="http://schemas.microsoft.com/office/drawing/2014/main" id="{00000000-0008-0000-1600-0000C6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35624" name="Drop Down 456" hidden="1">
              <a:extLst>
                <a:ext uri="{63B3BB69-23CF-44E3-9099-C40C66FF867C}">
                  <a14:compatExt spid="_x0000_s135624"/>
                </a:ext>
                <a:ext uri="{FF2B5EF4-FFF2-40B4-BE49-F238E27FC236}">
                  <a16:creationId xmlns:a16="http://schemas.microsoft.com/office/drawing/2014/main" id="{00000000-0008-0000-1600-0000C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35625" name="Drop Down 457" hidden="1">
              <a:extLst>
                <a:ext uri="{63B3BB69-23CF-44E3-9099-C40C66FF867C}">
                  <a14:compatExt spid="_x0000_s135625"/>
                </a:ext>
                <a:ext uri="{FF2B5EF4-FFF2-40B4-BE49-F238E27FC236}">
                  <a16:creationId xmlns:a16="http://schemas.microsoft.com/office/drawing/2014/main" id="{00000000-0008-0000-1600-0000C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135626" name="Drop Down 458" hidden="1">
              <a:extLst>
                <a:ext uri="{63B3BB69-23CF-44E3-9099-C40C66FF867C}">
                  <a14:compatExt spid="_x0000_s135626"/>
                </a:ext>
                <a:ext uri="{FF2B5EF4-FFF2-40B4-BE49-F238E27FC236}">
                  <a16:creationId xmlns:a16="http://schemas.microsoft.com/office/drawing/2014/main" id="{00000000-0008-0000-1600-0000C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135627" name="Drop Down 459" hidden="1">
              <a:extLst>
                <a:ext uri="{63B3BB69-23CF-44E3-9099-C40C66FF867C}">
                  <a14:compatExt spid="_x0000_s135627"/>
                </a:ext>
                <a:ext uri="{FF2B5EF4-FFF2-40B4-BE49-F238E27FC236}">
                  <a16:creationId xmlns:a16="http://schemas.microsoft.com/office/drawing/2014/main" id="{00000000-0008-0000-1600-0000C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35628" name="Drop Down 460" hidden="1">
              <a:extLst>
                <a:ext uri="{63B3BB69-23CF-44E3-9099-C40C66FF867C}">
                  <a14:compatExt spid="_x0000_s135628"/>
                </a:ext>
                <a:ext uri="{FF2B5EF4-FFF2-40B4-BE49-F238E27FC236}">
                  <a16:creationId xmlns:a16="http://schemas.microsoft.com/office/drawing/2014/main" id="{00000000-0008-0000-1600-0000C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35629" name="Drop Down 461" hidden="1">
              <a:extLst>
                <a:ext uri="{63B3BB69-23CF-44E3-9099-C40C66FF867C}">
                  <a14:compatExt spid="_x0000_s135629"/>
                </a:ext>
                <a:ext uri="{FF2B5EF4-FFF2-40B4-BE49-F238E27FC236}">
                  <a16:creationId xmlns:a16="http://schemas.microsoft.com/office/drawing/2014/main" id="{00000000-0008-0000-1600-0000C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35630" name="Drop Down 462" hidden="1">
              <a:extLst>
                <a:ext uri="{63B3BB69-23CF-44E3-9099-C40C66FF867C}">
                  <a14:compatExt spid="_x0000_s135630"/>
                </a:ext>
                <a:ext uri="{FF2B5EF4-FFF2-40B4-BE49-F238E27FC236}">
                  <a16:creationId xmlns:a16="http://schemas.microsoft.com/office/drawing/2014/main" id="{00000000-0008-0000-1600-0000C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35631" name="Drop Down 463" hidden="1">
              <a:extLst>
                <a:ext uri="{63B3BB69-23CF-44E3-9099-C40C66FF867C}">
                  <a14:compatExt spid="_x0000_s135631"/>
                </a:ext>
                <a:ext uri="{FF2B5EF4-FFF2-40B4-BE49-F238E27FC236}">
                  <a16:creationId xmlns:a16="http://schemas.microsoft.com/office/drawing/2014/main" id="{00000000-0008-0000-1600-0000C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35632" name="Drop Down 464" hidden="1">
              <a:extLst>
                <a:ext uri="{63B3BB69-23CF-44E3-9099-C40C66FF867C}">
                  <a14:compatExt spid="_x0000_s135632"/>
                </a:ext>
                <a:ext uri="{FF2B5EF4-FFF2-40B4-BE49-F238E27FC236}">
                  <a16:creationId xmlns:a16="http://schemas.microsoft.com/office/drawing/2014/main" id="{00000000-0008-0000-1600-0000D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35633" name="Drop Down 465" hidden="1">
              <a:extLst>
                <a:ext uri="{63B3BB69-23CF-44E3-9099-C40C66FF867C}">
                  <a14:compatExt spid="_x0000_s135633"/>
                </a:ext>
                <a:ext uri="{FF2B5EF4-FFF2-40B4-BE49-F238E27FC236}">
                  <a16:creationId xmlns:a16="http://schemas.microsoft.com/office/drawing/2014/main" id="{00000000-0008-0000-1600-0000D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135634" name="Drop Down 466" hidden="1">
              <a:extLst>
                <a:ext uri="{63B3BB69-23CF-44E3-9099-C40C66FF867C}">
                  <a14:compatExt spid="_x0000_s135634"/>
                </a:ext>
                <a:ext uri="{FF2B5EF4-FFF2-40B4-BE49-F238E27FC236}">
                  <a16:creationId xmlns:a16="http://schemas.microsoft.com/office/drawing/2014/main" id="{00000000-0008-0000-1600-0000D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135635" name="Drop Down 467" hidden="1">
              <a:extLst>
                <a:ext uri="{63B3BB69-23CF-44E3-9099-C40C66FF867C}">
                  <a14:compatExt spid="_x0000_s135635"/>
                </a:ext>
                <a:ext uri="{FF2B5EF4-FFF2-40B4-BE49-F238E27FC236}">
                  <a16:creationId xmlns:a16="http://schemas.microsoft.com/office/drawing/2014/main" id="{00000000-0008-0000-1600-0000D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135636" name="Drop Down 468" hidden="1">
              <a:extLst>
                <a:ext uri="{63B3BB69-23CF-44E3-9099-C40C66FF867C}">
                  <a14:compatExt spid="_x0000_s135636"/>
                </a:ext>
                <a:ext uri="{FF2B5EF4-FFF2-40B4-BE49-F238E27FC236}">
                  <a16:creationId xmlns:a16="http://schemas.microsoft.com/office/drawing/2014/main" id="{00000000-0008-0000-1600-0000D4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79</xdr:row>
          <xdr:rowOff>15368</xdr:rowOff>
        </xdr:from>
        <xdr:to>
          <xdr:col>12</xdr:col>
          <xdr:colOff>15368</xdr:colOff>
          <xdr:row>79</xdr:row>
          <xdr:rowOff>238205</xdr:rowOff>
        </xdr:to>
        <xdr:sp macro="" textlink="">
          <xdr:nvSpPr>
            <xdr:cNvPr id="135637" name="Drop Down 469" hidden="1">
              <a:extLst>
                <a:ext uri="{63B3BB69-23CF-44E3-9099-C40C66FF867C}">
                  <a14:compatExt spid="_x0000_s135637"/>
                </a:ext>
                <a:ext uri="{FF2B5EF4-FFF2-40B4-BE49-F238E27FC236}">
                  <a16:creationId xmlns:a16="http://schemas.microsoft.com/office/drawing/2014/main" id="{00000000-0008-0000-1600-0000D5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80</xdr:row>
          <xdr:rowOff>15368</xdr:rowOff>
        </xdr:from>
        <xdr:to>
          <xdr:col>12</xdr:col>
          <xdr:colOff>15368</xdr:colOff>
          <xdr:row>80</xdr:row>
          <xdr:rowOff>238205</xdr:rowOff>
        </xdr:to>
        <xdr:sp macro="" textlink="">
          <xdr:nvSpPr>
            <xdr:cNvPr id="135638" name="Drop Down 470" hidden="1">
              <a:extLst>
                <a:ext uri="{63B3BB69-23CF-44E3-9099-C40C66FF867C}">
                  <a14:compatExt spid="_x0000_s135638"/>
                </a:ext>
                <a:ext uri="{FF2B5EF4-FFF2-40B4-BE49-F238E27FC236}">
                  <a16:creationId xmlns:a16="http://schemas.microsoft.com/office/drawing/2014/main" id="{00000000-0008-0000-1600-0000D6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81</xdr:row>
          <xdr:rowOff>15368</xdr:rowOff>
        </xdr:from>
        <xdr:to>
          <xdr:col>12</xdr:col>
          <xdr:colOff>15368</xdr:colOff>
          <xdr:row>81</xdr:row>
          <xdr:rowOff>238205</xdr:rowOff>
        </xdr:to>
        <xdr:sp macro="" textlink="">
          <xdr:nvSpPr>
            <xdr:cNvPr id="135639" name="Drop Down 471" hidden="1">
              <a:extLst>
                <a:ext uri="{63B3BB69-23CF-44E3-9099-C40C66FF867C}">
                  <a14:compatExt spid="_x0000_s135639"/>
                </a:ext>
                <a:ext uri="{FF2B5EF4-FFF2-40B4-BE49-F238E27FC236}">
                  <a16:creationId xmlns:a16="http://schemas.microsoft.com/office/drawing/2014/main" id="{00000000-0008-0000-1600-0000D7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135640" name="Drop Down 472" hidden="1">
              <a:extLst>
                <a:ext uri="{63B3BB69-23CF-44E3-9099-C40C66FF867C}">
                  <a14:compatExt spid="_x0000_s135640"/>
                </a:ext>
                <a:ext uri="{FF2B5EF4-FFF2-40B4-BE49-F238E27FC236}">
                  <a16:creationId xmlns:a16="http://schemas.microsoft.com/office/drawing/2014/main" id="{00000000-0008-0000-1600-0000D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135641" name="Drop Down 473" hidden="1">
              <a:extLst>
                <a:ext uri="{63B3BB69-23CF-44E3-9099-C40C66FF867C}">
                  <a14:compatExt spid="_x0000_s135641"/>
                </a:ext>
                <a:ext uri="{FF2B5EF4-FFF2-40B4-BE49-F238E27FC236}">
                  <a16:creationId xmlns:a16="http://schemas.microsoft.com/office/drawing/2014/main" id="{00000000-0008-0000-1600-0000D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86</xdr:row>
          <xdr:rowOff>15368</xdr:rowOff>
        </xdr:from>
        <xdr:to>
          <xdr:col>12</xdr:col>
          <xdr:colOff>15368</xdr:colOff>
          <xdr:row>86</xdr:row>
          <xdr:rowOff>238205</xdr:rowOff>
        </xdr:to>
        <xdr:sp macro="" textlink="">
          <xdr:nvSpPr>
            <xdr:cNvPr id="135642" name="Drop Down 474" hidden="1">
              <a:extLst>
                <a:ext uri="{63B3BB69-23CF-44E3-9099-C40C66FF867C}">
                  <a14:compatExt spid="_x0000_s135642"/>
                </a:ext>
                <a:ext uri="{FF2B5EF4-FFF2-40B4-BE49-F238E27FC236}">
                  <a16:creationId xmlns:a16="http://schemas.microsoft.com/office/drawing/2014/main" id="{00000000-0008-0000-1600-0000D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87</xdr:row>
          <xdr:rowOff>15368</xdr:rowOff>
        </xdr:from>
        <xdr:to>
          <xdr:col>12</xdr:col>
          <xdr:colOff>15368</xdr:colOff>
          <xdr:row>87</xdr:row>
          <xdr:rowOff>238205</xdr:rowOff>
        </xdr:to>
        <xdr:sp macro="" textlink="">
          <xdr:nvSpPr>
            <xdr:cNvPr id="135643" name="Drop Down 475" hidden="1">
              <a:extLst>
                <a:ext uri="{63B3BB69-23CF-44E3-9099-C40C66FF867C}">
                  <a14:compatExt spid="_x0000_s135643"/>
                </a:ext>
                <a:ext uri="{FF2B5EF4-FFF2-40B4-BE49-F238E27FC236}">
                  <a16:creationId xmlns:a16="http://schemas.microsoft.com/office/drawing/2014/main" id="{00000000-0008-0000-1600-0000D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88</xdr:row>
          <xdr:rowOff>15368</xdr:rowOff>
        </xdr:from>
        <xdr:to>
          <xdr:col>12</xdr:col>
          <xdr:colOff>15368</xdr:colOff>
          <xdr:row>88</xdr:row>
          <xdr:rowOff>238205</xdr:rowOff>
        </xdr:to>
        <xdr:sp macro="" textlink="">
          <xdr:nvSpPr>
            <xdr:cNvPr id="135644" name="Drop Down 476" hidden="1">
              <a:extLst>
                <a:ext uri="{63B3BB69-23CF-44E3-9099-C40C66FF867C}">
                  <a14:compatExt spid="_x0000_s135644"/>
                </a:ext>
                <a:ext uri="{FF2B5EF4-FFF2-40B4-BE49-F238E27FC236}">
                  <a16:creationId xmlns:a16="http://schemas.microsoft.com/office/drawing/2014/main" id="{00000000-0008-0000-1600-0000D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89</xdr:row>
          <xdr:rowOff>15368</xdr:rowOff>
        </xdr:from>
        <xdr:to>
          <xdr:col>12</xdr:col>
          <xdr:colOff>15368</xdr:colOff>
          <xdr:row>89</xdr:row>
          <xdr:rowOff>238205</xdr:rowOff>
        </xdr:to>
        <xdr:sp macro="" textlink="">
          <xdr:nvSpPr>
            <xdr:cNvPr id="135645" name="Drop Down 477" hidden="1">
              <a:extLst>
                <a:ext uri="{63B3BB69-23CF-44E3-9099-C40C66FF867C}">
                  <a14:compatExt spid="_x0000_s135645"/>
                </a:ext>
                <a:ext uri="{FF2B5EF4-FFF2-40B4-BE49-F238E27FC236}">
                  <a16:creationId xmlns:a16="http://schemas.microsoft.com/office/drawing/2014/main" id="{00000000-0008-0000-1600-0000D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35646" name="Drop Down 478" hidden="1">
              <a:extLst>
                <a:ext uri="{63B3BB69-23CF-44E3-9099-C40C66FF867C}">
                  <a14:compatExt spid="_x0000_s135646"/>
                </a:ext>
                <a:ext uri="{FF2B5EF4-FFF2-40B4-BE49-F238E27FC236}">
                  <a16:creationId xmlns:a16="http://schemas.microsoft.com/office/drawing/2014/main" id="{00000000-0008-0000-1600-0000D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135647" name="Drop Down 479" hidden="1">
              <a:extLst>
                <a:ext uri="{63B3BB69-23CF-44E3-9099-C40C66FF867C}">
                  <a14:compatExt spid="_x0000_s135647"/>
                </a:ext>
                <a:ext uri="{FF2B5EF4-FFF2-40B4-BE49-F238E27FC236}">
                  <a16:creationId xmlns:a16="http://schemas.microsoft.com/office/drawing/2014/main" id="{00000000-0008-0000-1600-0000D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39265" name="Drop Down 1" hidden="1">
              <a:extLst>
                <a:ext uri="{63B3BB69-23CF-44E3-9099-C40C66FF867C}">
                  <a14:compatExt spid="_x0000_s139265"/>
                </a:ext>
                <a:ext uri="{FF2B5EF4-FFF2-40B4-BE49-F238E27FC236}">
                  <a16:creationId xmlns:a16="http://schemas.microsoft.com/office/drawing/2014/main" id="{00000000-0008-0000-1700-00000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15368</xdr:rowOff>
        </xdr:from>
        <xdr:to>
          <xdr:col>14</xdr:col>
          <xdr:colOff>15368</xdr:colOff>
          <xdr:row>11</xdr:row>
          <xdr:rowOff>238205</xdr:rowOff>
        </xdr:to>
        <xdr:sp macro="" textlink="">
          <xdr:nvSpPr>
            <xdr:cNvPr id="139266" name="Drop Down 2" hidden="1">
              <a:extLst>
                <a:ext uri="{63B3BB69-23CF-44E3-9099-C40C66FF867C}">
                  <a14:compatExt spid="_x0000_s139266"/>
                </a:ext>
                <a:ext uri="{FF2B5EF4-FFF2-40B4-BE49-F238E27FC236}">
                  <a16:creationId xmlns:a16="http://schemas.microsoft.com/office/drawing/2014/main" id="{00000000-0008-0000-1700-00000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39267" name="Drop Down 3" hidden="1">
              <a:extLst>
                <a:ext uri="{63B3BB69-23CF-44E3-9099-C40C66FF867C}">
                  <a14:compatExt spid="_x0000_s139267"/>
                </a:ext>
                <a:ext uri="{FF2B5EF4-FFF2-40B4-BE49-F238E27FC236}">
                  <a16:creationId xmlns:a16="http://schemas.microsoft.com/office/drawing/2014/main" id="{00000000-0008-0000-1700-00000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15368</xdr:rowOff>
        </xdr:from>
        <xdr:to>
          <xdr:col>14</xdr:col>
          <xdr:colOff>15368</xdr:colOff>
          <xdr:row>12</xdr:row>
          <xdr:rowOff>238205</xdr:rowOff>
        </xdr:to>
        <xdr:sp macro="" textlink="">
          <xdr:nvSpPr>
            <xdr:cNvPr id="139268" name="Drop Down 4" hidden="1">
              <a:extLst>
                <a:ext uri="{63B3BB69-23CF-44E3-9099-C40C66FF867C}">
                  <a14:compatExt spid="_x0000_s139268"/>
                </a:ext>
                <a:ext uri="{FF2B5EF4-FFF2-40B4-BE49-F238E27FC236}">
                  <a16:creationId xmlns:a16="http://schemas.microsoft.com/office/drawing/2014/main" id="{00000000-0008-0000-1700-00000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39269" name="Drop Down 5" hidden="1">
              <a:extLst>
                <a:ext uri="{63B3BB69-23CF-44E3-9099-C40C66FF867C}">
                  <a14:compatExt spid="_x0000_s139269"/>
                </a:ext>
                <a:ext uri="{FF2B5EF4-FFF2-40B4-BE49-F238E27FC236}">
                  <a16:creationId xmlns:a16="http://schemas.microsoft.com/office/drawing/2014/main" id="{00000000-0008-0000-1700-00000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39270" name="Drop Down 6" hidden="1">
              <a:extLst>
                <a:ext uri="{63B3BB69-23CF-44E3-9099-C40C66FF867C}">
                  <a14:compatExt spid="_x0000_s139270"/>
                </a:ext>
                <a:ext uri="{FF2B5EF4-FFF2-40B4-BE49-F238E27FC236}">
                  <a16:creationId xmlns:a16="http://schemas.microsoft.com/office/drawing/2014/main" id="{00000000-0008-0000-1700-00000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15368</xdr:rowOff>
        </xdr:from>
        <xdr:to>
          <xdr:col>14</xdr:col>
          <xdr:colOff>15368</xdr:colOff>
          <xdr:row>14</xdr:row>
          <xdr:rowOff>238205</xdr:rowOff>
        </xdr:to>
        <xdr:sp macro="" textlink="">
          <xdr:nvSpPr>
            <xdr:cNvPr id="139271" name="Drop Down 7" hidden="1">
              <a:extLst>
                <a:ext uri="{63B3BB69-23CF-44E3-9099-C40C66FF867C}">
                  <a14:compatExt spid="_x0000_s139271"/>
                </a:ext>
                <a:ext uri="{FF2B5EF4-FFF2-40B4-BE49-F238E27FC236}">
                  <a16:creationId xmlns:a16="http://schemas.microsoft.com/office/drawing/2014/main" id="{00000000-0008-0000-1700-00000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15368</xdr:rowOff>
        </xdr:from>
        <xdr:to>
          <xdr:col>14</xdr:col>
          <xdr:colOff>15368</xdr:colOff>
          <xdr:row>15</xdr:row>
          <xdr:rowOff>238205</xdr:rowOff>
        </xdr:to>
        <xdr:sp macro="" textlink="">
          <xdr:nvSpPr>
            <xdr:cNvPr id="139272" name="Drop Down 8" hidden="1">
              <a:extLst>
                <a:ext uri="{63B3BB69-23CF-44E3-9099-C40C66FF867C}">
                  <a14:compatExt spid="_x0000_s139272"/>
                </a:ext>
                <a:ext uri="{FF2B5EF4-FFF2-40B4-BE49-F238E27FC236}">
                  <a16:creationId xmlns:a16="http://schemas.microsoft.com/office/drawing/2014/main" id="{00000000-0008-0000-1700-00000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39273" name="Drop Down 9" hidden="1">
              <a:extLst>
                <a:ext uri="{63B3BB69-23CF-44E3-9099-C40C66FF867C}">
                  <a14:compatExt spid="_x0000_s139273"/>
                </a:ext>
                <a:ext uri="{FF2B5EF4-FFF2-40B4-BE49-F238E27FC236}">
                  <a16:creationId xmlns:a16="http://schemas.microsoft.com/office/drawing/2014/main" id="{00000000-0008-0000-1700-00000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39274" name="Drop Down 10" hidden="1">
              <a:extLst>
                <a:ext uri="{63B3BB69-23CF-44E3-9099-C40C66FF867C}">
                  <a14:compatExt spid="_x0000_s139274"/>
                </a:ext>
                <a:ext uri="{FF2B5EF4-FFF2-40B4-BE49-F238E27FC236}">
                  <a16:creationId xmlns:a16="http://schemas.microsoft.com/office/drawing/2014/main" id="{00000000-0008-0000-1700-00000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39275" name="Drop Down 11" hidden="1">
              <a:extLst>
                <a:ext uri="{63B3BB69-23CF-44E3-9099-C40C66FF867C}">
                  <a14:compatExt spid="_x0000_s139275"/>
                </a:ext>
                <a:ext uri="{FF2B5EF4-FFF2-40B4-BE49-F238E27FC236}">
                  <a16:creationId xmlns:a16="http://schemas.microsoft.com/office/drawing/2014/main" id="{00000000-0008-0000-1700-00000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39276" name="Drop Down 12" hidden="1">
              <a:extLst>
                <a:ext uri="{63B3BB69-23CF-44E3-9099-C40C66FF867C}">
                  <a14:compatExt spid="_x0000_s139276"/>
                </a:ext>
                <a:ext uri="{FF2B5EF4-FFF2-40B4-BE49-F238E27FC236}">
                  <a16:creationId xmlns:a16="http://schemas.microsoft.com/office/drawing/2014/main" id="{00000000-0008-0000-1700-00000C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15368</xdr:rowOff>
        </xdr:from>
        <xdr:to>
          <xdr:col>14</xdr:col>
          <xdr:colOff>15368</xdr:colOff>
          <xdr:row>17</xdr:row>
          <xdr:rowOff>238205</xdr:rowOff>
        </xdr:to>
        <xdr:sp macro="" textlink="">
          <xdr:nvSpPr>
            <xdr:cNvPr id="139277" name="Drop Down 13" hidden="1">
              <a:extLst>
                <a:ext uri="{63B3BB69-23CF-44E3-9099-C40C66FF867C}">
                  <a14:compatExt spid="_x0000_s139277"/>
                </a:ext>
                <a:ext uri="{FF2B5EF4-FFF2-40B4-BE49-F238E27FC236}">
                  <a16:creationId xmlns:a16="http://schemas.microsoft.com/office/drawing/2014/main" id="{00000000-0008-0000-1700-00000D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15368</xdr:rowOff>
        </xdr:from>
        <xdr:to>
          <xdr:col>14</xdr:col>
          <xdr:colOff>15368</xdr:colOff>
          <xdr:row>18</xdr:row>
          <xdr:rowOff>238205</xdr:rowOff>
        </xdr:to>
        <xdr:sp macro="" textlink="">
          <xdr:nvSpPr>
            <xdr:cNvPr id="139278" name="Drop Down 14" hidden="1">
              <a:extLst>
                <a:ext uri="{63B3BB69-23CF-44E3-9099-C40C66FF867C}">
                  <a14:compatExt spid="_x0000_s139278"/>
                </a:ext>
                <a:ext uri="{FF2B5EF4-FFF2-40B4-BE49-F238E27FC236}">
                  <a16:creationId xmlns:a16="http://schemas.microsoft.com/office/drawing/2014/main" id="{00000000-0008-0000-1700-00000E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15368</xdr:rowOff>
        </xdr:from>
        <xdr:to>
          <xdr:col>14</xdr:col>
          <xdr:colOff>15368</xdr:colOff>
          <xdr:row>19</xdr:row>
          <xdr:rowOff>238205</xdr:rowOff>
        </xdr:to>
        <xdr:sp macro="" textlink="">
          <xdr:nvSpPr>
            <xdr:cNvPr id="139279" name="Drop Down 15" hidden="1">
              <a:extLst>
                <a:ext uri="{63B3BB69-23CF-44E3-9099-C40C66FF867C}">
                  <a14:compatExt spid="_x0000_s139279"/>
                </a:ext>
                <a:ext uri="{FF2B5EF4-FFF2-40B4-BE49-F238E27FC236}">
                  <a16:creationId xmlns:a16="http://schemas.microsoft.com/office/drawing/2014/main" id="{00000000-0008-0000-1700-00000F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15368</xdr:rowOff>
        </xdr:from>
        <xdr:to>
          <xdr:col>14</xdr:col>
          <xdr:colOff>15368</xdr:colOff>
          <xdr:row>20</xdr:row>
          <xdr:rowOff>238205</xdr:rowOff>
        </xdr:to>
        <xdr:sp macro="" textlink="">
          <xdr:nvSpPr>
            <xdr:cNvPr id="139280" name="Drop Down 16" hidden="1">
              <a:extLst>
                <a:ext uri="{63B3BB69-23CF-44E3-9099-C40C66FF867C}">
                  <a14:compatExt spid="_x0000_s139280"/>
                </a:ext>
                <a:ext uri="{FF2B5EF4-FFF2-40B4-BE49-F238E27FC236}">
                  <a16:creationId xmlns:a16="http://schemas.microsoft.com/office/drawing/2014/main" id="{00000000-0008-0000-1700-000010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39281" name="Drop Down 17" hidden="1">
              <a:extLst>
                <a:ext uri="{63B3BB69-23CF-44E3-9099-C40C66FF867C}">
                  <a14:compatExt spid="_x0000_s139281"/>
                </a:ext>
                <a:ext uri="{FF2B5EF4-FFF2-40B4-BE49-F238E27FC236}">
                  <a16:creationId xmlns:a16="http://schemas.microsoft.com/office/drawing/2014/main" id="{00000000-0008-0000-1700-00001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39282" name="Drop Down 18" hidden="1">
              <a:extLst>
                <a:ext uri="{63B3BB69-23CF-44E3-9099-C40C66FF867C}">
                  <a14:compatExt spid="_x0000_s139282"/>
                </a:ext>
                <a:ext uri="{FF2B5EF4-FFF2-40B4-BE49-F238E27FC236}">
                  <a16:creationId xmlns:a16="http://schemas.microsoft.com/office/drawing/2014/main" id="{00000000-0008-0000-1700-00001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39283" name="Drop Down 19" hidden="1">
              <a:extLst>
                <a:ext uri="{63B3BB69-23CF-44E3-9099-C40C66FF867C}">
                  <a14:compatExt spid="_x0000_s139283"/>
                </a:ext>
                <a:ext uri="{FF2B5EF4-FFF2-40B4-BE49-F238E27FC236}">
                  <a16:creationId xmlns:a16="http://schemas.microsoft.com/office/drawing/2014/main" id="{00000000-0008-0000-1700-00001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39284" name="Drop Down 20" hidden="1">
              <a:extLst>
                <a:ext uri="{63B3BB69-23CF-44E3-9099-C40C66FF867C}">
                  <a14:compatExt spid="_x0000_s139284"/>
                </a:ext>
                <a:ext uri="{FF2B5EF4-FFF2-40B4-BE49-F238E27FC236}">
                  <a16:creationId xmlns:a16="http://schemas.microsoft.com/office/drawing/2014/main" id="{00000000-0008-0000-1700-00001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39285" name="Drop Down 21" hidden="1">
              <a:extLst>
                <a:ext uri="{63B3BB69-23CF-44E3-9099-C40C66FF867C}">
                  <a14:compatExt spid="_x0000_s139285"/>
                </a:ext>
                <a:ext uri="{FF2B5EF4-FFF2-40B4-BE49-F238E27FC236}">
                  <a16:creationId xmlns:a16="http://schemas.microsoft.com/office/drawing/2014/main" id="{00000000-0008-0000-1700-00001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39286" name="Drop Down 22" hidden="1">
              <a:extLst>
                <a:ext uri="{63B3BB69-23CF-44E3-9099-C40C66FF867C}">
                  <a14:compatExt spid="_x0000_s139286"/>
                </a:ext>
                <a:ext uri="{FF2B5EF4-FFF2-40B4-BE49-F238E27FC236}">
                  <a16:creationId xmlns:a16="http://schemas.microsoft.com/office/drawing/2014/main" id="{00000000-0008-0000-1700-00001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39287" name="Drop Down 23" hidden="1">
              <a:extLst>
                <a:ext uri="{63B3BB69-23CF-44E3-9099-C40C66FF867C}">
                  <a14:compatExt spid="_x0000_s139287"/>
                </a:ext>
                <a:ext uri="{FF2B5EF4-FFF2-40B4-BE49-F238E27FC236}">
                  <a16:creationId xmlns:a16="http://schemas.microsoft.com/office/drawing/2014/main" id="{00000000-0008-0000-1700-00001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39288" name="Drop Down 24" hidden="1">
              <a:extLst>
                <a:ext uri="{63B3BB69-23CF-44E3-9099-C40C66FF867C}">
                  <a14:compatExt spid="_x0000_s139288"/>
                </a:ext>
                <a:ext uri="{FF2B5EF4-FFF2-40B4-BE49-F238E27FC236}">
                  <a16:creationId xmlns:a16="http://schemas.microsoft.com/office/drawing/2014/main" id="{00000000-0008-0000-1700-00001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39289" name="Drop Down 25" hidden="1">
              <a:extLst>
                <a:ext uri="{63B3BB69-23CF-44E3-9099-C40C66FF867C}">
                  <a14:compatExt spid="_x0000_s139289"/>
                </a:ext>
                <a:ext uri="{FF2B5EF4-FFF2-40B4-BE49-F238E27FC236}">
                  <a16:creationId xmlns:a16="http://schemas.microsoft.com/office/drawing/2014/main" id="{00000000-0008-0000-1700-00001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39290" name="Drop Down 26" hidden="1">
              <a:extLst>
                <a:ext uri="{63B3BB69-23CF-44E3-9099-C40C66FF867C}">
                  <a14:compatExt spid="_x0000_s139290"/>
                </a:ext>
                <a:ext uri="{FF2B5EF4-FFF2-40B4-BE49-F238E27FC236}">
                  <a16:creationId xmlns:a16="http://schemas.microsoft.com/office/drawing/2014/main" id="{00000000-0008-0000-1700-00001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39291" name="Drop Down 27" hidden="1">
              <a:extLst>
                <a:ext uri="{63B3BB69-23CF-44E3-9099-C40C66FF867C}">
                  <a14:compatExt spid="_x0000_s139291"/>
                </a:ext>
                <a:ext uri="{FF2B5EF4-FFF2-40B4-BE49-F238E27FC236}">
                  <a16:creationId xmlns:a16="http://schemas.microsoft.com/office/drawing/2014/main" id="{00000000-0008-0000-1700-00001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139292" name="Drop Down 28" hidden="1">
              <a:extLst>
                <a:ext uri="{63B3BB69-23CF-44E3-9099-C40C66FF867C}">
                  <a14:compatExt spid="_x0000_s139292"/>
                </a:ext>
                <a:ext uri="{FF2B5EF4-FFF2-40B4-BE49-F238E27FC236}">
                  <a16:creationId xmlns:a16="http://schemas.microsoft.com/office/drawing/2014/main" id="{00000000-0008-0000-1700-00001C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71" name="Afbeelding 70">
          <a:hlinkClick xmlns:r="http://schemas.openxmlformats.org/officeDocument/2006/relationships" r:id="rId1" tooltip="Next section"/>
          <a:extLst>
            <a:ext uri="{FF2B5EF4-FFF2-40B4-BE49-F238E27FC236}">
              <a16:creationId xmlns:a16="http://schemas.microsoft.com/office/drawing/2014/main" id="{00000000-0008-0000-1700-00004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72" name="Afbeelding 71">
          <a:hlinkClick xmlns:r="http://schemas.openxmlformats.org/officeDocument/2006/relationships" r:id="rId3" tooltip="Previous section"/>
          <a:extLst>
            <a:ext uri="{FF2B5EF4-FFF2-40B4-BE49-F238E27FC236}">
              <a16:creationId xmlns:a16="http://schemas.microsoft.com/office/drawing/2014/main" id="{00000000-0008-0000-1700-00004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48" name="Afbeelding 47">
          <a:hlinkClick xmlns:r="http://schemas.openxmlformats.org/officeDocument/2006/relationships" r:id="rId5" tooltip="Skip to results"/>
          <a:extLst>
            <a:ext uri="{FF2B5EF4-FFF2-40B4-BE49-F238E27FC236}">
              <a16:creationId xmlns:a16="http://schemas.microsoft.com/office/drawing/2014/main" id="{00000000-0008-0000-1700-000030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39332" name="Drop Down 68" hidden="1">
              <a:extLst>
                <a:ext uri="{63B3BB69-23CF-44E3-9099-C40C66FF867C}">
                  <a14:compatExt spid="_x0000_s139332"/>
                </a:ext>
                <a:ext uri="{FF2B5EF4-FFF2-40B4-BE49-F238E27FC236}">
                  <a16:creationId xmlns:a16="http://schemas.microsoft.com/office/drawing/2014/main" id="{00000000-0008-0000-1700-00004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39333" name="Drop Down 69" hidden="1">
              <a:extLst>
                <a:ext uri="{63B3BB69-23CF-44E3-9099-C40C66FF867C}">
                  <a14:compatExt spid="_x0000_s139333"/>
                </a:ext>
                <a:ext uri="{FF2B5EF4-FFF2-40B4-BE49-F238E27FC236}">
                  <a16:creationId xmlns:a16="http://schemas.microsoft.com/office/drawing/2014/main" id="{00000000-0008-0000-1700-00004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39334" name="Drop Down 70" hidden="1">
              <a:extLst>
                <a:ext uri="{63B3BB69-23CF-44E3-9099-C40C66FF867C}">
                  <a14:compatExt spid="_x0000_s139334"/>
                </a:ext>
                <a:ext uri="{FF2B5EF4-FFF2-40B4-BE49-F238E27FC236}">
                  <a16:creationId xmlns:a16="http://schemas.microsoft.com/office/drawing/2014/main" id="{00000000-0008-0000-1700-00004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39335" name="Drop Down 71" hidden="1">
              <a:extLst>
                <a:ext uri="{63B3BB69-23CF-44E3-9099-C40C66FF867C}">
                  <a14:compatExt spid="_x0000_s139335"/>
                </a:ext>
                <a:ext uri="{FF2B5EF4-FFF2-40B4-BE49-F238E27FC236}">
                  <a16:creationId xmlns:a16="http://schemas.microsoft.com/office/drawing/2014/main" id="{00000000-0008-0000-1700-00004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57" name="Afbeelding 56">
          <a:hlinkClick xmlns:r="http://schemas.openxmlformats.org/officeDocument/2006/relationships" r:id="rId7" tooltip="Previous domain"/>
          <a:extLst>
            <a:ext uri="{FF2B5EF4-FFF2-40B4-BE49-F238E27FC236}">
              <a16:creationId xmlns:a16="http://schemas.microsoft.com/office/drawing/2014/main" id="{00000000-0008-0000-1700-00003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58" name="Afbeelding 57">
          <a:hlinkClick xmlns:r="http://schemas.openxmlformats.org/officeDocument/2006/relationships" r:id="rId9" tooltip="Next domain"/>
          <a:extLst>
            <a:ext uri="{FF2B5EF4-FFF2-40B4-BE49-F238E27FC236}">
              <a16:creationId xmlns:a16="http://schemas.microsoft.com/office/drawing/2014/main" id="{00000000-0008-0000-1700-00003A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9" name="Afbeelding 58">
          <a:hlinkClick xmlns:r="http://schemas.openxmlformats.org/officeDocument/2006/relationships" r:id="rId11" tooltip="Back to index"/>
          <a:extLst>
            <a:ext uri="{FF2B5EF4-FFF2-40B4-BE49-F238E27FC236}">
              <a16:creationId xmlns:a16="http://schemas.microsoft.com/office/drawing/2014/main" id="{00000000-0008-0000-1700-00003B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39338" name="Drop Down 74" hidden="1">
              <a:extLst>
                <a:ext uri="{63B3BB69-23CF-44E3-9099-C40C66FF867C}">
                  <a14:compatExt spid="_x0000_s139338"/>
                </a:ext>
                <a:ext uri="{FF2B5EF4-FFF2-40B4-BE49-F238E27FC236}">
                  <a16:creationId xmlns:a16="http://schemas.microsoft.com/office/drawing/2014/main" id="{00000000-0008-0000-1700-00004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39339" name="Drop Down 75" hidden="1">
              <a:extLst>
                <a:ext uri="{63B3BB69-23CF-44E3-9099-C40C66FF867C}">
                  <a14:compatExt spid="_x0000_s139339"/>
                </a:ext>
                <a:ext uri="{FF2B5EF4-FFF2-40B4-BE49-F238E27FC236}">
                  <a16:creationId xmlns:a16="http://schemas.microsoft.com/office/drawing/2014/main" id="{00000000-0008-0000-1700-00004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39340" name="Drop Down 76" hidden="1">
              <a:extLst>
                <a:ext uri="{63B3BB69-23CF-44E3-9099-C40C66FF867C}">
                  <a14:compatExt spid="_x0000_s139340"/>
                </a:ext>
                <a:ext uri="{FF2B5EF4-FFF2-40B4-BE49-F238E27FC236}">
                  <a16:creationId xmlns:a16="http://schemas.microsoft.com/office/drawing/2014/main" id="{00000000-0008-0000-1700-00004C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39341" name="Drop Down 77" hidden="1">
              <a:extLst>
                <a:ext uri="{63B3BB69-23CF-44E3-9099-C40C66FF867C}">
                  <a14:compatExt spid="_x0000_s139341"/>
                </a:ext>
                <a:ext uri="{FF2B5EF4-FFF2-40B4-BE49-F238E27FC236}">
                  <a16:creationId xmlns:a16="http://schemas.microsoft.com/office/drawing/2014/main" id="{00000000-0008-0000-1700-00004D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39342" name="Drop Down 78" hidden="1">
              <a:extLst>
                <a:ext uri="{63B3BB69-23CF-44E3-9099-C40C66FF867C}">
                  <a14:compatExt spid="_x0000_s139342"/>
                </a:ext>
                <a:ext uri="{FF2B5EF4-FFF2-40B4-BE49-F238E27FC236}">
                  <a16:creationId xmlns:a16="http://schemas.microsoft.com/office/drawing/2014/main" id="{00000000-0008-0000-1700-00004E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22</xdr:row>
          <xdr:rowOff>15368</xdr:rowOff>
        </xdr:from>
        <xdr:to>
          <xdr:col>14</xdr:col>
          <xdr:colOff>15368</xdr:colOff>
          <xdr:row>22</xdr:row>
          <xdr:rowOff>238205</xdr:rowOff>
        </xdr:to>
        <xdr:sp macro="" textlink="">
          <xdr:nvSpPr>
            <xdr:cNvPr id="139343" name="Drop Down 79" hidden="1">
              <a:extLst>
                <a:ext uri="{63B3BB69-23CF-44E3-9099-C40C66FF867C}">
                  <a14:compatExt spid="_x0000_s139343"/>
                </a:ext>
                <a:ext uri="{FF2B5EF4-FFF2-40B4-BE49-F238E27FC236}">
                  <a16:creationId xmlns:a16="http://schemas.microsoft.com/office/drawing/2014/main" id="{00000000-0008-0000-1700-00004F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15368</xdr:rowOff>
        </xdr:from>
        <xdr:to>
          <xdr:col>14</xdr:col>
          <xdr:colOff>15368</xdr:colOff>
          <xdr:row>23</xdr:row>
          <xdr:rowOff>238205</xdr:rowOff>
        </xdr:to>
        <xdr:sp macro="" textlink="">
          <xdr:nvSpPr>
            <xdr:cNvPr id="139344" name="Drop Down 80" hidden="1">
              <a:extLst>
                <a:ext uri="{63B3BB69-23CF-44E3-9099-C40C66FF867C}">
                  <a14:compatExt spid="_x0000_s139344"/>
                </a:ext>
                <a:ext uri="{FF2B5EF4-FFF2-40B4-BE49-F238E27FC236}">
                  <a16:creationId xmlns:a16="http://schemas.microsoft.com/office/drawing/2014/main" id="{00000000-0008-0000-1700-000050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139345" name="Drop Down 81" hidden="1">
              <a:extLst>
                <a:ext uri="{63B3BB69-23CF-44E3-9099-C40C66FF867C}">
                  <a14:compatExt spid="_x0000_s139345"/>
                </a:ext>
                <a:ext uri="{FF2B5EF4-FFF2-40B4-BE49-F238E27FC236}">
                  <a16:creationId xmlns:a16="http://schemas.microsoft.com/office/drawing/2014/main" id="{00000000-0008-0000-1700-00005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39346" name="Drop Down 82" hidden="1">
              <a:extLst>
                <a:ext uri="{63B3BB69-23CF-44E3-9099-C40C66FF867C}">
                  <a14:compatExt spid="_x0000_s139346"/>
                </a:ext>
                <a:ext uri="{FF2B5EF4-FFF2-40B4-BE49-F238E27FC236}">
                  <a16:creationId xmlns:a16="http://schemas.microsoft.com/office/drawing/2014/main" id="{00000000-0008-0000-1700-00005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39347" name="Drop Down 83" hidden="1">
              <a:extLst>
                <a:ext uri="{63B3BB69-23CF-44E3-9099-C40C66FF867C}">
                  <a14:compatExt spid="_x0000_s139347"/>
                </a:ext>
                <a:ext uri="{FF2B5EF4-FFF2-40B4-BE49-F238E27FC236}">
                  <a16:creationId xmlns:a16="http://schemas.microsoft.com/office/drawing/2014/main" id="{00000000-0008-0000-1700-00005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39348" name="Drop Down 84" hidden="1">
              <a:extLst>
                <a:ext uri="{63B3BB69-23CF-44E3-9099-C40C66FF867C}">
                  <a14:compatExt spid="_x0000_s139348"/>
                </a:ext>
                <a:ext uri="{FF2B5EF4-FFF2-40B4-BE49-F238E27FC236}">
                  <a16:creationId xmlns:a16="http://schemas.microsoft.com/office/drawing/2014/main" id="{00000000-0008-0000-1700-00005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37</xdr:row>
          <xdr:rowOff>7684</xdr:rowOff>
        </xdr:from>
        <xdr:to>
          <xdr:col>14</xdr:col>
          <xdr:colOff>15368</xdr:colOff>
          <xdr:row>37</xdr:row>
          <xdr:rowOff>230521</xdr:rowOff>
        </xdr:to>
        <xdr:sp macro="" textlink="">
          <xdr:nvSpPr>
            <xdr:cNvPr id="139349" name="Drop Down 85" hidden="1">
              <a:extLst>
                <a:ext uri="{63B3BB69-23CF-44E3-9099-C40C66FF867C}">
                  <a14:compatExt spid="_x0000_s139349"/>
                </a:ext>
                <a:ext uri="{FF2B5EF4-FFF2-40B4-BE49-F238E27FC236}">
                  <a16:creationId xmlns:a16="http://schemas.microsoft.com/office/drawing/2014/main" id="{00000000-0008-0000-1700-00005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39350" name="Drop Down 86" hidden="1">
              <a:extLst>
                <a:ext uri="{63B3BB69-23CF-44E3-9099-C40C66FF867C}">
                  <a14:compatExt spid="_x0000_s139350"/>
                </a:ext>
                <a:ext uri="{FF2B5EF4-FFF2-40B4-BE49-F238E27FC236}">
                  <a16:creationId xmlns:a16="http://schemas.microsoft.com/office/drawing/2014/main" id="{00000000-0008-0000-1700-00005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39351" name="Drop Down 87" hidden="1">
              <a:extLst>
                <a:ext uri="{63B3BB69-23CF-44E3-9099-C40C66FF867C}">
                  <a14:compatExt spid="_x0000_s139351"/>
                </a:ext>
                <a:ext uri="{FF2B5EF4-FFF2-40B4-BE49-F238E27FC236}">
                  <a16:creationId xmlns:a16="http://schemas.microsoft.com/office/drawing/2014/main" id="{00000000-0008-0000-1700-00005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39352" name="Drop Down 88" hidden="1">
              <a:extLst>
                <a:ext uri="{63B3BB69-23CF-44E3-9099-C40C66FF867C}">
                  <a14:compatExt spid="_x0000_s139352"/>
                </a:ext>
                <a:ext uri="{FF2B5EF4-FFF2-40B4-BE49-F238E27FC236}">
                  <a16:creationId xmlns:a16="http://schemas.microsoft.com/office/drawing/2014/main" id="{00000000-0008-0000-1700-00005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39353" name="Drop Down 89" hidden="1">
              <a:extLst>
                <a:ext uri="{63B3BB69-23CF-44E3-9099-C40C66FF867C}">
                  <a14:compatExt spid="_x0000_s139353"/>
                </a:ext>
                <a:ext uri="{FF2B5EF4-FFF2-40B4-BE49-F238E27FC236}">
                  <a16:creationId xmlns:a16="http://schemas.microsoft.com/office/drawing/2014/main" id="{00000000-0008-0000-1700-00005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39354" name="Drop Down 90" hidden="1">
              <a:extLst>
                <a:ext uri="{63B3BB69-23CF-44E3-9099-C40C66FF867C}">
                  <a14:compatExt spid="_x0000_s139354"/>
                </a:ext>
                <a:ext uri="{FF2B5EF4-FFF2-40B4-BE49-F238E27FC236}">
                  <a16:creationId xmlns:a16="http://schemas.microsoft.com/office/drawing/2014/main" id="{00000000-0008-0000-1700-00005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39355" name="Drop Down 91" hidden="1">
              <a:extLst>
                <a:ext uri="{63B3BB69-23CF-44E3-9099-C40C66FF867C}">
                  <a14:compatExt spid="_x0000_s139355"/>
                </a:ext>
                <a:ext uri="{FF2B5EF4-FFF2-40B4-BE49-F238E27FC236}">
                  <a16:creationId xmlns:a16="http://schemas.microsoft.com/office/drawing/2014/main" id="{00000000-0008-0000-1700-00005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39356" name="Drop Down 92" hidden="1">
              <a:extLst>
                <a:ext uri="{63B3BB69-23CF-44E3-9099-C40C66FF867C}">
                  <a14:compatExt spid="_x0000_s139356"/>
                </a:ext>
                <a:ext uri="{FF2B5EF4-FFF2-40B4-BE49-F238E27FC236}">
                  <a16:creationId xmlns:a16="http://schemas.microsoft.com/office/drawing/2014/main" id="{00000000-0008-0000-1700-00005C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39357" name="Drop Down 93" hidden="1">
              <a:extLst>
                <a:ext uri="{63B3BB69-23CF-44E3-9099-C40C66FF867C}">
                  <a14:compatExt spid="_x0000_s139357"/>
                </a:ext>
                <a:ext uri="{FF2B5EF4-FFF2-40B4-BE49-F238E27FC236}">
                  <a16:creationId xmlns:a16="http://schemas.microsoft.com/office/drawing/2014/main" id="{00000000-0008-0000-1700-00005D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39358" name="Drop Down 94" hidden="1">
              <a:extLst>
                <a:ext uri="{63B3BB69-23CF-44E3-9099-C40C66FF867C}">
                  <a14:compatExt spid="_x0000_s139358"/>
                </a:ext>
                <a:ext uri="{FF2B5EF4-FFF2-40B4-BE49-F238E27FC236}">
                  <a16:creationId xmlns:a16="http://schemas.microsoft.com/office/drawing/2014/main" id="{00000000-0008-0000-1700-00005E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39359" name="Drop Down 95" hidden="1">
              <a:extLst>
                <a:ext uri="{63B3BB69-23CF-44E3-9099-C40C66FF867C}">
                  <a14:compatExt spid="_x0000_s139359"/>
                </a:ext>
                <a:ext uri="{FF2B5EF4-FFF2-40B4-BE49-F238E27FC236}">
                  <a16:creationId xmlns:a16="http://schemas.microsoft.com/office/drawing/2014/main" id="{00000000-0008-0000-1700-00005F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39360" name="Drop Down 96" hidden="1">
              <a:extLst>
                <a:ext uri="{63B3BB69-23CF-44E3-9099-C40C66FF867C}">
                  <a14:compatExt spid="_x0000_s139360"/>
                </a:ext>
                <a:ext uri="{FF2B5EF4-FFF2-40B4-BE49-F238E27FC236}">
                  <a16:creationId xmlns:a16="http://schemas.microsoft.com/office/drawing/2014/main" id="{00000000-0008-0000-1700-000060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39361" name="Drop Down 97" hidden="1">
              <a:extLst>
                <a:ext uri="{63B3BB69-23CF-44E3-9099-C40C66FF867C}">
                  <a14:compatExt spid="_x0000_s139361"/>
                </a:ext>
                <a:ext uri="{FF2B5EF4-FFF2-40B4-BE49-F238E27FC236}">
                  <a16:creationId xmlns:a16="http://schemas.microsoft.com/office/drawing/2014/main" id="{00000000-0008-0000-1700-00006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39362" name="Drop Down 98" hidden="1">
              <a:extLst>
                <a:ext uri="{63B3BB69-23CF-44E3-9099-C40C66FF867C}">
                  <a14:compatExt spid="_x0000_s139362"/>
                </a:ext>
                <a:ext uri="{FF2B5EF4-FFF2-40B4-BE49-F238E27FC236}">
                  <a16:creationId xmlns:a16="http://schemas.microsoft.com/office/drawing/2014/main" id="{00000000-0008-0000-1700-00006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39363" name="Drop Down 99" hidden="1">
              <a:extLst>
                <a:ext uri="{63B3BB69-23CF-44E3-9099-C40C66FF867C}">
                  <a14:compatExt spid="_x0000_s139363"/>
                </a:ext>
                <a:ext uri="{FF2B5EF4-FFF2-40B4-BE49-F238E27FC236}">
                  <a16:creationId xmlns:a16="http://schemas.microsoft.com/office/drawing/2014/main" id="{00000000-0008-0000-1700-00006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39364" name="Drop Down 100" hidden="1">
              <a:extLst>
                <a:ext uri="{63B3BB69-23CF-44E3-9099-C40C66FF867C}">
                  <a14:compatExt spid="_x0000_s139364"/>
                </a:ext>
                <a:ext uri="{FF2B5EF4-FFF2-40B4-BE49-F238E27FC236}">
                  <a16:creationId xmlns:a16="http://schemas.microsoft.com/office/drawing/2014/main" id="{00000000-0008-0000-1700-00006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39365" name="Drop Down 101" hidden="1">
              <a:extLst>
                <a:ext uri="{63B3BB69-23CF-44E3-9099-C40C66FF867C}">
                  <a14:compatExt spid="_x0000_s139365"/>
                </a:ext>
                <a:ext uri="{FF2B5EF4-FFF2-40B4-BE49-F238E27FC236}">
                  <a16:creationId xmlns:a16="http://schemas.microsoft.com/office/drawing/2014/main" id="{00000000-0008-0000-1700-00006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39366" name="Drop Down 102" hidden="1">
              <a:extLst>
                <a:ext uri="{63B3BB69-23CF-44E3-9099-C40C66FF867C}">
                  <a14:compatExt spid="_x0000_s139366"/>
                </a:ext>
                <a:ext uri="{FF2B5EF4-FFF2-40B4-BE49-F238E27FC236}">
                  <a16:creationId xmlns:a16="http://schemas.microsoft.com/office/drawing/2014/main" id="{00000000-0008-0000-1700-00006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39367" name="Drop Down 103" hidden="1">
              <a:extLst>
                <a:ext uri="{63B3BB69-23CF-44E3-9099-C40C66FF867C}">
                  <a14:compatExt spid="_x0000_s139367"/>
                </a:ext>
                <a:ext uri="{FF2B5EF4-FFF2-40B4-BE49-F238E27FC236}">
                  <a16:creationId xmlns:a16="http://schemas.microsoft.com/office/drawing/2014/main" id="{00000000-0008-0000-1700-00006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39368" name="Drop Down 104" hidden="1">
              <a:extLst>
                <a:ext uri="{63B3BB69-23CF-44E3-9099-C40C66FF867C}">
                  <a14:compatExt spid="_x0000_s139368"/>
                </a:ext>
                <a:ext uri="{FF2B5EF4-FFF2-40B4-BE49-F238E27FC236}">
                  <a16:creationId xmlns:a16="http://schemas.microsoft.com/office/drawing/2014/main" id="{00000000-0008-0000-1700-00006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39369" name="Drop Down 105" hidden="1">
              <a:extLst>
                <a:ext uri="{63B3BB69-23CF-44E3-9099-C40C66FF867C}">
                  <a14:compatExt spid="_x0000_s139369"/>
                </a:ext>
                <a:ext uri="{FF2B5EF4-FFF2-40B4-BE49-F238E27FC236}">
                  <a16:creationId xmlns:a16="http://schemas.microsoft.com/office/drawing/2014/main" id="{00000000-0008-0000-1700-00006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39370" name="Drop Down 106" hidden="1">
              <a:extLst>
                <a:ext uri="{63B3BB69-23CF-44E3-9099-C40C66FF867C}">
                  <a14:compatExt spid="_x0000_s139370"/>
                </a:ext>
                <a:ext uri="{FF2B5EF4-FFF2-40B4-BE49-F238E27FC236}">
                  <a16:creationId xmlns:a16="http://schemas.microsoft.com/office/drawing/2014/main" id="{00000000-0008-0000-1700-00006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39371" name="Drop Down 107" hidden="1">
              <a:extLst>
                <a:ext uri="{63B3BB69-23CF-44E3-9099-C40C66FF867C}">
                  <a14:compatExt spid="_x0000_s139371"/>
                </a:ext>
                <a:ext uri="{FF2B5EF4-FFF2-40B4-BE49-F238E27FC236}">
                  <a16:creationId xmlns:a16="http://schemas.microsoft.com/office/drawing/2014/main" id="{00000000-0008-0000-1700-00006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39373" name="Drop Down 109" hidden="1">
              <a:extLst>
                <a:ext uri="{63B3BB69-23CF-44E3-9099-C40C66FF867C}">
                  <a14:compatExt spid="_x0000_s139373"/>
                </a:ext>
                <a:ext uri="{FF2B5EF4-FFF2-40B4-BE49-F238E27FC236}">
                  <a16:creationId xmlns:a16="http://schemas.microsoft.com/office/drawing/2014/main" id="{00000000-0008-0000-1700-00006D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139374" name="Drop Down 110" hidden="1">
              <a:extLst>
                <a:ext uri="{63B3BB69-23CF-44E3-9099-C40C66FF867C}">
                  <a14:compatExt spid="_x0000_s139374"/>
                </a:ext>
                <a:ext uri="{FF2B5EF4-FFF2-40B4-BE49-F238E27FC236}">
                  <a16:creationId xmlns:a16="http://schemas.microsoft.com/office/drawing/2014/main" id="{00000000-0008-0000-1700-00006E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139375" name="Drop Down 111" hidden="1">
              <a:extLst>
                <a:ext uri="{63B3BB69-23CF-44E3-9099-C40C66FF867C}">
                  <a14:compatExt spid="_x0000_s139375"/>
                </a:ext>
                <a:ext uri="{FF2B5EF4-FFF2-40B4-BE49-F238E27FC236}">
                  <a16:creationId xmlns:a16="http://schemas.microsoft.com/office/drawing/2014/main" id="{00000000-0008-0000-1700-00006F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139376" name="Drop Down 112" hidden="1">
              <a:extLst>
                <a:ext uri="{63B3BB69-23CF-44E3-9099-C40C66FF867C}">
                  <a14:compatExt spid="_x0000_s139376"/>
                </a:ext>
                <a:ext uri="{FF2B5EF4-FFF2-40B4-BE49-F238E27FC236}">
                  <a16:creationId xmlns:a16="http://schemas.microsoft.com/office/drawing/2014/main" id="{00000000-0008-0000-1700-000070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139377" name="Drop Down 113" hidden="1">
              <a:extLst>
                <a:ext uri="{63B3BB69-23CF-44E3-9099-C40C66FF867C}">
                  <a14:compatExt spid="_x0000_s139377"/>
                </a:ext>
                <a:ext uri="{FF2B5EF4-FFF2-40B4-BE49-F238E27FC236}">
                  <a16:creationId xmlns:a16="http://schemas.microsoft.com/office/drawing/2014/main" id="{00000000-0008-0000-1700-00007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79</xdr:row>
          <xdr:rowOff>15368</xdr:rowOff>
        </xdr:from>
        <xdr:to>
          <xdr:col>12</xdr:col>
          <xdr:colOff>15368</xdr:colOff>
          <xdr:row>79</xdr:row>
          <xdr:rowOff>238205</xdr:rowOff>
        </xdr:to>
        <xdr:sp macro="" textlink="">
          <xdr:nvSpPr>
            <xdr:cNvPr id="139378" name="Drop Down 114" hidden="1">
              <a:extLst>
                <a:ext uri="{63B3BB69-23CF-44E3-9099-C40C66FF867C}">
                  <a14:compatExt spid="_x0000_s139378"/>
                </a:ext>
                <a:ext uri="{FF2B5EF4-FFF2-40B4-BE49-F238E27FC236}">
                  <a16:creationId xmlns:a16="http://schemas.microsoft.com/office/drawing/2014/main" id="{00000000-0008-0000-1700-00007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82</xdr:row>
          <xdr:rowOff>15368</xdr:rowOff>
        </xdr:from>
        <xdr:to>
          <xdr:col>12</xdr:col>
          <xdr:colOff>15368</xdr:colOff>
          <xdr:row>82</xdr:row>
          <xdr:rowOff>238205</xdr:rowOff>
        </xdr:to>
        <xdr:sp macro="" textlink="">
          <xdr:nvSpPr>
            <xdr:cNvPr id="139379" name="Drop Down 115" hidden="1">
              <a:extLst>
                <a:ext uri="{63B3BB69-23CF-44E3-9099-C40C66FF867C}">
                  <a14:compatExt spid="_x0000_s139379"/>
                </a:ext>
                <a:ext uri="{FF2B5EF4-FFF2-40B4-BE49-F238E27FC236}">
                  <a16:creationId xmlns:a16="http://schemas.microsoft.com/office/drawing/2014/main" id="{00000000-0008-0000-1700-00007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83</xdr:row>
          <xdr:rowOff>15368</xdr:rowOff>
        </xdr:from>
        <xdr:to>
          <xdr:col>12</xdr:col>
          <xdr:colOff>15368</xdr:colOff>
          <xdr:row>83</xdr:row>
          <xdr:rowOff>238205</xdr:rowOff>
        </xdr:to>
        <xdr:sp macro="" textlink="">
          <xdr:nvSpPr>
            <xdr:cNvPr id="139380" name="Drop Down 116" hidden="1">
              <a:extLst>
                <a:ext uri="{63B3BB69-23CF-44E3-9099-C40C66FF867C}">
                  <a14:compatExt spid="_x0000_s139380"/>
                </a:ext>
                <a:ext uri="{FF2B5EF4-FFF2-40B4-BE49-F238E27FC236}">
                  <a16:creationId xmlns:a16="http://schemas.microsoft.com/office/drawing/2014/main" id="{00000000-0008-0000-1700-00007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139381" name="Drop Down 117" hidden="1">
              <a:extLst>
                <a:ext uri="{63B3BB69-23CF-44E3-9099-C40C66FF867C}">
                  <a14:compatExt spid="_x0000_s139381"/>
                </a:ext>
                <a:ext uri="{FF2B5EF4-FFF2-40B4-BE49-F238E27FC236}">
                  <a16:creationId xmlns:a16="http://schemas.microsoft.com/office/drawing/2014/main" id="{00000000-0008-0000-1700-00007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139382" name="Drop Down 118" hidden="1">
              <a:extLst>
                <a:ext uri="{63B3BB69-23CF-44E3-9099-C40C66FF867C}">
                  <a14:compatExt spid="_x0000_s139382"/>
                </a:ext>
                <a:ext uri="{FF2B5EF4-FFF2-40B4-BE49-F238E27FC236}">
                  <a16:creationId xmlns:a16="http://schemas.microsoft.com/office/drawing/2014/main" id="{00000000-0008-0000-1700-00007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86</xdr:row>
          <xdr:rowOff>15368</xdr:rowOff>
        </xdr:from>
        <xdr:to>
          <xdr:col>12</xdr:col>
          <xdr:colOff>15368</xdr:colOff>
          <xdr:row>86</xdr:row>
          <xdr:rowOff>238205</xdr:rowOff>
        </xdr:to>
        <xdr:sp macro="" textlink="">
          <xdr:nvSpPr>
            <xdr:cNvPr id="139383" name="Drop Down 119" hidden="1">
              <a:extLst>
                <a:ext uri="{63B3BB69-23CF-44E3-9099-C40C66FF867C}">
                  <a14:compatExt spid="_x0000_s139383"/>
                </a:ext>
                <a:ext uri="{FF2B5EF4-FFF2-40B4-BE49-F238E27FC236}">
                  <a16:creationId xmlns:a16="http://schemas.microsoft.com/office/drawing/2014/main" id="{00000000-0008-0000-1700-00007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87</xdr:row>
          <xdr:rowOff>15368</xdr:rowOff>
        </xdr:from>
        <xdr:to>
          <xdr:col>12</xdr:col>
          <xdr:colOff>15368</xdr:colOff>
          <xdr:row>87</xdr:row>
          <xdr:rowOff>238205</xdr:rowOff>
        </xdr:to>
        <xdr:sp macro="" textlink="">
          <xdr:nvSpPr>
            <xdr:cNvPr id="139384" name="Drop Down 120" hidden="1">
              <a:extLst>
                <a:ext uri="{63B3BB69-23CF-44E3-9099-C40C66FF867C}">
                  <a14:compatExt spid="_x0000_s139384"/>
                </a:ext>
                <a:ext uri="{FF2B5EF4-FFF2-40B4-BE49-F238E27FC236}">
                  <a16:creationId xmlns:a16="http://schemas.microsoft.com/office/drawing/2014/main" id="{00000000-0008-0000-1700-00007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41313" name="Drop Down 1" hidden="1">
              <a:extLst>
                <a:ext uri="{63B3BB69-23CF-44E3-9099-C40C66FF867C}">
                  <a14:compatExt spid="_x0000_s141313"/>
                </a:ext>
                <a:ext uri="{FF2B5EF4-FFF2-40B4-BE49-F238E27FC236}">
                  <a16:creationId xmlns:a16="http://schemas.microsoft.com/office/drawing/2014/main" id="{00000000-0008-0000-1800-00000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15368</xdr:rowOff>
        </xdr:from>
        <xdr:to>
          <xdr:col>14</xdr:col>
          <xdr:colOff>15368</xdr:colOff>
          <xdr:row>11</xdr:row>
          <xdr:rowOff>238205</xdr:rowOff>
        </xdr:to>
        <xdr:sp macro="" textlink="">
          <xdr:nvSpPr>
            <xdr:cNvPr id="141314" name="Drop Down 2" hidden="1">
              <a:extLst>
                <a:ext uri="{63B3BB69-23CF-44E3-9099-C40C66FF867C}">
                  <a14:compatExt spid="_x0000_s141314"/>
                </a:ext>
                <a:ext uri="{FF2B5EF4-FFF2-40B4-BE49-F238E27FC236}">
                  <a16:creationId xmlns:a16="http://schemas.microsoft.com/office/drawing/2014/main" id="{00000000-0008-0000-1800-00000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41315" name="Drop Down 3" hidden="1">
              <a:extLst>
                <a:ext uri="{63B3BB69-23CF-44E3-9099-C40C66FF867C}">
                  <a14:compatExt spid="_x0000_s141315"/>
                </a:ext>
                <a:ext uri="{FF2B5EF4-FFF2-40B4-BE49-F238E27FC236}">
                  <a16:creationId xmlns:a16="http://schemas.microsoft.com/office/drawing/2014/main" id="{00000000-0008-0000-1800-00000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15368</xdr:rowOff>
        </xdr:from>
        <xdr:to>
          <xdr:col>14</xdr:col>
          <xdr:colOff>15368</xdr:colOff>
          <xdr:row>12</xdr:row>
          <xdr:rowOff>238205</xdr:rowOff>
        </xdr:to>
        <xdr:sp macro="" textlink="">
          <xdr:nvSpPr>
            <xdr:cNvPr id="141316" name="Drop Down 4" hidden="1">
              <a:extLst>
                <a:ext uri="{63B3BB69-23CF-44E3-9099-C40C66FF867C}">
                  <a14:compatExt spid="_x0000_s141316"/>
                </a:ext>
                <a:ext uri="{FF2B5EF4-FFF2-40B4-BE49-F238E27FC236}">
                  <a16:creationId xmlns:a16="http://schemas.microsoft.com/office/drawing/2014/main" id="{00000000-0008-0000-1800-00000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41317" name="Drop Down 5" hidden="1">
              <a:extLst>
                <a:ext uri="{63B3BB69-23CF-44E3-9099-C40C66FF867C}">
                  <a14:compatExt spid="_x0000_s141317"/>
                </a:ext>
                <a:ext uri="{FF2B5EF4-FFF2-40B4-BE49-F238E27FC236}">
                  <a16:creationId xmlns:a16="http://schemas.microsoft.com/office/drawing/2014/main" id="{00000000-0008-0000-1800-00000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41318" name="Drop Down 6" hidden="1">
              <a:extLst>
                <a:ext uri="{63B3BB69-23CF-44E3-9099-C40C66FF867C}">
                  <a14:compatExt spid="_x0000_s141318"/>
                </a:ext>
                <a:ext uri="{FF2B5EF4-FFF2-40B4-BE49-F238E27FC236}">
                  <a16:creationId xmlns:a16="http://schemas.microsoft.com/office/drawing/2014/main" id="{00000000-0008-0000-1800-00000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15368</xdr:rowOff>
        </xdr:from>
        <xdr:to>
          <xdr:col>14</xdr:col>
          <xdr:colOff>15368</xdr:colOff>
          <xdr:row>14</xdr:row>
          <xdr:rowOff>238205</xdr:rowOff>
        </xdr:to>
        <xdr:sp macro="" textlink="">
          <xdr:nvSpPr>
            <xdr:cNvPr id="141319" name="Drop Down 7" hidden="1">
              <a:extLst>
                <a:ext uri="{63B3BB69-23CF-44E3-9099-C40C66FF867C}">
                  <a14:compatExt spid="_x0000_s141319"/>
                </a:ext>
                <a:ext uri="{FF2B5EF4-FFF2-40B4-BE49-F238E27FC236}">
                  <a16:creationId xmlns:a16="http://schemas.microsoft.com/office/drawing/2014/main" id="{00000000-0008-0000-1800-00000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15368</xdr:rowOff>
        </xdr:from>
        <xdr:to>
          <xdr:col>14</xdr:col>
          <xdr:colOff>15368</xdr:colOff>
          <xdr:row>15</xdr:row>
          <xdr:rowOff>238205</xdr:rowOff>
        </xdr:to>
        <xdr:sp macro="" textlink="">
          <xdr:nvSpPr>
            <xdr:cNvPr id="141320" name="Drop Down 8" hidden="1">
              <a:extLst>
                <a:ext uri="{63B3BB69-23CF-44E3-9099-C40C66FF867C}">
                  <a14:compatExt spid="_x0000_s141320"/>
                </a:ext>
                <a:ext uri="{FF2B5EF4-FFF2-40B4-BE49-F238E27FC236}">
                  <a16:creationId xmlns:a16="http://schemas.microsoft.com/office/drawing/2014/main" id="{00000000-0008-0000-1800-00000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41321" name="Drop Down 9" hidden="1">
              <a:extLst>
                <a:ext uri="{63B3BB69-23CF-44E3-9099-C40C66FF867C}">
                  <a14:compatExt spid="_x0000_s141321"/>
                </a:ext>
                <a:ext uri="{FF2B5EF4-FFF2-40B4-BE49-F238E27FC236}">
                  <a16:creationId xmlns:a16="http://schemas.microsoft.com/office/drawing/2014/main" id="{00000000-0008-0000-1800-00000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41322" name="Drop Down 10" hidden="1">
              <a:extLst>
                <a:ext uri="{63B3BB69-23CF-44E3-9099-C40C66FF867C}">
                  <a14:compatExt spid="_x0000_s141322"/>
                </a:ext>
                <a:ext uri="{FF2B5EF4-FFF2-40B4-BE49-F238E27FC236}">
                  <a16:creationId xmlns:a16="http://schemas.microsoft.com/office/drawing/2014/main" id="{00000000-0008-0000-1800-00000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41323" name="Drop Down 11" hidden="1">
              <a:extLst>
                <a:ext uri="{63B3BB69-23CF-44E3-9099-C40C66FF867C}">
                  <a14:compatExt spid="_x0000_s141323"/>
                </a:ext>
                <a:ext uri="{FF2B5EF4-FFF2-40B4-BE49-F238E27FC236}">
                  <a16:creationId xmlns:a16="http://schemas.microsoft.com/office/drawing/2014/main" id="{00000000-0008-0000-1800-00000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41324" name="Drop Down 12" hidden="1">
              <a:extLst>
                <a:ext uri="{63B3BB69-23CF-44E3-9099-C40C66FF867C}">
                  <a14:compatExt spid="_x0000_s141324"/>
                </a:ext>
                <a:ext uri="{FF2B5EF4-FFF2-40B4-BE49-F238E27FC236}">
                  <a16:creationId xmlns:a16="http://schemas.microsoft.com/office/drawing/2014/main" id="{00000000-0008-0000-1800-00000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15368</xdr:rowOff>
        </xdr:from>
        <xdr:to>
          <xdr:col>14</xdr:col>
          <xdr:colOff>15368</xdr:colOff>
          <xdr:row>17</xdr:row>
          <xdr:rowOff>238205</xdr:rowOff>
        </xdr:to>
        <xdr:sp macro="" textlink="">
          <xdr:nvSpPr>
            <xdr:cNvPr id="141325" name="Drop Down 13" hidden="1">
              <a:extLst>
                <a:ext uri="{63B3BB69-23CF-44E3-9099-C40C66FF867C}">
                  <a14:compatExt spid="_x0000_s141325"/>
                </a:ext>
                <a:ext uri="{FF2B5EF4-FFF2-40B4-BE49-F238E27FC236}">
                  <a16:creationId xmlns:a16="http://schemas.microsoft.com/office/drawing/2014/main" id="{00000000-0008-0000-1800-00000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15368</xdr:rowOff>
        </xdr:from>
        <xdr:to>
          <xdr:col>14</xdr:col>
          <xdr:colOff>15368</xdr:colOff>
          <xdr:row>18</xdr:row>
          <xdr:rowOff>238205</xdr:rowOff>
        </xdr:to>
        <xdr:sp macro="" textlink="">
          <xdr:nvSpPr>
            <xdr:cNvPr id="141326" name="Drop Down 14" hidden="1">
              <a:extLst>
                <a:ext uri="{63B3BB69-23CF-44E3-9099-C40C66FF867C}">
                  <a14:compatExt spid="_x0000_s141326"/>
                </a:ext>
                <a:ext uri="{FF2B5EF4-FFF2-40B4-BE49-F238E27FC236}">
                  <a16:creationId xmlns:a16="http://schemas.microsoft.com/office/drawing/2014/main" id="{00000000-0008-0000-1800-00000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15368</xdr:rowOff>
        </xdr:from>
        <xdr:to>
          <xdr:col>14</xdr:col>
          <xdr:colOff>15368</xdr:colOff>
          <xdr:row>19</xdr:row>
          <xdr:rowOff>238205</xdr:rowOff>
        </xdr:to>
        <xdr:sp macro="" textlink="">
          <xdr:nvSpPr>
            <xdr:cNvPr id="141327" name="Drop Down 15" hidden="1">
              <a:extLst>
                <a:ext uri="{63B3BB69-23CF-44E3-9099-C40C66FF867C}">
                  <a14:compatExt spid="_x0000_s141327"/>
                </a:ext>
                <a:ext uri="{FF2B5EF4-FFF2-40B4-BE49-F238E27FC236}">
                  <a16:creationId xmlns:a16="http://schemas.microsoft.com/office/drawing/2014/main" id="{00000000-0008-0000-1800-00000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15368</xdr:rowOff>
        </xdr:from>
        <xdr:to>
          <xdr:col>14</xdr:col>
          <xdr:colOff>15368</xdr:colOff>
          <xdr:row>20</xdr:row>
          <xdr:rowOff>238205</xdr:rowOff>
        </xdr:to>
        <xdr:sp macro="" textlink="">
          <xdr:nvSpPr>
            <xdr:cNvPr id="141328" name="Drop Down 16" hidden="1">
              <a:extLst>
                <a:ext uri="{63B3BB69-23CF-44E3-9099-C40C66FF867C}">
                  <a14:compatExt spid="_x0000_s141328"/>
                </a:ext>
                <a:ext uri="{FF2B5EF4-FFF2-40B4-BE49-F238E27FC236}">
                  <a16:creationId xmlns:a16="http://schemas.microsoft.com/office/drawing/2014/main" id="{00000000-0008-0000-1800-00001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41329" name="Drop Down 17" hidden="1">
              <a:extLst>
                <a:ext uri="{63B3BB69-23CF-44E3-9099-C40C66FF867C}">
                  <a14:compatExt spid="_x0000_s141329"/>
                </a:ext>
                <a:ext uri="{FF2B5EF4-FFF2-40B4-BE49-F238E27FC236}">
                  <a16:creationId xmlns:a16="http://schemas.microsoft.com/office/drawing/2014/main" id="{00000000-0008-0000-1800-00001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41330" name="Drop Down 18" hidden="1">
              <a:extLst>
                <a:ext uri="{63B3BB69-23CF-44E3-9099-C40C66FF867C}">
                  <a14:compatExt spid="_x0000_s141330"/>
                </a:ext>
                <a:ext uri="{FF2B5EF4-FFF2-40B4-BE49-F238E27FC236}">
                  <a16:creationId xmlns:a16="http://schemas.microsoft.com/office/drawing/2014/main" id="{00000000-0008-0000-1800-00001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41331" name="Drop Down 19" hidden="1">
              <a:extLst>
                <a:ext uri="{63B3BB69-23CF-44E3-9099-C40C66FF867C}">
                  <a14:compatExt spid="_x0000_s141331"/>
                </a:ext>
                <a:ext uri="{FF2B5EF4-FFF2-40B4-BE49-F238E27FC236}">
                  <a16:creationId xmlns:a16="http://schemas.microsoft.com/office/drawing/2014/main" id="{00000000-0008-0000-1800-00001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41332" name="Drop Down 20" hidden="1">
              <a:extLst>
                <a:ext uri="{63B3BB69-23CF-44E3-9099-C40C66FF867C}">
                  <a14:compatExt spid="_x0000_s141332"/>
                </a:ext>
                <a:ext uri="{FF2B5EF4-FFF2-40B4-BE49-F238E27FC236}">
                  <a16:creationId xmlns:a16="http://schemas.microsoft.com/office/drawing/2014/main" id="{00000000-0008-0000-1800-00001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41333" name="Drop Down 21" hidden="1">
              <a:extLst>
                <a:ext uri="{63B3BB69-23CF-44E3-9099-C40C66FF867C}">
                  <a14:compatExt spid="_x0000_s141333"/>
                </a:ext>
                <a:ext uri="{FF2B5EF4-FFF2-40B4-BE49-F238E27FC236}">
                  <a16:creationId xmlns:a16="http://schemas.microsoft.com/office/drawing/2014/main" id="{00000000-0008-0000-1800-00001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41334" name="Drop Down 22" hidden="1">
              <a:extLst>
                <a:ext uri="{63B3BB69-23CF-44E3-9099-C40C66FF867C}">
                  <a14:compatExt spid="_x0000_s141334"/>
                </a:ext>
                <a:ext uri="{FF2B5EF4-FFF2-40B4-BE49-F238E27FC236}">
                  <a16:creationId xmlns:a16="http://schemas.microsoft.com/office/drawing/2014/main" id="{00000000-0008-0000-1800-00001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41335" name="Drop Down 23" hidden="1">
              <a:extLst>
                <a:ext uri="{63B3BB69-23CF-44E3-9099-C40C66FF867C}">
                  <a14:compatExt spid="_x0000_s141335"/>
                </a:ext>
                <a:ext uri="{FF2B5EF4-FFF2-40B4-BE49-F238E27FC236}">
                  <a16:creationId xmlns:a16="http://schemas.microsoft.com/office/drawing/2014/main" id="{00000000-0008-0000-1800-00001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41336" name="Drop Down 24" hidden="1">
              <a:extLst>
                <a:ext uri="{63B3BB69-23CF-44E3-9099-C40C66FF867C}">
                  <a14:compatExt spid="_x0000_s141336"/>
                </a:ext>
                <a:ext uri="{FF2B5EF4-FFF2-40B4-BE49-F238E27FC236}">
                  <a16:creationId xmlns:a16="http://schemas.microsoft.com/office/drawing/2014/main" id="{00000000-0008-0000-1800-00001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41337" name="Drop Down 25" hidden="1">
              <a:extLst>
                <a:ext uri="{63B3BB69-23CF-44E3-9099-C40C66FF867C}">
                  <a14:compatExt spid="_x0000_s141337"/>
                </a:ext>
                <a:ext uri="{FF2B5EF4-FFF2-40B4-BE49-F238E27FC236}">
                  <a16:creationId xmlns:a16="http://schemas.microsoft.com/office/drawing/2014/main" id="{00000000-0008-0000-1800-00001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41338" name="Drop Down 26" hidden="1">
              <a:extLst>
                <a:ext uri="{63B3BB69-23CF-44E3-9099-C40C66FF867C}">
                  <a14:compatExt spid="_x0000_s141338"/>
                </a:ext>
                <a:ext uri="{FF2B5EF4-FFF2-40B4-BE49-F238E27FC236}">
                  <a16:creationId xmlns:a16="http://schemas.microsoft.com/office/drawing/2014/main" id="{00000000-0008-0000-1800-00001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41339" name="Drop Down 27" hidden="1">
              <a:extLst>
                <a:ext uri="{63B3BB69-23CF-44E3-9099-C40C66FF867C}">
                  <a14:compatExt spid="_x0000_s141339"/>
                </a:ext>
                <a:ext uri="{FF2B5EF4-FFF2-40B4-BE49-F238E27FC236}">
                  <a16:creationId xmlns:a16="http://schemas.microsoft.com/office/drawing/2014/main" id="{00000000-0008-0000-1800-00001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141340" name="Drop Down 28" hidden="1">
              <a:extLst>
                <a:ext uri="{63B3BB69-23CF-44E3-9099-C40C66FF867C}">
                  <a14:compatExt spid="_x0000_s141340"/>
                </a:ext>
                <a:ext uri="{FF2B5EF4-FFF2-40B4-BE49-F238E27FC236}">
                  <a16:creationId xmlns:a16="http://schemas.microsoft.com/office/drawing/2014/main" id="{00000000-0008-0000-1800-00001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47" name="Afbeelding 46">
          <a:hlinkClick xmlns:r="http://schemas.openxmlformats.org/officeDocument/2006/relationships" r:id="rId1" tooltip="Next section"/>
          <a:extLst>
            <a:ext uri="{FF2B5EF4-FFF2-40B4-BE49-F238E27FC236}">
              <a16:creationId xmlns:a16="http://schemas.microsoft.com/office/drawing/2014/main" id="{00000000-0008-0000-1800-00002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48" name="Afbeelding 47">
          <a:hlinkClick xmlns:r="http://schemas.openxmlformats.org/officeDocument/2006/relationships" r:id="rId3" tooltip="Previous section"/>
          <a:extLst>
            <a:ext uri="{FF2B5EF4-FFF2-40B4-BE49-F238E27FC236}">
              <a16:creationId xmlns:a16="http://schemas.microsoft.com/office/drawing/2014/main" id="{00000000-0008-0000-1800-000030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57" name="Afbeelding 56">
          <a:hlinkClick xmlns:r="http://schemas.openxmlformats.org/officeDocument/2006/relationships" r:id="rId5" tooltip="Skip to results"/>
          <a:extLst>
            <a:ext uri="{FF2B5EF4-FFF2-40B4-BE49-F238E27FC236}">
              <a16:creationId xmlns:a16="http://schemas.microsoft.com/office/drawing/2014/main" id="{00000000-0008-0000-1800-00003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41367" name="Drop Down 55" hidden="1">
              <a:extLst>
                <a:ext uri="{63B3BB69-23CF-44E3-9099-C40C66FF867C}">
                  <a14:compatExt spid="_x0000_s141367"/>
                </a:ext>
                <a:ext uri="{FF2B5EF4-FFF2-40B4-BE49-F238E27FC236}">
                  <a16:creationId xmlns:a16="http://schemas.microsoft.com/office/drawing/2014/main" id="{00000000-0008-0000-1800-00003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41368" name="Drop Down 56" hidden="1">
              <a:extLst>
                <a:ext uri="{63B3BB69-23CF-44E3-9099-C40C66FF867C}">
                  <a14:compatExt spid="_x0000_s141368"/>
                </a:ext>
                <a:ext uri="{FF2B5EF4-FFF2-40B4-BE49-F238E27FC236}">
                  <a16:creationId xmlns:a16="http://schemas.microsoft.com/office/drawing/2014/main" id="{00000000-0008-0000-1800-00003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41369" name="Drop Down 57" hidden="1">
              <a:extLst>
                <a:ext uri="{63B3BB69-23CF-44E3-9099-C40C66FF867C}">
                  <a14:compatExt spid="_x0000_s141369"/>
                </a:ext>
                <a:ext uri="{FF2B5EF4-FFF2-40B4-BE49-F238E27FC236}">
                  <a16:creationId xmlns:a16="http://schemas.microsoft.com/office/drawing/2014/main" id="{00000000-0008-0000-1800-00003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41370" name="Drop Down 58" hidden="1">
              <a:extLst>
                <a:ext uri="{63B3BB69-23CF-44E3-9099-C40C66FF867C}">
                  <a14:compatExt spid="_x0000_s141370"/>
                </a:ext>
                <a:ext uri="{FF2B5EF4-FFF2-40B4-BE49-F238E27FC236}">
                  <a16:creationId xmlns:a16="http://schemas.microsoft.com/office/drawing/2014/main" id="{00000000-0008-0000-1800-00003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4" name="Afbeelding 63">
          <a:hlinkClick xmlns:r="http://schemas.openxmlformats.org/officeDocument/2006/relationships" r:id="rId7" tooltip="Previous domain"/>
          <a:extLst>
            <a:ext uri="{FF2B5EF4-FFF2-40B4-BE49-F238E27FC236}">
              <a16:creationId xmlns:a16="http://schemas.microsoft.com/office/drawing/2014/main" id="{00000000-0008-0000-1800-000040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65" name="Afbeelding 64">
          <a:hlinkClick xmlns:r="http://schemas.openxmlformats.org/officeDocument/2006/relationships" r:id="rId9" tooltip="Next domain"/>
          <a:extLst>
            <a:ext uri="{FF2B5EF4-FFF2-40B4-BE49-F238E27FC236}">
              <a16:creationId xmlns:a16="http://schemas.microsoft.com/office/drawing/2014/main" id="{00000000-0008-0000-1800-00004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6" name="Afbeelding 65">
          <a:hlinkClick xmlns:r="http://schemas.openxmlformats.org/officeDocument/2006/relationships" r:id="rId11" tooltip="Back to index"/>
          <a:extLst>
            <a:ext uri="{FF2B5EF4-FFF2-40B4-BE49-F238E27FC236}">
              <a16:creationId xmlns:a16="http://schemas.microsoft.com/office/drawing/2014/main" id="{00000000-0008-0000-1800-00004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41371" name="Drop Down 59" hidden="1">
              <a:extLst>
                <a:ext uri="{63B3BB69-23CF-44E3-9099-C40C66FF867C}">
                  <a14:compatExt spid="_x0000_s141371"/>
                </a:ext>
                <a:ext uri="{FF2B5EF4-FFF2-40B4-BE49-F238E27FC236}">
                  <a16:creationId xmlns:a16="http://schemas.microsoft.com/office/drawing/2014/main" id="{00000000-0008-0000-1800-00003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41372" name="Drop Down 60" hidden="1">
              <a:extLst>
                <a:ext uri="{63B3BB69-23CF-44E3-9099-C40C66FF867C}">
                  <a14:compatExt spid="_x0000_s141372"/>
                </a:ext>
                <a:ext uri="{FF2B5EF4-FFF2-40B4-BE49-F238E27FC236}">
                  <a16:creationId xmlns:a16="http://schemas.microsoft.com/office/drawing/2014/main" id="{00000000-0008-0000-1800-00003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41373" name="Drop Down 61" hidden="1">
              <a:extLst>
                <a:ext uri="{63B3BB69-23CF-44E3-9099-C40C66FF867C}">
                  <a14:compatExt spid="_x0000_s141373"/>
                </a:ext>
                <a:ext uri="{FF2B5EF4-FFF2-40B4-BE49-F238E27FC236}">
                  <a16:creationId xmlns:a16="http://schemas.microsoft.com/office/drawing/2014/main" id="{00000000-0008-0000-1800-00003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41374" name="Drop Down 62" hidden="1">
              <a:extLst>
                <a:ext uri="{63B3BB69-23CF-44E3-9099-C40C66FF867C}">
                  <a14:compatExt spid="_x0000_s141374"/>
                </a:ext>
                <a:ext uri="{FF2B5EF4-FFF2-40B4-BE49-F238E27FC236}">
                  <a16:creationId xmlns:a16="http://schemas.microsoft.com/office/drawing/2014/main" id="{00000000-0008-0000-1800-00003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41375" name="Drop Down 63" hidden="1">
              <a:extLst>
                <a:ext uri="{63B3BB69-23CF-44E3-9099-C40C66FF867C}">
                  <a14:compatExt spid="_x0000_s141375"/>
                </a:ext>
                <a:ext uri="{FF2B5EF4-FFF2-40B4-BE49-F238E27FC236}">
                  <a16:creationId xmlns:a16="http://schemas.microsoft.com/office/drawing/2014/main" id="{00000000-0008-0000-1800-00003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22</xdr:row>
          <xdr:rowOff>15368</xdr:rowOff>
        </xdr:from>
        <xdr:to>
          <xdr:col>14</xdr:col>
          <xdr:colOff>15368</xdr:colOff>
          <xdr:row>22</xdr:row>
          <xdr:rowOff>238205</xdr:rowOff>
        </xdr:to>
        <xdr:sp macro="" textlink="">
          <xdr:nvSpPr>
            <xdr:cNvPr id="141376" name="Drop Down 64" hidden="1">
              <a:extLst>
                <a:ext uri="{63B3BB69-23CF-44E3-9099-C40C66FF867C}">
                  <a14:compatExt spid="_x0000_s141376"/>
                </a:ext>
                <a:ext uri="{FF2B5EF4-FFF2-40B4-BE49-F238E27FC236}">
                  <a16:creationId xmlns:a16="http://schemas.microsoft.com/office/drawing/2014/main" id="{00000000-0008-0000-1800-00004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15368</xdr:rowOff>
        </xdr:from>
        <xdr:to>
          <xdr:col>14</xdr:col>
          <xdr:colOff>15368</xdr:colOff>
          <xdr:row>23</xdr:row>
          <xdr:rowOff>238205</xdr:rowOff>
        </xdr:to>
        <xdr:sp macro="" textlink="">
          <xdr:nvSpPr>
            <xdr:cNvPr id="141377" name="Drop Down 65" hidden="1">
              <a:extLst>
                <a:ext uri="{63B3BB69-23CF-44E3-9099-C40C66FF867C}">
                  <a14:compatExt spid="_x0000_s141377"/>
                </a:ext>
                <a:ext uri="{FF2B5EF4-FFF2-40B4-BE49-F238E27FC236}">
                  <a16:creationId xmlns:a16="http://schemas.microsoft.com/office/drawing/2014/main" id="{00000000-0008-0000-1800-00004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141378" name="Drop Down 66" hidden="1">
              <a:extLst>
                <a:ext uri="{63B3BB69-23CF-44E3-9099-C40C66FF867C}">
                  <a14:compatExt spid="_x0000_s141378"/>
                </a:ext>
                <a:ext uri="{FF2B5EF4-FFF2-40B4-BE49-F238E27FC236}">
                  <a16:creationId xmlns:a16="http://schemas.microsoft.com/office/drawing/2014/main" id="{00000000-0008-0000-1800-00004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41379" name="Drop Down 67" hidden="1">
              <a:extLst>
                <a:ext uri="{63B3BB69-23CF-44E3-9099-C40C66FF867C}">
                  <a14:compatExt spid="_x0000_s141379"/>
                </a:ext>
                <a:ext uri="{FF2B5EF4-FFF2-40B4-BE49-F238E27FC236}">
                  <a16:creationId xmlns:a16="http://schemas.microsoft.com/office/drawing/2014/main" id="{00000000-0008-0000-1800-00004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41380" name="Drop Down 68" hidden="1">
              <a:extLst>
                <a:ext uri="{63B3BB69-23CF-44E3-9099-C40C66FF867C}">
                  <a14:compatExt spid="_x0000_s141380"/>
                </a:ext>
                <a:ext uri="{FF2B5EF4-FFF2-40B4-BE49-F238E27FC236}">
                  <a16:creationId xmlns:a16="http://schemas.microsoft.com/office/drawing/2014/main" id="{00000000-0008-0000-1800-00004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41381" name="Drop Down 69" hidden="1">
              <a:extLst>
                <a:ext uri="{63B3BB69-23CF-44E3-9099-C40C66FF867C}">
                  <a14:compatExt spid="_x0000_s141381"/>
                </a:ext>
                <a:ext uri="{FF2B5EF4-FFF2-40B4-BE49-F238E27FC236}">
                  <a16:creationId xmlns:a16="http://schemas.microsoft.com/office/drawing/2014/main" id="{00000000-0008-0000-1800-00004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37</xdr:row>
          <xdr:rowOff>7684</xdr:rowOff>
        </xdr:from>
        <xdr:to>
          <xdr:col>14</xdr:col>
          <xdr:colOff>15368</xdr:colOff>
          <xdr:row>37</xdr:row>
          <xdr:rowOff>230521</xdr:rowOff>
        </xdr:to>
        <xdr:sp macro="" textlink="">
          <xdr:nvSpPr>
            <xdr:cNvPr id="141382" name="Drop Down 70" hidden="1">
              <a:extLst>
                <a:ext uri="{63B3BB69-23CF-44E3-9099-C40C66FF867C}">
                  <a14:compatExt spid="_x0000_s141382"/>
                </a:ext>
                <a:ext uri="{FF2B5EF4-FFF2-40B4-BE49-F238E27FC236}">
                  <a16:creationId xmlns:a16="http://schemas.microsoft.com/office/drawing/2014/main" id="{00000000-0008-0000-1800-00004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41383" name="Drop Down 71" hidden="1">
              <a:extLst>
                <a:ext uri="{63B3BB69-23CF-44E3-9099-C40C66FF867C}">
                  <a14:compatExt spid="_x0000_s141383"/>
                </a:ext>
                <a:ext uri="{FF2B5EF4-FFF2-40B4-BE49-F238E27FC236}">
                  <a16:creationId xmlns:a16="http://schemas.microsoft.com/office/drawing/2014/main" id="{00000000-0008-0000-1800-00004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41384" name="Drop Down 72" hidden="1">
              <a:extLst>
                <a:ext uri="{63B3BB69-23CF-44E3-9099-C40C66FF867C}">
                  <a14:compatExt spid="_x0000_s141384"/>
                </a:ext>
                <a:ext uri="{FF2B5EF4-FFF2-40B4-BE49-F238E27FC236}">
                  <a16:creationId xmlns:a16="http://schemas.microsoft.com/office/drawing/2014/main" id="{00000000-0008-0000-1800-00004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41385" name="Drop Down 73" hidden="1">
              <a:extLst>
                <a:ext uri="{63B3BB69-23CF-44E3-9099-C40C66FF867C}">
                  <a14:compatExt spid="_x0000_s141385"/>
                </a:ext>
                <a:ext uri="{FF2B5EF4-FFF2-40B4-BE49-F238E27FC236}">
                  <a16:creationId xmlns:a16="http://schemas.microsoft.com/office/drawing/2014/main" id="{00000000-0008-0000-1800-00004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41386" name="Drop Down 74" hidden="1">
              <a:extLst>
                <a:ext uri="{63B3BB69-23CF-44E3-9099-C40C66FF867C}">
                  <a14:compatExt spid="_x0000_s141386"/>
                </a:ext>
                <a:ext uri="{FF2B5EF4-FFF2-40B4-BE49-F238E27FC236}">
                  <a16:creationId xmlns:a16="http://schemas.microsoft.com/office/drawing/2014/main" id="{00000000-0008-0000-1800-00004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41387" name="Drop Down 75" hidden="1">
              <a:extLst>
                <a:ext uri="{63B3BB69-23CF-44E3-9099-C40C66FF867C}">
                  <a14:compatExt spid="_x0000_s141387"/>
                </a:ext>
                <a:ext uri="{FF2B5EF4-FFF2-40B4-BE49-F238E27FC236}">
                  <a16:creationId xmlns:a16="http://schemas.microsoft.com/office/drawing/2014/main" id="{00000000-0008-0000-1800-00004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41388" name="Drop Down 76" hidden="1">
              <a:extLst>
                <a:ext uri="{63B3BB69-23CF-44E3-9099-C40C66FF867C}">
                  <a14:compatExt spid="_x0000_s141388"/>
                </a:ext>
                <a:ext uri="{FF2B5EF4-FFF2-40B4-BE49-F238E27FC236}">
                  <a16:creationId xmlns:a16="http://schemas.microsoft.com/office/drawing/2014/main" id="{00000000-0008-0000-1800-00004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41389" name="Drop Down 77" hidden="1">
              <a:extLst>
                <a:ext uri="{63B3BB69-23CF-44E3-9099-C40C66FF867C}">
                  <a14:compatExt spid="_x0000_s141389"/>
                </a:ext>
                <a:ext uri="{FF2B5EF4-FFF2-40B4-BE49-F238E27FC236}">
                  <a16:creationId xmlns:a16="http://schemas.microsoft.com/office/drawing/2014/main" id="{00000000-0008-0000-1800-00004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41390" name="Drop Down 78" hidden="1">
              <a:extLst>
                <a:ext uri="{63B3BB69-23CF-44E3-9099-C40C66FF867C}">
                  <a14:compatExt spid="_x0000_s141390"/>
                </a:ext>
                <a:ext uri="{FF2B5EF4-FFF2-40B4-BE49-F238E27FC236}">
                  <a16:creationId xmlns:a16="http://schemas.microsoft.com/office/drawing/2014/main" id="{00000000-0008-0000-1800-00004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41391" name="Drop Down 79" hidden="1">
              <a:extLst>
                <a:ext uri="{63B3BB69-23CF-44E3-9099-C40C66FF867C}">
                  <a14:compatExt spid="_x0000_s141391"/>
                </a:ext>
                <a:ext uri="{FF2B5EF4-FFF2-40B4-BE49-F238E27FC236}">
                  <a16:creationId xmlns:a16="http://schemas.microsoft.com/office/drawing/2014/main" id="{00000000-0008-0000-1800-00004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41392" name="Drop Down 80" hidden="1">
              <a:extLst>
                <a:ext uri="{63B3BB69-23CF-44E3-9099-C40C66FF867C}">
                  <a14:compatExt spid="_x0000_s141392"/>
                </a:ext>
                <a:ext uri="{FF2B5EF4-FFF2-40B4-BE49-F238E27FC236}">
                  <a16:creationId xmlns:a16="http://schemas.microsoft.com/office/drawing/2014/main" id="{00000000-0008-0000-1800-00005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41393" name="Drop Down 81" hidden="1">
              <a:extLst>
                <a:ext uri="{63B3BB69-23CF-44E3-9099-C40C66FF867C}">
                  <a14:compatExt spid="_x0000_s141393"/>
                </a:ext>
                <a:ext uri="{FF2B5EF4-FFF2-40B4-BE49-F238E27FC236}">
                  <a16:creationId xmlns:a16="http://schemas.microsoft.com/office/drawing/2014/main" id="{00000000-0008-0000-1800-00005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41394" name="Drop Down 82" hidden="1">
              <a:extLst>
                <a:ext uri="{63B3BB69-23CF-44E3-9099-C40C66FF867C}">
                  <a14:compatExt spid="_x0000_s141394"/>
                </a:ext>
                <a:ext uri="{FF2B5EF4-FFF2-40B4-BE49-F238E27FC236}">
                  <a16:creationId xmlns:a16="http://schemas.microsoft.com/office/drawing/2014/main" id="{00000000-0008-0000-1800-00005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41395" name="Drop Down 83" hidden="1">
              <a:extLst>
                <a:ext uri="{63B3BB69-23CF-44E3-9099-C40C66FF867C}">
                  <a14:compatExt spid="_x0000_s141395"/>
                </a:ext>
                <a:ext uri="{FF2B5EF4-FFF2-40B4-BE49-F238E27FC236}">
                  <a16:creationId xmlns:a16="http://schemas.microsoft.com/office/drawing/2014/main" id="{00000000-0008-0000-1800-00005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41396" name="Drop Down 84" hidden="1">
              <a:extLst>
                <a:ext uri="{63B3BB69-23CF-44E3-9099-C40C66FF867C}">
                  <a14:compatExt spid="_x0000_s141396"/>
                </a:ext>
                <a:ext uri="{FF2B5EF4-FFF2-40B4-BE49-F238E27FC236}">
                  <a16:creationId xmlns:a16="http://schemas.microsoft.com/office/drawing/2014/main" id="{00000000-0008-0000-1800-00005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41397" name="Drop Down 85" hidden="1">
              <a:extLst>
                <a:ext uri="{63B3BB69-23CF-44E3-9099-C40C66FF867C}">
                  <a14:compatExt spid="_x0000_s141397"/>
                </a:ext>
                <a:ext uri="{FF2B5EF4-FFF2-40B4-BE49-F238E27FC236}">
                  <a16:creationId xmlns:a16="http://schemas.microsoft.com/office/drawing/2014/main" id="{00000000-0008-0000-1800-00005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41398" name="Drop Down 86" hidden="1">
              <a:extLst>
                <a:ext uri="{63B3BB69-23CF-44E3-9099-C40C66FF867C}">
                  <a14:compatExt spid="_x0000_s141398"/>
                </a:ext>
                <a:ext uri="{FF2B5EF4-FFF2-40B4-BE49-F238E27FC236}">
                  <a16:creationId xmlns:a16="http://schemas.microsoft.com/office/drawing/2014/main" id="{00000000-0008-0000-1800-00005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41399" name="Drop Down 87" hidden="1">
              <a:extLst>
                <a:ext uri="{63B3BB69-23CF-44E3-9099-C40C66FF867C}">
                  <a14:compatExt spid="_x0000_s141399"/>
                </a:ext>
                <a:ext uri="{FF2B5EF4-FFF2-40B4-BE49-F238E27FC236}">
                  <a16:creationId xmlns:a16="http://schemas.microsoft.com/office/drawing/2014/main" id="{00000000-0008-0000-1800-00005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41401" name="Drop Down 89" hidden="1">
              <a:extLst>
                <a:ext uri="{63B3BB69-23CF-44E3-9099-C40C66FF867C}">
                  <a14:compatExt spid="_x0000_s141401"/>
                </a:ext>
                <a:ext uri="{FF2B5EF4-FFF2-40B4-BE49-F238E27FC236}">
                  <a16:creationId xmlns:a16="http://schemas.microsoft.com/office/drawing/2014/main" id="{00000000-0008-0000-1800-00005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41403" name="Drop Down 91" hidden="1">
              <a:extLst>
                <a:ext uri="{63B3BB69-23CF-44E3-9099-C40C66FF867C}">
                  <a14:compatExt spid="_x0000_s141403"/>
                </a:ext>
                <a:ext uri="{FF2B5EF4-FFF2-40B4-BE49-F238E27FC236}">
                  <a16:creationId xmlns:a16="http://schemas.microsoft.com/office/drawing/2014/main" id="{00000000-0008-0000-1800-00005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141404" name="Drop Down 92" hidden="1">
              <a:extLst>
                <a:ext uri="{63B3BB69-23CF-44E3-9099-C40C66FF867C}">
                  <a14:compatExt spid="_x0000_s141404"/>
                </a:ext>
                <a:ext uri="{FF2B5EF4-FFF2-40B4-BE49-F238E27FC236}">
                  <a16:creationId xmlns:a16="http://schemas.microsoft.com/office/drawing/2014/main" id="{00000000-0008-0000-1800-00005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141405" name="Drop Down 93" hidden="1">
              <a:extLst>
                <a:ext uri="{63B3BB69-23CF-44E3-9099-C40C66FF867C}">
                  <a14:compatExt spid="_x0000_s141405"/>
                </a:ext>
                <a:ext uri="{FF2B5EF4-FFF2-40B4-BE49-F238E27FC236}">
                  <a16:creationId xmlns:a16="http://schemas.microsoft.com/office/drawing/2014/main" id="{00000000-0008-0000-1800-00005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141406" name="Drop Down 94" hidden="1">
              <a:extLst>
                <a:ext uri="{63B3BB69-23CF-44E3-9099-C40C66FF867C}">
                  <a14:compatExt spid="_x0000_s141406"/>
                </a:ext>
                <a:ext uri="{FF2B5EF4-FFF2-40B4-BE49-F238E27FC236}">
                  <a16:creationId xmlns:a16="http://schemas.microsoft.com/office/drawing/2014/main" id="{00000000-0008-0000-1800-00005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76</xdr:row>
          <xdr:rowOff>15368</xdr:rowOff>
        </xdr:from>
        <xdr:to>
          <xdr:col>12</xdr:col>
          <xdr:colOff>15368</xdr:colOff>
          <xdr:row>76</xdr:row>
          <xdr:rowOff>238205</xdr:rowOff>
        </xdr:to>
        <xdr:sp macro="" textlink="">
          <xdr:nvSpPr>
            <xdr:cNvPr id="141407" name="Drop Down 95" hidden="1">
              <a:extLst>
                <a:ext uri="{63B3BB69-23CF-44E3-9099-C40C66FF867C}">
                  <a14:compatExt spid="_x0000_s141407"/>
                </a:ext>
                <a:ext uri="{FF2B5EF4-FFF2-40B4-BE49-F238E27FC236}">
                  <a16:creationId xmlns:a16="http://schemas.microsoft.com/office/drawing/2014/main" id="{00000000-0008-0000-1800-00005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77</xdr:row>
          <xdr:rowOff>15368</xdr:rowOff>
        </xdr:from>
        <xdr:to>
          <xdr:col>12</xdr:col>
          <xdr:colOff>15368</xdr:colOff>
          <xdr:row>77</xdr:row>
          <xdr:rowOff>238205</xdr:rowOff>
        </xdr:to>
        <xdr:sp macro="" textlink="">
          <xdr:nvSpPr>
            <xdr:cNvPr id="141408" name="Drop Down 96" hidden="1">
              <a:extLst>
                <a:ext uri="{63B3BB69-23CF-44E3-9099-C40C66FF867C}">
                  <a14:compatExt spid="_x0000_s141408"/>
                </a:ext>
                <a:ext uri="{FF2B5EF4-FFF2-40B4-BE49-F238E27FC236}">
                  <a16:creationId xmlns:a16="http://schemas.microsoft.com/office/drawing/2014/main" id="{00000000-0008-0000-1800-00006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141409" name="Drop Down 97" hidden="1">
              <a:extLst>
                <a:ext uri="{63B3BB69-23CF-44E3-9099-C40C66FF867C}">
                  <a14:compatExt spid="_x0000_s141409"/>
                </a:ext>
                <a:ext uri="{FF2B5EF4-FFF2-40B4-BE49-F238E27FC236}">
                  <a16:creationId xmlns:a16="http://schemas.microsoft.com/office/drawing/2014/main" id="{00000000-0008-0000-1800-00006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79</xdr:row>
          <xdr:rowOff>15368</xdr:rowOff>
        </xdr:from>
        <xdr:to>
          <xdr:col>12</xdr:col>
          <xdr:colOff>15368</xdr:colOff>
          <xdr:row>79</xdr:row>
          <xdr:rowOff>238205</xdr:rowOff>
        </xdr:to>
        <xdr:sp macro="" textlink="">
          <xdr:nvSpPr>
            <xdr:cNvPr id="141410" name="Drop Down 98" hidden="1">
              <a:extLst>
                <a:ext uri="{63B3BB69-23CF-44E3-9099-C40C66FF867C}">
                  <a14:compatExt spid="_x0000_s141410"/>
                </a:ext>
                <a:ext uri="{FF2B5EF4-FFF2-40B4-BE49-F238E27FC236}">
                  <a16:creationId xmlns:a16="http://schemas.microsoft.com/office/drawing/2014/main" id="{00000000-0008-0000-1800-00006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82</xdr:row>
          <xdr:rowOff>15368</xdr:rowOff>
        </xdr:from>
        <xdr:to>
          <xdr:col>12</xdr:col>
          <xdr:colOff>15368</xdr:colOff>
          <xdr:row>82</xdr:row>
          <xdr:rowOff>238205</xdr:rowOff>
        </xdr:to>
        <xdr:sp macro="" textlink="">
          <xdr:nvSpPr>
            <xdr:cNvPr id="141412" name="Drop Down 100" hidden="1">
              <a:extLst>
                <a:ext uri="{63B3BB69-23CF-44E3-9099-C40C66FF867C}">
                  <a14:compatExt spid="_x0000_s141412"/>
                </a:ext>
                <a:ext uri="{FF2B5EF4-FFF2-40B4-BE49-F238E27FC236}">
                  <a16:creationId xmlns:a16="http://schemas.microsoft.com/office/drawing/2014/main" id="{00000000-0008-0000-1800-00006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83</xdr:row>
          <xdr:rowOff>15368</xdr:rowOff>
        </xdr:from>
        <xdr:to>
          <xdr:col>12</xdr:col>
          <xdr:colOff>15368</xdr:colOff>
          <xdr:row>83</xdr:row>
          <xdr:rowOff>238205</xdr:rowOff>
        </xdr:to>
        <xdr:sp macro="" textlink="">
          <xdr:nvSpPr>
            <xdr:cNvPr id="141413" name="Drop Down 101" hidden="1">
              <a:extLst>
                <a:ext uri="{63B3BB69-23CF-44E3-9099-C40C66FF867C}">
                  <a14:compatExt spid="_x0000_s141413"/>
                </a:ext>
                <a:ext uri="{FF2B5EF4-FFF2-40B4-BE49-F238E27FC236}">
                  <a16:creationId xmlns:a16="http://schemas.microsoft.com/office/drawing/2014/main" id="{00000000-0008-0000-1800-00006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141414" name="Drop Down 102" hidden="1">
              <a:extLst>
                <a:ext uri="{63B3BB69-23CF-44E3-9099-C40C66FF867C}">
                  <a14:compatExt spid="_x0000_s141414"/>
                </a:ext>
                <a:ext uri="{FF2B5EF4-FFF2-40B4-BE49-F238E27FC236}">
                  <a16:creationId xmlns:a16="http://schemas.microsoft.com/office/drawing/2014/main" id="{00000000-0008-0000-1800-00006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141415" name="Drop Down 103" hidden="1">
              <a:extLst>
                <a:ext uri="{63B3BB69-23CF-44E3-9099-C40C66FF867C}">
                  <a14:compatExt spid="_x0000_s141415"/>
                </a:ext>
                <a:ext uri="{FF2B5EF4-FFF2-40B4-BE49-F238E27FC236}">
                  <a16:creationId xmlns:a16="http://schemas.microsoft.com/office/drawing/2014/main" id="{00000000-0008-0000-1800-00006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86</xdr:row>
          <xdr:rowOff>15368</xdr:rowOff>
        </xdr:from>
        <xdr:to>
          <xdr:col>12</xdr:col>
          <xdr:colOff>15368</xdr:colOff>
          <xdr:row>86</xdr:row>
          <xdr:rowOff>238205</xdr:rowOff>
        </xdr:to>
        <xdr:sp macro="" textlink="">
          <xdr:nvSpPr>
            <xdr:cNvPr id="141416" name="Drop Down 104" hidden="1">
              <a:extLst>
                <a:ext uri="{63B3BB69-23CF-44E3-9099-C40C66FF867C}">
                  <a14:compatExt spid="_x0000_s141416"/>
                </a:ext>
                <a:ext uri="{FF2B5EF4-FFF2-40B4-BE49-F238E27FC236}">
                  <a16:creationId xmlns:a16="http://schemas.microsoft.com/office/drawing/2014/main" id="{00000000-0008-0000-1800-00006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87</xdr:row>
          <xdr:rowOff>15368</xdr:rowOff>
        </xdr:from>
        <xdr:to>
          <xdr:col>12</xdr:col>
          <xdr:colOff>15368</xdr:colOff>
          <xdr:row>87</xdr:row>
          <xdr:rowOff>238205</xdr:rowOff>
        </xdr:to>
        <xdr:sp macro="" textlink="">
          <xdr:nvSpPr>
            <xdr:cNvPr id="141417" name="Drop Down 105" hidden="1">
              <a:extLst>
                <a:ext uri="{63B3BB69-23CF-44E3-9099-C40C66FF867C}">
                  <a14:compatExt spid="_x0000_s141417"/>
                </a:ext>
                <a:ext uri="{FF2B5EF4-FFF2-40B4-BE49-F238E27FC236}">
                  <a16:creationId xmlns:a16="http://schemas.microsoft.com/office/drawing/2014/main" id="{00000000-0008-0000-1800-00006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88</xdr:row>
          <xdr:rowOff>15368</xdr:rowOff>
        </xdr:from>
        <xdr:to>
          <xdr:col>12</xdr:col>
          <xdr:colOff>15368</xdr:colOff>
          <xdr:row>88</xdr:row>
          <xdr:rowOff>238205</xdr:rowOff>
        </xdr:to>
        <xdr:sp macro="" textlink="">
          <xdr:nvSpPr>
            <xdr:cNvPr id="141419" name="Drop Down 107" hidden="1">
              <a:extLst>
                <a:ext uri="{63B3BB69-23CF-44E3-9099-C40C66FF867C}">
                  <a14:compatExt spid="_x0000_s141419"/>
                </a:ext>
                <a:ext uri="{FF2B5EF4-FFF2-40B4-BE49-F238E27FC236}">
                  <a16:creationId xmlns:a16="http://schemas.microsoft.com/office/drawing/2014/main" id="{00000000-0008-0000-1800-00006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89</xdr:row>
          <xdr:rowOff>15368</xdr:rowOff>
        </xdr:from>
        <xdr:to>
          <xdr:col>12</xdr:col>
          <xdr:colOff>15368</xdr:colOff>
          <xdr:row>89</xdr:row>
          <xdr:rowOff>238205</xdr:rowOff>
        </xdr:to>
        <xdr:sp macro="" textlink="">
          <xdr:nvSpPr>
            <xdr:cNvPr id="141420" name="Drop Down 108" hidden="1">
              <a:extLst>
                <a:ext uri="{63B3BB69-23CF-44E3-9099-C40C66FF867C}">
                  <a14:compatExt spid="_x0000_s141420"/>
                </a:ext>
                <a:ext uri="{FF2B5EF4-FFF2-40B4-BE49-F238E27FC236}">
                  <a16:creationId xmlns:a16="http://schemas.microsoft.com/office/drawing/2014/main" id="{00000000-0008-0000-1800-00006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92</xdr:row>
          <xdr:rowOff>15368</xdr:rowOff>
        </xdr:from>
        <xdr:to>
          <xdr:col>12</xdr:col>
          <xdr:colOff>15368</xdr:colOff>
          <xdr:row>92</xdr:row>
          <xdr:rowOff>238205</xdr:rowOff>
        </xdr:to>
        <xdr:sp macro="" textlink="">
          <xdr:nvSpPr>
            <xdr:cNvPr id="141421" name="Drop Down 109" hidden="1">
              <a:extLst>
                <a:ext uri="{63B3BB69-23CF-44E3-9099-C40C66FF867C}">
                  <a14:compatExt spid="_x0000_s141421"/>
                </a:ext>
                <a:ext uri="{FF2B5EF4-FFF2-40B4-BE49-F238E27FC236}">
                  <a16:creationId xmlns:a16="http://schemas.microsoft.com/office/drawing/2014/main" id="{00000000-0008-0000-1800-00006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93</xdr:row>
          <xdr:rowOff>15368</xdr:rowOff>
        </xdr:from>
        <xdr:to>
          <xdr:col>12</xdr:col>
          <xdr:colOff>15368</xdr:colOff>
          <xdr:row>93</xdr:row>
          <xdr:rowOff>238205</xdr:rowOff>
        </xdr:to>
        <xdr:sp macro="" textlink="">
          <xdr:nvSpPr>
            <xdr:cNvPr id="141422" name="Drop Down 110" hidden="1">
              <a:extLst>
                <a:ext uri="{63B3BB69-23CF-44E3-9099-C40C66FF867C}">
                  <a14:compatExt spid="_x0000_s141422"/>
                </a:ext>
                <a:ext uri="{FF2B5EF4-FFF2-40B4-BE49-F238E27FC236}">
                  <a16:creationId xmlns:a16="http://schemas.microsoft.com/office/drawing/2014/main" id="{00000000-0008-0000-1800-00006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94</xdr:row>
          <xdr:rowOff>15368</xdr:rowOff>
        </xdr:from>
        <xdr:to>
          <xdr:col>12</xdr:col>
          <xdr:colOff>15368</xdr:colOff>
          <xdr:row>94</xdr:row>
          <xdr:rowOff>238205</xdr:rowOff>
        </xdr:to>
        <xdr:sp macro="" textlink="">
          <xdr:nvSpPr>
            <xdr:cNvPr id="141423" name="Drop Down 111" hidden="1">
              <a:extLst>
                <a:ext uri="{63B3BB69-23CF-44E3-9099-C40C66FF867C}">
                  <a14:compatExt spid="_x0000_s141423"/>
                </a:ext>
                <a:ext uri="{FF2B5EF4-FFF2-40B4-BE49-F238E27FC236}">
                  <a16:creationId xmlns:a16="http://schemas.microsoft.com/office/drawing/2014/main" id="{00000000-0008-0000-1800-00006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97</xdr:row>
          <xdr:rowOff>15368</xdr:rowOff>
        </xdr:from>
        <xdr:to>
          <xdr:col>12</xdr:col>
          <xdr:colOff>15368</xdr:colOff>
          <xdr:row>97</xdr:row>
          <xdr:rowOff>238205</xdr:rowOff>
        </xdr:to>
        <xdr:sp macro="" textlink="">
          <xdr:nvSpPr>
            <xdr:cNvPr id="141424" name="Drop Down 112" hidden="1">
              <a:extLst>
                <a:ext uri="{63B3BB69-23CF-44E3-9099-C40C66FF867C}">
                  <a14:compatExt spid="_x0000_s141424"/>
                </a:ext>
                <a:ext uri="{FF2B5EF4-FFF2-40B4-BE49-F238E27FC236}">
                  <a16:creationId xmlns:a16="http://schemas.microsoft.com/office/drawing/2014/main" id="{00000000-0008-0000-1800-00007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100</xdr:row>
          <xdr:rowOff>15368</xdr:rowOff>
        </xdr:from>
        <xdr:to>
          <xdr:col>12</xdr:col>
          <xdr:colOff>15368</xdr:colOff>
          <xdr:row>100</xdr:row>
          <xdr:rowOff>238205</xdr:rowOff>
        </xdr:to>
        <xdr:sp macro="" textlink="">
          <xdr:nvSpPr>
            <xdr:cNvPr id="141425" name="Drop Down 113" hidden="1">
              <a:extLst>
                <a:ext uri="{63B3BB69-23CF-44E3-9099-C40C66FF867C}">
                  <a14:compatExt spid="_x0000_s141425"/>
                </a:ext>
                <a:ext uri="{FF2B5EF4-FFF2-40B4-BE49-F238E27FC236}">
                  <a16:creationId xmlns:a16="http://schemas.microsoft.com/office/drawing/2014/main" id="{00000000-0008-0000-1800-00007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101</xdr:row>
          <xdr:rowOff>15368</xdr:rowOff>
        </xdr:from>
        <xdr:to>
          <xdr:col>12</xdr:col>
          <xdr:colOff>15368</xdr:colOff>
          <xdr:row>101</xdr:row>
          <xdr:rowOff>238205</xdr:rowOff>
        </xdr:to>
        <xdr:sp macro="" textlink="">
          <xdr:nvSpPr>
            <xdr:cNvPr id="141426" name="Drop Down 114" hidden="1">
              <a:extLst>
                <a:ext uri="{63B3BB69-23CF-44E3-9099-C40C66FF867C}">
                  <a14:compatExt spid="_x0000_s141426"/>
                </a:ext>
                <a:ext uri="{FF2B5EF4-FFF2-40B4-BE49-F238E27FC236}">
                  <a16:creationId xmlns:a16="http://schemas.microsoft.com/office/drawing/2014/main" id="{00000000-0008-0000-1800-00007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102</xdr:row>
          <xdr:rowOff>15368</xdr:rowOff>
        </xdr:from>
        <xdr:to>
          <xdr:col>12</xdr:col>
          <xdr:colOff>15368</xdr:colOff>
          <xdr:row>102</xdr:row>
          <xdr:rowOff>238205</xdr:rowOff>
        </xdr:to>
        <xdr:sp macro="" textlink="">
          <xdr:nvSpPr>
            <xdr:cNvPr id="141427" name="Drop Down 115" hidden="1">
              <a:extLst>
                <a:ext uri="{63B3BB69-23CF-44E3-9099-C40C66FF867C}">
                  <a14:compatExt spid="_x0000_s141427"/>
                </a:ext>
                <a:ext uri="{FF2B5EF4-FFF2-40B4-BE49-F238E27FC236}">
                  <a16:creationId xmlns:a16="http://schemas.microsoft.com/office/drawing/2014/main" id="{00000000-0008-0000-1800-00007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103</xdr:row>
          <xdr:rowOff>15368</xdr:rowOff>
        </xdr:from>
        <xdr:to>
          <xdr:col>12</xdr:col>
          <xdr:colOff>15368</xdr:colOff>
          <xdr:row>103</xdr:row>
          <xdr:rowOff>238205</xdr:rowOff>
        </xdr:to>
        <xdr:sp macro="" textlink="">
          <xdr:nvSpPr>
            <xdr:cNvPr id="141428" name="Drop Down 116" hidden="1">
              <a:extLst>
                <a:ext uri="{63B3BB69-23CF-44E3-9099-C40C66FF867C}">
                  <a14:compatExt spid="_x0000_s141428"/>
                </a:ext>
                <a:ext uri="{FF2B5EF4-FFF2-40B4-BE49-F238E27FC236}">
                  <a16:creationId xmlns:a16="http://schemas.microsoft.com/office/drawing/2014/main" id="{00000000-0008-0000-1800-00007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104</xdr:row>
          <xdr:rowOff>15368</xdr:rowOff>
        </xdr:from>
        <xdr:to>
          <xdr:col>12</xdr:col>
          <xdr:colOff>15368</xdr:colOff>
          <xdr:row>104</xdr:row>
          <xdr:rowOff>238205</xdr:rowOff>
        </xdr:to>
        <xdr:sp macro="" textlink="">
          <xdr:nvSpPr>
            <xdr:cNvPr id="141429" name="Drop Down 117" hidden="1">
              <a:extLst>
                <a:ext uri="{63B3BB69-23CF-44E3-9099-C40C66FF867C}">
                  <a14:compatExt spid="_x0000_s141429"/>
                </a:ext>
                <a:ext uri="{FF2B5EF4-FFF2-40B4-BE49-F238E27FC236}">
                  <a16:creationId xmlns:a16="http://schemas.microsoft.com/office/drawing/2014/main" id="{00000000-0008-0000-1800-00007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105</xdr:row>
          <xdr:rowOff>15368</xdr:rowOff>
        </xdr:from>
        <xdr:to>
          <xdr:col>12</xdr:col>
          <xdr:colOff>15368</xdr:colOff>
          <xdr:row>105</xdr:row>
          <xdr:rowOff>238205</xdr:rowOff>
        </xdr:to>
        <xdr:sp macro="" textlink="">
          <xdr:nvSpPr>
            <xdr:cNvPr id="141430" name="Drop Down 118" hidden="1">
              <a:extLst>
                <a:ext uri="{63B3BB69-23CF-44E3-9099-C40C66FF867C}">
                  <a14:compatExt spid="_x0000_s141430"/>
                </a:ext>
                <a:ext uri="{FF2B5EF4-FFF2-40B4-BE49-F238E27FC236}">
                  <a16:creationId xmlns:a16="http://schemas.microsoft.com/office/drawing/2014/main" id="{00000000-0008-0000-1800-00007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41431" name="Drop Down 119" hidden="1">
              <a:extLst>
                <a:ext uri="{63B3BB69-23CF-44E3-9099-C40C66FF867C}">
                  <a14:compatExt spid="_x0000_s141431"/>
                </a:ext>
                <a:ext uri="{FF2B5EF4-FFF2-40B4-BE49-F238E27FC236}">
                  <a16:creationId xmlns:a16="http://schemas.microsoft.com/office/drawing/2014/main" id="{00000000-0008-0000-1800-00007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141432" name="Drop Down 120" hidden="1">
              <a:extLst>
                <a:ext uri="{63B3BB69-23CF-44E3-9099-C40C66FF867C}">
                  <a14:compatExt spid="_x0000_s141432"/>
                </a:ext>
                <a:ext uri="{FF2B5EF4-FFF2-40B4-BE49-F238E27FC236}">
                  <a16:creationId xmlns:a16="http://schemas.microsoft.com/office/drawing/2014/main" id="{00000000-0008-0000-1800-00007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141433" name="Drop Down 121" hidden="1">
              <a:extLst>
                <a:ext uri="{63B3BB69-23CF-44E3-9099-C40C66FF867C}">
                  <a14:compatExt spid="_x0000_s141433"/>
                </a:ext>
                <a:ext uri="{FF2B5EF4-FFF2-40B4-BE49-F238E27FC236}">
                  <a16:creationId xmlns:a16="http://schemas.microsoft.com/office/drawing/2014/main" id="{00000000-0008-0000-1800-00007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41434" name="Drop Down 122" hidden="1">
              <a:extLst>
                <a:ext uri="{63B3BB69-23CF-44E3-9099-C40C66FF867C}">
                  <a14:compatExt spid="_x0000_s141434"/>
                </a:ext>
                <a:ext uri="{FF2B5EF4-FFF2-40B4-BE49-F238E27FC236}">
                  <a16:creationId xmlns:a16="http://schemas.microsoft.com/office/drawing/2014/main" id="{00000000-0008-0000-1800-00007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41435" name="Drop Down 123" hidden="1">
              <a:extLst>
                <a:ext uri="{63B3BB69-23CF-44E3-9099-C40C66FF867C}">
                  <a14:compatExt spid="_x0000_s141435"/>
                </a:ext>
                <a:ext uri="{FF2B5EF4-FFF2-40B4-BE49-F238E27FC236}">
                  <a16:creationId xmlns:a16="http://schemas.microsoft.com/office/drawing/2014/main" id="{00000000-0008-0000-1800-00007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41436" name="Drop Down 124" hidden="1">
              <a:extLst>
                <a:ext uri="{63B3BB69-23CF-44E3-9099-C40C66FF867C}">
                  <a14:compatExt spid="_x0000_s141436"/>
                </a:ext>
                <a:ext uri="{FF2B5EF4-FFF2-40B4-BE49-F238E27FC236}">
                  <a16:creationId xmlns:a16="http://schemas.microsoft.com/office/drawing/2014/main" id="{00000000-0008-0000-1800-00007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53601" name="Drop Down 1" hidden="1">
              <a:extLst>
                <a:ext uri="{63B3BB69-23CF-44E3-9099-C40C66FF867C}">
                  <a14:compatExt spid="_x0000_s153601"/>
                </a:ext>
                <a:ext uri="{FF2B5EF4-FFF2-40B4-BE49-F238E27FC236}">
                  <a16:creationId xmlns:a16="http://schemas.microsoft.com/office/drawing/2014/main" id="{00000000-0008-0000-1900-000001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15368</xdr:rowOff>
        </xdr:from>
        <xdr:to>
          <xdr:col>14</xdr:col>
          <xdr:colOff>15368</xdr:colOff>
          <xdr:row>11</xdr:row>
          <xdr:rowOff>238205</xdr:rowOff>
        </xdr:to>
        <xdr:sp macro="" textlink="">
          <xdr:nvSpPr>
            <xdr:cNvPr id="153602" name="Drop Down 2" hidden="1">
              <a:extLst>
                <a:ext uri="{63B3BB69-23CF-44E3-9099-C40C66FF867C}">
                  <a14:compatExt spid="_x0000_s153602"/>
                </a:ext>
                <a:ext uri="{FF2B5EF4-FFF2-40B4-BE49-F238E27FC236}">
                  <a16:creationId xmlns:a16="http://schemas.microsoft.com/office/drawing/2014/main" id="{00000000-0008-0000-1900-000002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53603" name="Drop Down 3" hidden="1">
              <a:extLst>
                <a:ext uri="{63B3BB69-23CF-44E3-9099-C40C66FF867C}">
                  <a14:compatExt spid="_x0000_s153603"/>
                </a:ext>
                <a:ext uri="{FF2B5EF4-FFF2-40B4-BE49-F238E27FC236}">
                  <a16:creationId xmlns:a16="http://schemas.microsoft.com/office/drawing/2014/main" id="{00000000-0008-0000-1900-00000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12</xdr:row>
          <xdr:rowOff>15368</xdr:rowOff>
        </xdr:from>
        <xdr:to>
          <xdr:col>14</xdr:col>
          <xdr:colOff>15368</xdr:colOff>
          <xdr:row>12</xdr:row>
          <xdr:rowOff>238205</xdr:rowOff>
        </xdr:to>
        <xdr:sp macro="" textlink="">
          <xdr:nvSpPr>
            <xdr:cNvPr id="153604" name="Drop Down 4" hidden="1">
              <a:extLst>
                <a:ext uri="{63B3BB69-23CF-44E3-9099-C40C66FF867C}">
                  <a14:compatExt spid="_x0000_s153604"/>
                </a:ext>
                <a:ext uri="{FF2B5EF4-FFF2-40B4-BE49-F238E27FC236}">
                  <a16:creationId xmlns:a16="http://schemas.microsoft.com/office/drawing/2014/main" id="{00000000-0008-0000-1900-000004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53605" name="Drop Down 5" hidden="1">
              <a:extLst>
                <a:ext uri="{63B3BB69-23CF-44E3-9099-C40C66FF867C}">
                  <a14:compatExt spid="_x0000_s153605"/>
                </a:ext>
                <a:ext uri="{FF2B5EF4-FFF2-40B4-BE49-F238E27FC236}">
                  <a16:creationId xmlns:a16="http://schemas.microsoft.com/office/drawing/2014/main" id="{00000000-0008-0000-1900-00000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53606" name="Drop Down 6" hidden="1">
              <a:extLst>
                <a:ext uri="{63B3BB69-23CF-44E3-9099-C40C66FF867C}">
                  <a14:compatExt spid="_x0000_s153606"/>
                </a:ext>
                <a:ext uri="{FF2B5EF4-FFF2-40B4-BE49-F238E27FC236}">
                  <a16:creationId xmlns:a16="http://schemas.microsoft.com/office/drawing/2014/main" id="{00000000-0008-0000-1900-000006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15368</xdr:rowOff>
        </xdr:from>
        <xdr:to>
          <xdr:col>14</xdr:col>
          <xdr:colOff>15368</xdr:colOff>
          <xdr:row>14</xdr:row>
          <xdr:rowOff>238205</xdr:rowOff>
        </xdr:to>
        <xdr:sp macro="" textlink="">
          <xdr:nvSpPr>
            <xdr:cNvPr id="153607" name="Drop Down 7" hidden="1">
              <a:extLst>
                <a:ext uri="{63B3BB69-23CF-44E3-9099-C40C66FF867C}">
                  <a14:compatExt spid="_x0000_s153607"/>
                </a:ext>
                <a:ext uri="{FF2B5EF4-FFF2-40B4-BE49-F238E27FC236}">
                  <a16:creationId xmlns:a16="http://schemas.microsoft.com/office/drawing/2014/main" id="{00000000-0008-0000-1900-00000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15368</xdr:rowOff>
        </xdr:from>
        <xdr:to>
          <xdr:col>14</xdr:col>
          <xdr:colOff>15368</xdr:colOff>
          <xdr:row>15</xdr:row>
          <xdr:rowOff>238205</xdr:rowOff>
        </xdr:to>
        <xdr:sp macro="" textlink="">
          <xdr:nvSpPr>
            <xdr:cNvPr id="153608" name="Drop Down 8" hidden="1">
              <a:extLst>
                <a:ext uri="{63B3BB69-23CF-44E3-9099-C40C66FF867C}">
                  <a14:compatExt spid="_x0000_s153608"/>
                </a:ext>
                <a:ext uri="{FF2B5EF4-FFF2-40B4-BE49-F238E27FC236}">
                  <a16:creationId xmlns:a16="http://schemas.microsoft.com/office/drawing/2014/main" id="{00000000-0008-0000-1900-00000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53609" name="Drop Down 9" hidden="1">
              <a:extLst>
                <a:ext uri="{63B3BB69-23CF-44E3-9099-C40C66FF867C}">
                  <a14:compatExt spid="_x0000_s153609"/>
                </a:ext>
                <a:ext uri="{FF2B5EF4-FFF2-40B4-BE49-F238E27FC236}">
                  <a16:creationId xmlns:a16="http://schemas.microsoft.com/office/drawing/2014/main" id="{00000000-0008-0000-1900-00000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53610" name="Drop Down 10" hidden="1">
              <a:extLst>
                <a:ext uri="{63B3BB69-23CF-44E3-9099-C40C66FF867C}">
                  <a14:compatExt spid="_x0000_s153610"/>
                </a:ext>
                <a:ext uri="{FF2B5EF4-FFF2-40B4-BE49-F238E27FC236}">
                  <a16:creationId xmlns:a16="http://schemas.microsoft.com/office/drawing/2014/main" id="{00000000-0008-0000-1900-00000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53611" name="Drop Down 11" hidden="1">
              <a:extLst>
                <a:ext uri="{63B3BB69-23CF-44E3-9099-C40C66FF867C}">
                  <a14:compatExt spid="_x0000_s153611"/>
                </a:ext>
                <a:ext uri="{FF2B5EF4-FFF2-40B4-BE49-F238E27FC236}">
                  <a16:creationId xmlns:a16="http://schemas.microsoft.com/office/drawing/2014/main" id="{00000000-0008-0000-1900-00000B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53612" name="Drop Down 12" hidden="1">
              <a:extLst>
                <a:ext uri="{63B3BB69-23CF-44E3-9099-C40C66FF867C}">
                  <a14:compatExt spid="_x0000_s153612"/>
                </a:ext>
                <a:ext uri="{FF2B5EF4-FFF2-40B4-BE49-F238E27FC236}">
                  <a16:creationId xmlns:a16="http://schemas.microsoft.com/office/drawing/2014/main" id="{00000000-0008-0000-1900-00000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17</xdr:row>
          <xdr:rowOff>15368</xdr:rowOff>
        </xdr:from>
        <xdr:to>
          <xdr:col>14</xdr:col>
          <xdr:colOff>15368</xdr:colOff>
          <xdr:row>17</xdr:row>
          <xdr:rowOff>238205</xdr:rowOff>
        </xdr:to>
        <xdr:sp macro="" textlink="">
          <xdr:nvSpPr>
            <xdr:cNvPr id="153613" name="Drop Down 13" hidden="1">
              <a:extLst>
                <a:ext uri="{63B3BB69-23CF-44E3-9099-C40C66FF867C}">
                  <a14:compatExt spid="_x0000_s153613"/>
                </a:ext>
                <a:ext uri="{FF2B5EF4-FFF2-40B4-BE49-F238E27FC236}">
                  <a16:creationId xmlns:a16="http://schemas.microsoft.com/office/drawing/2014/main" id="{00000000-0008-0000-1900-00000D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18</xdr:row>
          <xdr:rowOff>15368</xdr:rowOff>
        </xdr:from>
        <xdr:to>
          <xdr:col>14</xdr:col>
          <xdr:colOff>15368</xdr:colOff>
          <xdr:row>18</xdr:row>
          <xdr:rowOff>238205</xdr:rowOff>
        </xdr:to>
        <xdr:sp macro="" textlink="">
          <xdr:nvSpPr>
            <xdr:cNvPr id="153614" name="Drop Down 14" hidden="1">
              <a:extLst>
                <a:ext uri="{63B3BB69-23CF-44E3-9099-C40C66FF867C}">
                  <a14:compatExt spid="_x0000_s153614"/>
                </a:ext>
                <a:ext uri="{FF2B5EF4-FFF2-40B4-BE49-F238E27FC236}">
                  <a16:creationId xmlns:a16="http://schemas.microsoft.com/office/drawing/2014/main" id="{00000000-0008-0000-1900-00000E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19</xdr:row>
          <xdr:rowOff>15368</xdr:rowOff>
        </xdr:from>
        <xdr:to>
          <xdr:col>14</xdr:col>
          <xdr:colOff>15368</xdr:colOff>
          <xdr:row>19</xdr:row>
          <xdr:rowOff>238205</xdr:rowOff>
        </xdr:to>
        <xdr:sp macro="" textlink="">
          <xdr:nvSpPr>
            <xdr:cNvPr id="153615" name="Drop Down 15" hidden="1">
              <a:extLst>
                <a:ext uri="{63B3BB69-23CF-44E3-9099-C40C66FF867C}">
                  <a14:compatExt spid="_x0000_s153615"/>
                </a:ext>
                <a:ext uri="{FF2B5EF4-FFF2-40B4-BE49-F238E27FC236}">
                  <a16:creationId xmlns:a16="http://schemas.microsoft.com/office/drawing/2014/main" id="{00000000-0008-0000-1900-00000F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20</xdr:row>
          <xdr:rowOff>15368</xdr:rowOff>
        </xdr:from>
        <xdr:to>
          <xdr:col>14</xdr:col>
          <xdr:colOff>15368</xdr:colOff>
          <xdr:row>20</xdr:row>
          <xdr:rowOff>238205</xdr:rowOff>
        </xdr:to>
        <xdr:sp macro="" textlink="">
          <xdr:nvSpPr>
            <xdr:cNvPr id="153616" name="Drop Down 16" hidden="1">
              <a:extLst>
                <a:ext uri="{63B3BB69-23CF-44E3-9099-C40C66FF867C}">
                  <a14:compatExt spid="_x0000_s153616"/>
                </a:ext>
                <a:ext uri="{FF2B5EF4-FFF2-40B4-BE49-F238E27FC236}">
                  <a16:creationId xmlns:a16="http://schemas.microsoft.com/office/drawing/2014/main" id="{00000000-0008-0000-1900-000010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53617" name="Drop Down 17" hidden="1">
              <a:extLst>
                <a:ext uri="{63B3BB69-23CF-44E3-9099-C40C66FF867C}">
                  <a14:compatExt spid="_x0000_s153617"/>
                </a:ext>
                <a:ext uri="{FF2B5EF4-FFF2-40B4-BE49-F238E27FC236}">
                  <a16:creationId xmlns:a16="http://schemas.microsoft.com/office/drawing/2014/main" id="{00000000-0008-0000-1900-000011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53618" name="Drop Down 18" hidden="1">
              <a:extLst>
                <a:ext uri="{63B3BB69-23CF-44E3-9099-C40C66FF867C}">
                  <a14:compatExt spid="_x0000_s153618"/>
                </a:ext>
                <a:ext uri="{FF2B5EF4-FFF2-40B4-BE49-F238E27FC236}">
                  <a16:creationId xmlns:a16="http://schemas.microsoft.com/office/drawing/2014/main" id="{00000000-0008-0000-1900-000012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53619" name="Drop Down 19" hidden="1">
              <a:extLst>
                <a:ext uri="{63B3BB69-23CF-44E3-9099-C40C66FF867C}">
                  <a14:compatExt spid="_x0000_s153619"/>
                </a:ext>
                <a:ext uri="{FF2B5EF4-FFF2-40B4-BE49-F238E27FC236}">
                  <a16:creationId xmlns:a16="http://schemas.microsoft.com/office/drawing/2014/main" id="{00000000-0008-0000-1900-00001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53620" name="Drop Down 20" hidden="1">
              <a:extLst>
                <a:ext uri="{63B3BB69-23CF-44E3-9099-C40C66FF867C}">
                  <a14:compatExt spid="_x0000_s153620"/>
                </a:ext>
                <a:ext uri="{FF2B5EF4-FFF2-40B4-BE49-F238E27FC236}">
                  <a16:creationId xmlns:a16="http://schemas.microsoft.com/office/drawing/2014/main" id="{00000000-0008-0000-1900-000014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53621" name="Drop Down 21" hidden="1">
              <a:extLst>
                <a:ext uri="{63B3BB69-23CF-44E3-9099-C40C66FF867C}">
                  <a14:compatExt spid="_x0000_s153621"/>
                </a:ext>
                <a:ext uri="{FF2B5EF4-FFF2-40B4-BE49-F238E27FC236}">
                  <a16:creationId xmlns:a16="http://schemas.microsoft.com/office/drawing/2014/main" id="{00000000-0008-0000-1900-00001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53622" name="Drop Down 22" hidden="1">
              <a:extLst>
                <a:ext uri="{63B3BB69-23CF-44E3-9099-C40C66FF867C}">
                  <a14:compatExt spid="_x0000_s153622"/>
                </a:ext>
                <a:ext uri="{FF2B5EF4-FFF2-40B4-BE49-F238E27FC236}">
                  <a16:creationId xmlns:a16="http://schemas.microsoft.com/office/drawing/2014/main" id="{00000000-0008-0000-1900-000016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53623" name="Drop Down 23" hidden="1">
              <a:extLst>
                <a:ext uri="{63B3BB69-23CF-44E3-9099-C40C66FF867C}">
                  <a14:compatExt spid="_x0000_s153623"/>
                </a:ext>
                <a:ext uri="{FF2B5EF4-FFF2-40B4-BE49-F238E27FC236}">
                  <a16:creationId xmlns:a16="http://schemas.microsoft.com/office/drawing/2014/main" id="{00000000-0008-0000-1900-00001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53624" name="Drop Down 24" hidden="1">
              <a:extLst>
                <a:ext uri="{63B3BB69-23CF-44E3-9099-C40C66FF867C}">
                  <a14:compatExt spid="_x0000_s153624"/>
                </a:ext>
                <a:ext uri="{FF2B5EF4-FFF2-40B4-BE49-F238E27FC236}">
                  <a16:creationId xmlns:a16="http://schemas.microsoft.com/office/drawing/2014/main" id="{00000000-0008-0000-1900-00001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53625" name="Drop Down 25" hidden="1">
              <a:extLst>
                <a:ext uri="{63B3BB69-23CF-44E3-9099-C40C66FF867C}">
                  <a14:compatExt spid="_x0000_s153625"/>
                </a:ext>
                <a:ext uri="{FF2B5EF4-FFF2-40B4-BE49-F238E27FC236}">
                  <a16:creationId xmlns:a16="http://schemas.microsoft.com/office/drawing/2014/main" id="{00000000-0008-0000-1900-00001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53626" name="Drop Down 26" hidden="1">
              <a:extLst>
                <a:ext uri="{63B3BB69-23CF-44E3-9099-C40C66FF867C}">
                  <a14:compatExt spid="_x0000_s153626"/>
                </a:ext>
                <a:ext uri="{FF2B5EF4-FFF2-40B4-BE49-F238E27FC236}">
                  <a16:creationId xmlns:a16="http://schemas.microsoft.com/office/drawing/2014/main" id="{00000000-0008-0000-1900-00001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53627" name="Drop Down 27" hidden="1">
              <a:extLst>
                <a:ext uri="{63B3BB69-23CF-44E3-9099-C40C66FF867C}">
                  <a14:compatExt spid="_x0000_s153627"/>
                </a:ext>
                <a:ext uri="{FF2B5EF4-FFF2-40B4-BE49-F238E27FC236}">
                  <a16:creationId xmlns:a16="http://schemas.microsoft.com/office/drawing/2014/main" id="{00000000-0008-0000-1900-00001B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153628" name="Drop Down 28" hidden="1">
              <a:extLst>
                <a:ext uri="{63B3BB69-23CF-44E3-9099-C40C66FF867C}">
                  <a14:compatExt spid="_x0000_s153628"/>
                </a:ext>
                <a:ext uri="{FF2B5EF4-FFF2-40B4-BE49-F238E27FC236}">
                  <a16:creationId xmlns:a16="http://schemas.microsoft.com/office/drawing/2014/main" id="{00000000-0008-0000-1900-00001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27521</xdr:colOff>
      <xdr:row>2</xdr:row>
      <xdr:rowOff>105834</xdr:rowOff>
    </xdr:from>
    <xdr:to>
      <xdr:col>11</xdr:col>
      <xdr:colOff>563368</xdr:colOff>
      <xdr:row>3</xdr:row>
      <xdr:rowOff>218245</xdr:rowOff>
    </xdr:to>
    <xdr:pic>
      <xdr:nvPicPr>
        <xdr:cNvPr id="35" name="Afbeelding 34">
          <a:hlinkClick xmlns:r="http://schemas.openxmlformats.org/officeDocument/2006/relationships" r:id="rId1" tooltip="Previous section"/>
          <a:extLst>
            <a:ext uri="{FF2B5EF4-FFF2-40B4-BE49-F238E27FC236}">
              <a16:creationId xmlns:a16="http://schemas.microsoft.com/office/drawing/2014/main" id="{00000000-0008-0000-1900-00002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53635" name="Drop Down 35" hidden="1">
              <a:extLst>
                <a:ext uri="{63B3BB69-23CF-44E3-9099-C40C66FF867C}">
                  <a14:compatExt spid="_x0000_s153635"/>
                </a:ext>
                <a:ext uri="{FF2B5EF4-FFF2-40B4-BE49-F238E27FC236}">
                  <a16:creationId xmlns:a16="http://schemas.microsoft.com/office/drawing/2014/main" id="{00000000-0008-0000-1900-00002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53637" name="Drop Down 37" hidden="1">
              <a:extLst>
                <a:ext uri="{63B3BB69-23CF-44E3-9099-C40C66FF867C}">
                  <a14:compatExt spid="_x0000_s153637"/>
                </a:ext>
                <a:ext uri="{FF2B5EF4-FFF2-40B4-BE49-F238E27FC236}">
                  <a16:creationId xmlns:a16="http://schemas.microsoft.com/office/drawing/2014/main" id="{00000000-0008-0000-1900-00002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53638" name="Drop Down 38" hidden="1">
              <a:extLst>
                <a:ext uri="{63B3BB69-23CF-44E3-9099-C40C66FF867C}">
                  <a14:compatExt spid="_x0000_s153638"/>
                </a:ext>
                <a:ext uri="{FF2B5EF4-FFF2-40B4-BE49-F238E27FC236}">
                  <a16:creationId xmlns:a16="http://schemas.microsoft.com/office/drawing/2014/main" id="{00000000-0008-0000-1900-000026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53639" name="Drop Down 39" hidden="1">
              <a:extLst>
                <a:ext uri="{63B3BB69-23CF-44E3-9099-C40C66FF867C}">
                  <a14:compatExt spid="_x0000_s153639"/>
                </a:ext>
                <a:ext uri="{FF2B5EF4-FFF2-40B4-BE49-F238E27FC236}">
                  <a16:creationId xmlns:a16="http://schemas.microsoft.com/office/drawing/2014/main" id="{00000000-0008-0000-1900-00002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53640" name="Drop Down 40" hidden="1">
              <a:extLst>
                <a:ext uri="{63B3BB69-23CF-44E3-9099-C40C66FF867C}">
                  <a14:compatExt spid="_x0000_s153640"/>
                </a:ext>
                <a:ext uri="{FF2B5EF4-FFF2-40B4-BE49-F238E27FC236}">
                  <a16:creationId xmlns:a16="http://schemas.microsoft.com/office/drawing/2014/main" id="{00000000-0008-0000-1900-00002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53641" name="Drop Down 41" hidden="1">
              <a:extLst>
                <a:ext uri="{63B3BB69-23CF-44E3-9099-C40C66FF867C}">
                  <a14:compatExt spid="_x0000_s153641"/>
                </a:ext>
                <a:ext uri="{FF2B5EF4-FFF2-40B4-BE49-F238E27FC236}">
                  <a16:creationId xmlns:a16="http://schemas.microsoft.com/office/drawing/2014/main" id="{00000000-0008-0000-1900-00002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53642" name="Drop Down 42" hidden="1">
              <a:extLst>
                <a:ext uri="{63B3BB69-23CF-44E3-9099-C40C66FF867C}">
                  <a14:compatExt spid="_x0000_s153642"/>
                </a:ext>
                <a:ext uri="{FF2B5EF4-FFF2-40B4-BE49-F238E27FC236}">
                  <a16:creationId xmlns:a16="http://schemas.microsoft.com/office/drawing/2014/main" id="{00000000-0008-0000-1900-00002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73</xdr:row>
          <xdr:rowOff>15368</xdr:rowOff>
        </xdr:from>
        <xdr:to>
          <xdr:col>12</xdr:col>
          <xdr:colOff>15368</xdr:colOff>
          <xdr:row>73</xdr:row>
          <xdr:rowOff>238205</xdr:rowOff>
        </xdr:to>
        <xdr:sp macro="" textlink="">
          <xdr:nvSpPr>
            <xdr:cNvPr id="153644" name="Drop Down 44" hidden="1">
              <a:extLst>
                <a:ext uri="{63B3BB69-23CF-44E3-9099-C40C66FF867C}">
                  <a14:compatExt spid="_x0000_s153644"/>
                </a:ext>
                <a:ext uri="{FF2B5EF4-FFF2-40B4-BE49-F238E27FC236}">
                  <a16:creationId xmlns:a16="http://schemas.microsoft.com/office/drawing/2014/main" id="{00000000-0008-0000-1900-00002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51" name="Afbeelding 50">
          <a:hlinkClick xmlns:r="http://schemas.openxmlformats.org/officeDocument/2006/relationships" r:id="rId3" tooltip="Skip to results"/>
          <a:extLst>
            <a:ext uri="{FF2B5EF4-FFF2-40B4-BE49-F238E27FC236}">
              <a16:creationId xmlns:a16="http://schemas.microsoft.com/office/drawing/2014/main" id="{00000000-0008-0000-1900-00003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53648" name="Drop Down 48" hidden="1">
              <a:extLst>
                <a:ext uri="{63B3BB69-23CF-44E3-9099-C40C66FF867C}">
                  <a14:compatExt spid="_x0000_s153648"/>
                </a:ext>
                <a:ext uri="{FF2B5EF4-FFF2-40B4-BE49-F238E27FC236}">
                  <a16:creationId xmlns:a16="http://schemas.microsoft.com/office/drawing/2014/main" id="{00000000-0008-0000-1900-000030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53649" name="Drop Down 49" hidden="1">
              <a:extLst>
                <a:ext uri="{63B3BB69-23CF-44E3-9099-C40C66FF867C}">
                  <a14:compatExt spid="_x0000_s153649"/>
                </a:ext>
                <a:ext uri="{FF2B5EF4-FFF2-40B4-BE49-F238E27FC236}">
                  <a16:creationId xmlns:a16="http://schemas.microsoft.com/office/drawing/2014/main" id="{00000000-0008-0000-1900-000031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53650" name="Drop Down 50" hidden="1">
              <a:extLst>
                <a:ext uri="{63B3BB69-23CF-44E3-9099-C40C66FF867C}">
                  <a14:compatExt spid="_x0000_s153650"/>
                </a:ext>
                <a:ext uri="{FF2B5EF4-FFF2-40B4-BE49-F238E27FC236}">
                  <a16:creationId xmlns:a16="http://schemas.microsoft.com/office/drawing/2014/main" id="{00000000-0008-0000-1900-000032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53651" name="Drop Down 51" hidden="1">
              <a:extLst>
                <a:ext uri="{63B3BB69-23CF-44E3-9099-C40C66FF867C}">
                  <a14:compatExt spid="_x0000_s153651"/>
                </a:ext>
                <a:ext uri="{FF2B5EF4-FFF2-40B4-BE49-F238E27FC236}">
                  <a16:creationId xmlns:a16="http://schemas.microsoft.com/office/drawing/2014/main" id="{00000000-0008-0000-1900-00003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58" name="Afbeelding 57">
          <a:hlinkClick xmlns:r="http://schemas.openxmlformats.org/officeDocument/2006/relationships" r:id="rId5" tooltip="Previous domain"/>
          <a:extLst>
            <a:ext uri="{FF2B5EF4-FFF2-40B4-BE49-F238E27FC236}">
              <a16:creationId xmlns:a16="http://schemas.microsoft.com/office/drawing/2014/main" id="{00000000-0008-0000-1900-00003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59" name="Afbeelding 58">
          <a:hlinkClick xmlns:r="http://schemas.openxmlformats.org/officeDocument/2006/relationships" r:id="rId7" tooltip="Next domain"/>
          <a:extLst>
            <a:ext uri="{FF2B5EF4-FFF2-40B4-BE49-F238E27FC236}">
              <a16:creationId xmlns:a16="http://schemas.microsoft.com/office/drawing/2014/main" id="{00000000-0008-0000-1900-00003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0" name="Afbeelding 59">
          <a:hlinkClick xmlns:r="http://schemas.openxmlformats.org/officeDocument/2006/relationships" r:id="rId9" tooltip="Back to index"/>
          <a:extLst>
            <a:ext uri="{FF2B5EF4-FFF2-40B4-BE49-F238E27FC236}">
              <a16:creationId xmlns:a16="http://schemas.microsoft.com/office/drawing/2014/main" id="{00000000-0008-0000-1900-00003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53652" name="Drop Down 52" hidden="1">
              <a:extLst>
                <a:ext uri="{63B3BB69-23CF-44E3-9099-C40C66FF867C}">
                  <a14:compatExt spid="_x0000_s153652"/>
                </a:ext>
                <a:ext uri="{FF2B5EF4-FFF2-40B4-BE49-F238E27FC236}">
                  <a16:creationId xmlns:a16="http://schemas.microsoft.com/office/drawing/2014/main" id="{00000000-0008-0000-1900-000034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53653" name="Drop Down 53" hidden="1">
              <a:extLst>
                <a:ext uri="{63B3BB69-23CF-44E3-9099-C40C66FF867C}">
                  <a14:compatExt spid="_x0000_s153653"/>
                </a:ext>
                <a:ext uri="{FF2B5EF4-FFF2-40B4-BE49-F238E27FC236}">
                  <a16:creationId xmlns:a16="http://schemas.microsoft.com/office/drawing/2014/main" id="{00000000-0008-0000-1900-00003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53654" name="Drop Down 54" hidden="1">
              <a:extLst>
                <a:ext uri="{63B3BB69-23CF-44E3-9099-C40C66FF867C}">
                  <a14:compatExt spid="_x0000_s153654"/>
                </a:ext>
                <a:ext uri="{FF2B5EF4-FFF2-40B4-BE49-F238E27FC236}">
                  <a16:creationId xmlns:a16="http://schemas.microsoft.com/office/drawing/2014/main" id="{00000000-0008-0000-1900-000036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53655" name="Drop Down 55" hidden="1">
              <a:extLst>
                <a:ext uri="{63B3BB69-23CF-44E3-9099-C40C66FF867C}">
                  <a14:compatExt spid="_x0000_s153655"/>
                </a:ext>
                <a:ext uri="{FF2B5EF4-FFF2-40B4-BE49-F238E27FC236}">
                  <a16:creationId xmlns:a16="http://schemas.microsoft.com/office/drawing/2014/main" id="{00000000-0008-0000-1900-00003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53656" name="Drop Down 56" hidden="1">
              <a:extLst>
                <a:ext uri="{63B3BB69-23CF-44E3-9099-C40C66FF867C}">
                  <a14:compatExt spid="_x0000_s153656"/>
                </a:ext>
                <a:ext uri="{FF2B5EF4-FFF2-40B4-BE49-F238E27FC236}">
                  <a16:creationId xmlns:a16="http://schemas.microsoft.com/office/drawing/2014/main" id="{00000000-0008-0000-1900-00003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22</xdr:row>
          <xdr:rowOff>15368</xdr:rowOff>
        </xdr:from>
        <xdr:to>
          <xdr:col>14</xdr:col>
          <xdr:colOff>15368</xdr:colOff>
          <xdr:row>22</xdr:row>
          <xdr:rowOff>238205</xdr:rowOff>
        </xdr:to>
        <xdr:sp macro="" textlink="">
          <xdr:nvSpPr>
            <xdr:cNvPr id="153657" name="Drop Down 57" hidden="1">
              <a:extLst>
                <a:ext uri="{63B3BB69-23CF-44E3-9099-C40C66FF867C}">
                  <a14:compatExt spid="_x0000_s153657"/>
                </a:ext>
                <a:ext uri="{FF2B5EF4-FFF2-40B4-BE49-F238E27FC236}">
                  <a16:creationId xmlns:a16="http://schemas.microsoft.com/office/drawing/2014/main" id="{00000000-0008-0000-1900-00003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23</xdr:row>
          <xdr:rowOff>15368</xdr:rowOff>
        </xdr:from>
        <xdr:to>
          <xdr:col>14</xdr:col>
          <xdr:colOff>15368</xdr:colOff>
          <xdr:row>23</xdr:row>
          <xdr:rowOff>238205</xdr:rowOff>
        </xdr:to>
        <xdr:sp macro="" textlink="">
          <xdr:nvSpPr>
            <xdr:cNvPr id="153658" name="Drop Down 58" hidden="1">
              <a:extLst>
                <a:ext uri="{63B3BB69-23CF-44E3-9099-C40C66FF867C}">
                  <a14:compatExt spid="_x0000_s153658"/>
                </a:ext>
                <a:ext uri="{FF2B5EF4-FFF2-40B4-BE49-F238E27FC236}">
                  <a16:creationId xmlns:a16="http://schemas.microsoft.com/office/drawing/2014/main" id="{00000000-0008-0000-1900-00003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153659" name="Drop Down 59" hidden="1">
              <a:extLst>
                <a:ext uri="{63B3BB69-23CF-44E3-9099-C40C66FF867C}">
                  <a14:compatExt spid="_x0000_s153659"/>
                </a:ext>
                <a:ext uri="{FF2B5EF4-FFF2-40B4-BE49-F238E27FC236}">
                  <a16:creationId xmlns:a16="http://schemas.microsoft.com/office/drawing/2014/main" id="{00000000-0008-0000-1900-00003B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53660" name="Drop Down 60" hidden="1">
              <a:extLst>
                <a:ext uri="{63B3BB69-23CF-44E3-9099-C40C66FF867C}">
                  <a14:compatExt spid="_x0000_s153660"/>
                </a:ext>
                <a:ext uri="{FF2B5EF4-FFF2-40B4-BE49-F238E27FC236}">
                  <a16:creationId xmlns:a16="http://schemas.microsoft.com/office/drawing/2014/main" id="{00000000-0008-0000-1900-00003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53661" name="Drop Down 61" hidden="1">
              <a:extLst>
                <a:ext uri="{63B3BB69-23CF-44E3-9099-C40C66FF867C}">
                  <a14:compatExt spid="_x0000_s153661"/>
                </a:ext>
                <a:ext uri="{FF2B5EF4-FFF2-40B4-BE49-F238E27FC236}">
                  <a16:creationId xmlns:a16="http://schemas.microsoft.com/office/drawing/2014/main" id="{00000000-0008-0000-1900-00003D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37</xdr:row>
          <xdr:rowOff>7684</xdr:rowOff>
        </xdr:from>
        <xdr:to>
          <xdr:col>14</xdr:col>
          <xdr:colOff>15368</xdr:colOff>
          <xdr:row>37</xdr:row>
          <xdr:rowOff>230521</xdr:rowOff>
        </xdr:to>
        <xdr:sp macro="" textlink="">
          <xdr:nvSpPr>
            <xdr:cNvPr id="153662" name="Drop Down 62" hidden="1">
              <a:extLst>
                <a:ext uri="{63B3BB69-23CF-44E3-9099-C40C66FF867C}">
                  <a14:compatExt spid="_x0000_s153662"/>
                </a:ext>
                <a:ext uri="{FF2B5EF4-FFF2-40B4-BE49-F238E27FC236}">
                  <a16:creationId xmlns:a16="http://schemas.microsoft.com/office/drawing/2014/main" id="{00000000-0008-0000-1900-00003E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53663" name="Drop Down 63" hidden="1">
              <a:extLst>
                <a:ext uri="{63B3BB69-23CF-44E3-9099-C40C66FF867C}">
                  <a14:compatExt spid="_x0000_s153663"/>
                </a:ext>
                <a:ext uri="{FF2B5EF4-FFF2-40B4-BE49-F238E27FC236}">
                  <a16:creationId xmlns:a16="http://schemas.microsoft.com/office/drawing/2014/main" id="{00000000-0008-0000-1900-00003F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53664" name="Drop Down 64" hidden="1">
              <a:extLst>
                <a:ext uri="{63B3BB69-23CF-44E3-9099-C40C66FF867C}">
                  <a14:compatExt spid="_x0000_s153664"/>
                </a:ext>
                <a:ext uri="{FF2B5EF4-FFF2-40B4-BE49-F238E27FC236}">
                  <a16:creationId xmlns:a16="http://schemas.microsoft.com/office/drawing/2014/main" id="{00000000-0008-0000-1900-000040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53665" name="Drop Down 65" hidden="1">
              <a:extLst>
                <a:ext uri="{63B3BB69-23CF-44E3-9099-C40C66FF867C}">
                  <a14:compatExt spid="_x0000_s153665"/>
                </a:ext>
                <a:ext uri="{FF2B5EF4-FFF2-40B4-BE49-F238E27FC236}">
                  <a16:creationId xmlns:a16="http://schemas.microsoft.com/office/drawing/2014/main" id="{00000000-0008-0000-1900-000041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53666" name="Drop Down 66" hidden="1">
              <a:extLst>
                <a:ext uri="{63B3BB69-23CF-44E3-9099-C40C66FF867C}">
                  <a14:compatExt spid="_x0000_s153666"/>
                </a:ext>
                <a:ext uri="{FF2B5EF4-FFF2-40B4-BE49-F238E27FC236}">
                  <a16:creationId xmlns:a16="http://schemas.microsoft.com/office/drawing/2014/main" id="{00000000-0008-0000-1900-000042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53667" name="Drop Down 67" hidden="1">
              <a:extLst>
                <a:ext uri="{63B3BB69-23CF-44E3-9099-C40C66FF867C}">
                  <a14:compatExt spid="_x0000_s153667"/>
                </a:ext>
                <a:ext uri="{FF2B5EF4-FFF2-40B4-BE49-F238E27FC236}">
                  <a16:creationId xmlns:a16="http://schemas.microsoft.com/office/drawing/2014/main" id="{00000000-0008-0000-1900-00004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53668" name="Drop Down 68" hidden="1">
              <a:extLst>
                <a:ext uri="{63B3BB69-23CF-44E3-9099-C40C66FF867C}">
                  <a14:compatExt spid="_x0000_s153668"/>
                </a:ext>
                <a:ext uri="{FF2B5EF4-FFF2-40B4-BE49-F238E27FC236}">
                  <a16:creationId xmlns:a16="http://schemas.microsoft.com/office/drawing/2014/main" id="{00000000-0008-0000-1900-000044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53669" name="Drop Down 69" hidden="1">
              <a:extLst>
                <a:ext uri="{63B3BB69-23CF-44E3-9099-C40C66FF867C}">
                  <a14:compatExt spid="_x0000_s153669"/>
                </a:ext>
                <a:ext uri="{FF2B5EF4-FFF2-40B4-BE49-F238E27FC236}">
                  <a16:creationId xmlns:a16="http://schemas.microsoft.com/office/drawing/2014/main" id="{00000000-0008-0000-1900-00004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53671" name="Drop Down 71" hidden="1">
              <a:extLst>
                <a:ext uri="{63B3BB69-23CF-44E3-9099-C40C66FF867C}">
                  <a14:compatExt spid="_x0000_s153671"/>
                </a:ext>
                <a:ext uri="{FF2B5EF4-FFF2-40B4-BE49-F238E27FC236}">
                  <a16:creationId xmlns:a16="http://schemas.microsoft.com/office/drawing/2014/main" id="{00000000-0008-0000-1900-00004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53672" name="Drop Down 72" hidden="1">
              <a:extLst>
                <a:ext uri="{63B3BB69-23CF-44E3-9099-C40C66FF867C}">
                  <a14:compatExt spid="_x0000_s153672"/>
                </a:ext>
                <a:ext uri="{FF2B5EF4-FFF2-40B4-BE49-F238E27FC236}">
                  <a16:creationId xmlns:a16="http://schemas.microsoft.com/office/drawing/2014/main" id="{00000000-0008-0000-1900-00004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53673" name="Drop Down 73" hidden="1">
              <a:extLst>
                <a:ext uri="{63B3BB69-23CF-44E3-9099-C40C66FF867C}">
                  <a14:compatExt spid="_x0000_s153673"/>
                </a:ext>
                <a:ext uri="{FF2B5EF4-FFF2-40B4-BE49-F238E27FC236}">
                  <a16:creationId xmlns:a16="http://schemas.microsoft.com/office/drawing/2014/main" id="{00000000-0008-0000-1900-00004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53674" name="Drop Down 74" hidden="1">
              <a:extLst>
                <a:ext uri="{63B3BB69-23CF-44E3-9099-C40C66FF867C}">
                  <a14:compatExt spid="_x0000_s153674"/>
                </a:ext>
                <a:ext uri="{FF2B5EF4-FFF2-40B4-BE49-F238E27FC236}">
                  <a16:creationId xmlns:a16="http://schemas.microsoft.com/office/drawing/2014/main" id="{00000000-0008-0000-1900-00004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53675" name="Drop Down 75" hidden="1">
              <a:extLst>
                <a:ext uri="{63B3BB69-23CF-44E3-9099-C40C66FF867C}">
                  <a14:compatExt spid="_x0000_s153675"/>
                </a:ext>
                <a:ext uri="{FF2B5EF4-FFF2-40B4-BE49-F238E27FC236}">
                  <a16:creationId xmlns:a16="http://schemas.microsoft.com/office/drawing/2014/main" id="{00000000-0008-0000-1900-00004B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53676" name="Drop Down 76" hidden="1">
              <a:extLst>
                <a:ext uri="{63B3BB69-23CF-44E3-9099-C40C66FF867C}">
                  <a14:compatExt spid="_x0000_s153676"/>
                </a:ext>
                <a:ext uri="{FF2B5EF4-FFF2-40B4-BE49-F238E27FC236}">
                  <a16:creationId xmlns:a16="http://schemas.microsoft.com/office/drawing/2014/main" id="{00000000-0008-0000-1900-00004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53677" name="Drop Down 77" hidden="1">
              <a:extLst>
                <a:ext uri="{63B3BB69-23CF-44E3-9099-C40C66FF867C}">
                  <a14:compatExt spid="_x0000_s153677"/>
                </a:ext>
                <a:ext uri="{FF2B5EF4-FFF2-40B4-BE49-F238E27FC236}">
                  <a16:creationId xmlns:a16="http://schemas.microsoft.com/office/drawing/2014/main" id="{00000000-0008-0000-1900-00004D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153678" name="Drop Down 78" hidden="1">
              <a:extLst>
                <a:ext uri="{63B3BB69-23CF-44E3-9099-C40C66FF867C}">
                  <a14:compatExt spid="_x0000_s153678"/>
                </a:ext>
                <a:ext uri="{FF2B5EF4-FFF2-40B4-BE49-F238E27FC236}">
                  <a16:creationId xmlns:a16="http://schemas.microsoft.com/office/drawing/2014/main" id="{00000000-0008-0000-1900-00004E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72</xdr:row>
          <xdr:rowOff>15368</xdr:rowOff>
        </xdr:from>
        <xdr:to>
          <xdr:col>12</xdr:col>
          <xdr:colOff>15368</xdr:colOff>
          <xdr:row>72</xdr:row>
          <xdr:rowOff>238205</xdr:rowOff>
        </xdr:to>
        <xdr:sp macro="" textlink="">
          <xdr:nvSpPr>
            <xdr:cNvPr id="153679" name="Drop Down 79" hidden="1">
              <a:extLst>
                <a:ext uri="{63B3BB69-23CF-44E3-9099-C40C66FF867C}">
                  <a14:compatExt spid="_x0000_s153679"/>
                </a:ext>
                <a:ext uri="{FF2B5EF4-FFF2-40B4-BE49-F238E27FC236}">
                  <a16:creationId xmlns:a16="http://schemas.microsoft.com/office/drawing/2014/main" id="{00000000-0008-0000-1900-00004F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53680" name="Drop Down 80" hidden="1">
              <a:extLst>
                <a:ext uri="{63B3BB69-23CF-44E3-9099-C40C66FF867C}">
                  <a14:compatExt spid="_x0000_s153680"/>
                </a:ext>
                <a:ext uri="{FF2B5EF4-FFF2-40B4-BE49-F238E27FC236}">
                  <a16:creationId xmlns:a16="http://schemas.microsoft.com/office/drawing/2014/main" id="{00000000-0008-0000-1900-000050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49153" name="Drop Down 1" hidden="1">
              <a:extLst>
                <a:ext uri="{63B3BB69-23CF-44E3-9099-C40C66FF867C}">
                  <a14:compatExt spid="_x0000_s49153"/>
                </a:ext>
                <a:ext uri="{FF2B5EF4-FFF2-40B4-BE49-F238E27FC236}">
                  <a16:creationId xmlns:a16="http://schemas.microsoft.com/office/drawing/2014/main" id="{00000000-0008-0000-1A00-00000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49154" name="Drop Down 2" hidden="1">
              <a:extLst>
                <a:ext uri="{63B3BB69-23CF-44E3-9099-C40C66FF867C}">
                  <a14:compatExt spid="_x0000_s49154"/>
                </a:ext>
                <a:ext uri="{FF2B5EF4-FFF2-40B4-BE49-F238E27FC236}">
                  <a16:creationId xmlns:a16="http://schemas.microsoft.com/office/drawing/2014/main" id="{00000000-0008-0000-1A00-00000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49155" name="Drop Down 3" hidden="1">
              <a:extLst>
                <a:ext uri="{63B3BB69-23CF-44E3-9099-C40C66FF867C}">
                  <a14:compatExt spid="_x0000_s49155"/>
                </a:ext>
                <a:ext uri="{FF2B5EF4-FFF2-40B4-BE49-F238E27FC236}">
                  <a16:creationId xmlns:a16="http://schemas.microsoft.com/office/drawing/2014/main" id="{00000000-0008-0000-1A00-000003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49156" name="Drop Down 4" hidden="1">
              <a:extLst>
                <a:ext uri="{63B3BB69-23CF-44E3-9099-C40C66FF867C}">
                  <a14:compatExt spid="_x0000_s49156"/>
                </a:ext>
                <a:ext uri="{FF2B5EF4-FFF2-40B4-BE49-F238E27FC236}">
                  <a16:creationId xmlns:a16="http://schemas.microsoft.com/office/drawing/2014/main" id="{00000000-0008-0000-1A00-00000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49157" name="Drop Down 5" hidden="1">
              <a:extLst>
                <a:ext uri="{63B3BB69-23CF-44E3-9099-C40C66FF867C}">
                  <a14:compatExt spid="_x0000_s49157"/>
                </a:ext>
                <a:ext uri="{FF2B5EF4-FFF2-40B4-BE49-F238E27FC236}">
                  <a16:creationId xmlns:a16="http://schemas.microsoft.com/office/drawing/2014/main" id="{00000000-0008-0000-1A00-00000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49158" name="Drop Down 6" hidden="1">
              <a:extLst>
                <a:ext uri="{63B3BB69-23CF-44E3-9099-C40C66FF867C}">
                  <a14:compatExt spid="_x0000_s49158"/>
                </a:ext>
                <a:ext uri="{FF2B5EF4-FFF2-40B4-BE49-F238E27FC236}">
                  <a16:creationId xmlns:a16="http://schemas.microsoft.com/office/drawing/2014/main" id="{00000000-0008-0000-1A00-00000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49159" name="Drop Down 7" hidden="1">
              <a:extLst>
                <a:ext uri="{63B3BB69-23CF-44E3-9099-C40C66FF867C}">
                  <a14:compatExt spid="_x0000_s49159"/>
                </a:ext>
                <a:ext uri="{FF2B5EF4-FFF2-40B4-BE49-F238E27FC236}">
                  <a16:creationId xmlns:a16="http://schemas.microsoft.com/office/drawing/2014/main" id="{00000000-0008-0000-1A00-00000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49160" name="Drop Down 8" hidden="1">
              <a:extLst>
                <a:ext uri="{63B3BB69-23CF-44E3-9099-C40C66FF867C}">
                  <a14:compatExt spid="_x0000_s49160"/>
                </a:ext>
                <a:ext uri="{FF2B5EF4-FFF2-40B4-BE49-F238E27FC236}">
                  <a16:creationId xmlns:a16="http://schemas.microsoft.com/office/drawing/2014/main" id="{00000000-0008-0000-1A00-00000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49161" name="Drop Down 9" hidden="1">
              <a:extLst>
                <a:ext uri="{63B3BB69-23CF-44E3-9099-C40C66FF867C}">
                  <a14:compatExt spid="_x0000_s49161"/>
                </a:ext>
                <a:ext uri="{FF2B5EF4-FFF2-40B4-BE49-F238E27FC236}">
                  <a16:creationId xmlns:a16="http://schemas.microsoft.com/office/drawing/2014/main" id="{00000000-0008-0000-1A00-000009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49162" name="Drop Down 10" hidden="1">
              <a:extLst>
                <a:ext uri="{63B3BB69-23CF-44E3-9099-C40C66FF867C}">
                  <a14:compatExt spid="_x0000_s49162"/>
                </a:ext>
                <a:ext uri="{FF2B5EF4-FFF2-40B4-BE49-F238E27FC236}">
                  <a16:creationId xmlns:a16="http://schemas.microsoft.com/office/drawing/2014/main" id="{00000000-0008-0000-1A00-00000A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49163" name="Drop Down 11" hidden="1">
              <a:extLst>
                <a:ext uri="{63B3BB69-23CF-44E3-9099-C40C66FF867C}">
                  <a14:compatExt spid="_x0000_s49163"/>
                </a:ext>
                <a:ext uri="{FF2B5EF4-FFF2-40B4-BE49-F238E27FC236}">
                  <a16:creationId xmlns:a16="http://schemas.microsoft.com/office/drawing/2014/main" id="{00000000-0008-0000-1A00-00000B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49164" name="Drop Down 12" hidden="1">
              <a:extLst>
                <a:ext uri="{63B3BB69-23CF-44E3-9099-C40C66FF867C}">
                  <a14:compatExt spid="_x0000_s49164"/>
                </a:ext>
                <a:ext uri="{FF2B5EF4-FFF2-40B4-BE49-F238E27FC236}">
                  <a16:creationId xmlns:a16="http://schemas.microsoft.com/office/drawing/2014/main" id="{00000000-0008-0000-1A00-00000C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49165" name="Drop Down 13" hidden="1">
              <a:extLst>
                <a:ext uri="{63B3BB69-23CF-44E3-9099-C40C66FF867C}">
                  <a14:compatExt spid="_x0000_s49165"/>
                </a:ext>
                <a:ext uri="{FF2B5EF4-FFF2-40B4-BE49-F238E27FC236}">
                  <a16:creationId xmlns:a16="http://schemas.microsoft.com/office/drawing/2014/main" id="{00000000-0008-0000-1A00-00000D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49166" name="Drop Down 14" hidden="1">
              <a:extLst>
                <a:ext uri="{63B3BB69-23CF-44E3-9099-C40C66FF867C}">
                  <a14:compatExt spid="_x0000_s49166"/>
                </a:ext>
                <a:ext uri="{FF2B5EF4-FFF2-40B4-BE49-F238E27FC236}">
                  <a16:creationId xmlns:a16="http://schemas.microsoft.com/office/drawing/2014/main" id="{00000000-0008-0000-1A00-00000E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49167" name="Drop Down 15" hidden="1">
              <a:extLst>
                <a:ext uri="{63B3BB69-23CF-44E3-9099-C40C66FF867C}">
                  <a14:compatExt spid="_x0000_s49167"/>
                </a:ext>
                <a:ext uri="{FF2B5EF4-FFF2-40B4-BE49-F238E27FC236}">
                  <a16:creationId xmlns:a16="http://schemas.microsoft.com/office/drawing/2014/main" id="{00000000-0008-0000-1A00-00000F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49168" name="Drop Down 16" hidden="1">
              <a:extLst>
                <a:ext uri="{63B3BB69-23CF-44E3-9099-C40C66FF867C}">
                  <a14:compatExt spid="_x0000_s49168"/>
                </a:ext>
                <a:ext uri="{FF2B5EF4-FFF2-40B4-BE49-F238E27FC236}">
                  <a16:creationId xmlns:a16="http://schemas.microsoft.com/office/drawing/2014/main" id="{00000000-0008-0000-1A00-000010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49169" name="Drop Down 17" hidden="1">
              <a:extLst>
                <a:ext uri="{63B3BB69-23CF-44E3-9099-C40C66FF867C}">
                  <a14:compatExt spid="_x0000_s49169"/>
                </a:ext>
                <a:ext uri="{FF2B5EF4-FFF2-40B4-BE49-F238E27FC236}">
                  <a16:creationId xmlns:a16="http://schemas.microsoft.com/office/drawing/2014/main" id="{00000000-0008-0000-1A00-00001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49170" name="Drop Down 18" hidden="1">
              <a:extLst>
                <a:ext uri="{63B3BB69-23CF-44E3-9099-C40C66FF867C}">
                  <a14:compatExt spid="_x0000_s49170"/>
                </a:ext>
                <a:ext uri="{FF2B5EF4-FFF2-40B4-BE49-F238E27FC236}">
                  <a16:creationId xmlns:a16="http://schemas.microsoft.com/office/drawing/2014/main" id="{00000000-0008-0000-1A00-00001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49171" name="Drop Down 19" hidden="1">
              <a:extLst>
                <a:ext uri="{63B3BB69-23CF-44E3-9099-C40C66FF867C}">
                  <a14:compatExt spid="_x0000_s49171"/>
                </a:ext>
                <a:ext uri="{FF2B5EF4-FFF2-40B4-BE49-F238E27FC236}">
                  <a16:creationId xmlns:a16="http://schemas.microsoft.com/office/drawing/2014/main" id="{00000000-0008-0000-1A00-000013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49172" name="Drop Down 20" hidden="1">
              <a:extLst>
                <a:ext uri="{63B3BB69-23CF-44E3-9099-C40C66FF867C}">
                  <a14:compatExt spid="_x0000_s49172"/>
                </a:ext>
                <a:ext uri="{FF2B5EF4-FFF2-40B4-BE49-F238E27FC236}">
                  <a16:creationId xmlns:a16="http://schemas.microsoft.com/office/drawing/2014/main" id="{00000000-0008-0000-1A00-00001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49173" name="Drop Down 21" hidden="1">
              <a:extLst>
                <a:ext uri="{63B3BB69-23CF-44E3-9099-C40C66FF867C}">
                  <a14:compatExt spid="_x0000_s49173"/>
                </a:ext>
                <a:ext uri="{FF2B5EF4-FFF2-40B4-BE49-F238E27FC236}">
                  <a16:creationId xmlns:a16="http://schemas.microsoft.com/office/drawing/2014/main" id="{00000000-0008-0000-1A00-00001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49174" name="Drop Down 22" hidden="1">
              <a:extLst>
                <a:ext uri="{63B3BB69-23CF-44E3-9099-C40C66FF867C}">
                  <a14:compatExt spid="_x0000_s49174"/>
                </a:ext>
                <a:ext uri="{FF2B5EF4-FFF2-40B4-BE49-F238E27FC236}">
                  <a16:creationId xmlns:a16="http://schemas.microsoft.com/office/drawing/2014/main" id="{00000000-0008-0000-1A00-00001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49175" name="Drop Down 23" hidden="1">
              <a:extLst>
                <a:ext uri="{63B3BB69-23CF-44E3-9099-C40C66FF867C}">
                  <a14:compatExt spid="_x0000_s49175"/>
                </a:ext>
                <a:ext uri="{FF2B5EF4-FFF2-40B4-BE49-F238E27FC236}">
                  <a16:creationId xmlns:a16="http://schemas.microsoft.com/office/drawing/2014/main" id="{00000000-0008-0000-1A00-00001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49176" name="Drop Down 24" hidden="1">
              <a:extLst>
                <a:ext uri="{63B3BB69-23CF-44E3-9099-C40C66FF867C}">
                  <a14:compatExt spid="_x0000_s49176"/>
                </a:ext>
                <a:ext uri="{FF2B5EF4-FFF2-40B4-BE49-F238E27FC236}">
                  <a16:creationId xmlns:a16="http://schemas.microsoft.com/office/drawing/2014/main" id="{00000000-0008-0000-1A00-00001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15368</xdr:rowOff>
        </xdr:from>
        <xdr:to>
          <xdr:col>14</xdr:col>
          <xdr:colOff>15368</xdr:colOff>
          <xdr:row>10</xdr:row>
          <xdr:rowOff>238205</xdr:rowOff>
        </xdr:to>
        <xdr:sp macro="" textlink="">
          <xdr:nvSpPr>
            <xdr:cNvPr id="49177" name="Drop Down 25" hidden="1">
              <a:extLst>
                <a:ext uri="{63B3BB69-23CF-44E3-9099-C40C66FF867C}">
                  <a14:compatExt spid="_x0000_s49177"/>
                </a:ext>
                <a:ext uri="{FF2B5EF4-FFF2-40B4-BE49-F238E27FC236}">
                  <a16:creationId xmlns:a16="http://schemas.microsoft.com/office/drawing/2014/main" id="{00000000-0008-0000-1A00-000019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49178" name="Drop Down 26" hidden="1">
              <a:extLst>
                <a:ext uri="{63B3BB69-23CF-44E3-9099-C40C66FF867C}">
                  <a14:compatExt spid="_x0000_s49178"/>
                </a:ext>
                <a:ext uri="{FF2B5EF4-FFF2-40B4-BE49-F238E27FC236}">
                  <a16:creationId xmlns:a16="http://schemas.microsoft.com/office/drawing/2014/main" id="{00000000-0008-0000-1A00-00001A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49179" name="Drop Down 27" hidden="1">
              <a:extLst>
                <a:ext uri="{63B3BB69-23CF-44E3-9099-C40C66FF867C}">
                  <a14:compatExt spid="_x0000_s49179"/>
                </a:ext>
                <a:ext uri="{FF2B5EF4-FFF2-40B4-BE49-F238E27FC236}">
                  <a16:creationId xmlns:a16="http://schemas.microsoft.com/office/drawing/2014/main" id="{00000000-0008-0000-1A00-00001B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49180" name="Drop Down 28" hidden="1">
              <a:extLst>
                <a:ext uri="{63B3BB69-23CF-44E3-9099-C40C66FF867C}">
                  <a14:compatExt spid="_x0000_s49180"/>
                </a:ext>
                <a:ext uri="{FF2B5EF4-FFF2-40B4-BE49-F238E27FC236}">
                  <a16:creationId xmlns:a16="http://schemas.microsoft.com/office/drawing/2014/main" id="{00000000-0008-0000-1A00-00001C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15368</xdr:rowOff>
        </xdr:from>
        <xdr:to>
          <xdr:col>14</xdr:col>
          <xdr:colOff>15368</xdr:colOff>
          <xdr:row>27</xdr:row>
          <xdr:rowOff>238205</xdr:rowOff>
        </xdr:to>
        <xdr:sp macro="" textlink="">
          <xdr:nvSpPr>
            <xdr:cNvPr id="49181" name="Drop Down 29" hidden="1">
              <a:extLst>
                <a:ext uri="{63B3BB69-23CF-44E3-9099-C40C66FF867C}">
                  <a14:compatExt spid="_x0000_s49181"/>
                </a:ext>
                <a:ext uri="{FF2B5EF4-FFF2-40B4-BE49-F238E27FC236}">
                  <a16:creationId xmlns:a16="http://schemas.microsoft.com/office/drawing/2014/main" id="{00000000-0008-0000-1A00-00001D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49182" name="Drop Down 30" hidden="1">
              <a:extLst>
                <a:ext uri="{63B3BB69-23CF-44E3-9099-C40C66FF867C}">
                  <a14:compatExt spid="_x0000_s49182"/>
                </a:ext>
                <a:ext uri="{FF2B5EF4-FFF2-40B4-BE49-F238E27FC236}">
                  <a16:creationId xmlns:a16="http://schemas.microsoft.com/office/drawing/2014/main" id="{00000000-0008-0000-1A00-00001E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49183" name="Drop Down 31" hidden="1">
              <a:extLst>
                <a:ext uri="{63B3BB69-23CF-44E3-9099-C40C66FF867C}">
                  <a14:compatExt spid="_x0000_s49183"/>
                </a:ext>
                <a:ext uri="{FF2B5EF4-FFF2-40B4-BE49-F238E27FC236}">
                  <a16:creationId xmlns:a16="http://schemas.microsoft.com/office/drawing/2014/main" id="{00000000-0008-0000-1A00-00001F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49184" name="Drop Down 32" hidden="1">
              <a:extLst>
                <a:ext uri="{63B3BB69-23CF-44E3-9099-C40C66FF867C}">
                  <a14:compatExt spid="_x0000_s49184"/>
                </a:ext>
                <a:ext uri="{FF2B5EF4-FFF2-40B4-BE49-F238E27FC236}">
                  <a16:creationId xmlns:a16="http://schemas.microsoft.com/office/drawing/2014/main" id="{00000000-0008-0000-1A00-000020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49185" name="Drop Down 33" hidden="1">
              <a:extLst>
                <a:ext uri="{63B3BB69-23CF-44E3-9099-C40C66FF867C}">
                  <a14:compatExt spid="_x0000_s49185"/>
                </a:ext>
                <a:ext uri="{FF2B5EF4-FFF2-40B4-BE49-F238E27FC236}">
                  <a16:creationId xmlns:a16="http://schemas.microsoft.com/office/drawing/2014/main" id="{00000000-0008-0000-1A00-00002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49186" name="Drop Down 34" hidden="1">
              <a:extLst>
                <a:ext uri="{63B3BB69-23CF-44E3-9099-C40C66FF867C}">
                  <a14:compatExt spid="_x0000_s49186"/>
                </a:ext>
                <a:ext uri="{FF2B5EF4-FFF2-40B4-BE49-F238E27FC236}">
                  <a16:creationId xmlns:a16="http://schemas.microsoft.com/office/drawing/2014/main" id="{00000000-0008-0000-1A00-00002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34</xdr:row>
          <xdr:rowOff>15368</xdr:rowOff>
        </xdr:from>
        <xdr:to>
          <xdr:col>14</xdr:col>
          <xdr:colOff>15368</xdr:colOff>
          <xdr:row>34</xdr:row>
          <xdr:rowOff>238205</xdr:rowOff>
        </xdr:to>
        <xdr:sp macro="" textlink="">
          <xdr:nvSpPr>
            <xdr:cNvPr id="49187" name="Drop Down 35" hidden="1">
              <a:extLst>
                <a:ext uri="{63B3BB69-23CF-44E3-9099-C40C66FF867C}">
                  <a14:compatExt spid="_x0000_s49187"/>
                </a:ext>
                <a:ext uri="{FF2B5EF4-FFF2-40B4-BE49-F238E27FC236}">
                  <a16:creationId xmlns:a16="http://schemas.microsoft.com/office/drawing/2014/main" id="{00000000-0008-0000-1A00-000023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49188" name="Drop Down 36" hidden="1">
              <a:extLst>
                <a:ext uri="{63B3BB69-23CF-44E3-9099-C40C66FF867C}">
                  <a14:compatExt spid="_x0000_s49188"/>
                </a:ext>
                <a:ext uri="{FF2B5EF4-FFF2-40B4-BE49-F238E27FC236}">
                  <a16:creationId xmlns:a16="http://schemas.microsoft.com/office/drawing/2014/main" id="{00000000-0008-0000-1A00-00002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49189" name="Drop Down 37" hidden="1">
              <a:extLst>
                <a:ext uri="{63B3BB69-23CF-44E3-9099-C40C66FF867C}">
                  <a14:compatExt spid="_x0000_s49189"/>
                </a:ext>
                <a:ext uri="{FF2B5EF4-FFF2-40B4-BE49-F238E27FC236}">
                  <a16:creationId xmlns:a16="http://schemas.microsoft.com/office/drawing/2014/main" id="{00000000-0008-0000-1A00-00002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49190" name="Drop Down 38" hidden="1">
              <a:extLst>
                <a:ext uri="{63B3BB69-23CF-44E3-9099-C40C66FF867C}">
                  <a14:compatExt spid="_x0000_s49190"/>
                </a:ext>
                <a:ext uri="{FF2B5EF4-FFF2-40B4-BE49-F238E27FC236}">
                  <a16:creationId xmlns:a16="http://schemas.microsoft.com/office/drawing/2014/main" id="{00000000-0008-0000-1A00-00002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49191" name="Drop Down 39" hidden="1">
              <a:extLst>
                <a:ext uri="{63B3BB69-23CF-44E3-9099-C40C66FF867C}">
                  <a14:compatExt spid="_x0000_s49191"/>
                </a:ext>
                <a:ext uri="{FF2B5EF4-FFF2-40B4-BE49-F238E27FC236}">
                  <a16:creationId xmlns:a16="http://schemas.microsoft.com/office/drawing/2014/main" id="{00000000-0008-0000-1A00-00002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49192" name="Drop Down 40" hidden="1">
              <a:extLst>
                <a:ext uri="{63B3BB69-23CF-44E3-9099-C40C66FF867C}">
                  <a14:compatExt spid="_x0000_s49192"/>
                </a:ext>
                <a:ext uri="{FF2B5EF4-FFF2-40B4-BE49-F238E27FC236}">
                  <a16:creationId xmlns:a16="http://schemas.microsoft.com/office/drawing/2014/main" id="{00000000-0008-0000-1A00-00002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49193" name="Drop Down 41" hidden="1">
              <a:extLst>
                <a:ext uri="{63B3BB69-23CF-44E3-9099-C40C66FF867C}">
                  <a14:compatExt spid="_x0000_s49193"/>
                </a:ext>
                <a:ext uri="{FF2B5EF4-FFF2-40B4-BE49-F238E27FC236}">
                  <a16:creationId xmlns:a16="http://schemas.microsoft.com/office/drawing/2014/main" id="{00000000-0008-0000-1A00-000029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49194" name="Drop Down 42" hidden="1">
              <a:extLst>
                <a:ext uri="{63B3BB69-23CF-44E3-9099-C40C66FF867C}">
                  <a14:compatExt spid="_x0000_s49194"/>
                </a:ext>
                <a:ext uri="{FF2B5EF4-FFF2-40B4-BE49-F238E27FC236}">
                  <a16:creationId xmlns:a16="http://schemas.microsoft.com/office/drawing/2014/main" id="{00000000-0008-0000-1A00-00002A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49195" name="Drop Down 43" hidden="1">
              <a:extLst>
                <a:ext uri="{63B3BB69-23CF-44E3-9099-C40C66FF867C}">
                  <a14:compatExt spid="_x0000_s49195"/>
                </a:ext>
                <a:ext uri="{FF2B5EF4-FFF2-40B4-BE49-F238E27FC236}">
                  <a16:creationId xmlns:a16="http://schemas.microsoft.com/office/drawing/2014/main" id="{00000000-0008-0000-1A00-00002B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49196" name="Drop Down 44" hidden="1">
              <a:extLst>
                <a:ext uri="{63B3BB69-23CF-44E3-9099-C40C66FF867C}">
                  <a14:compatExt spid="_x0000_s49196"/>
                </a:ext>
                <a:ext uri="{FF2B5EF4-FFF2-40B4-BE49-F238E27FC236}">
                  <a16:creationId xmlns:a16="http://schemas.microsoft.com/office/drawing/2014/main" id="{00000000-0008-0000-1A00-00002C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49197" name="Drop Down 45" hidden="1">
              <a:extLst>
                <a:ext uri="{63B3BB69-23CF-44E3-9099-C40C66FF867C}">
                  <a14:compatExt spid="_x0000_s49197"/>
                </a:ext>
                <a:ext uri="{FF2B5EF4-FFF2-40B4-BE49-F238E27FC236}">
                  <a16:creationId xmlns:a16="http://schemas.microsoft.com/office/drawing/2014/main" id="{00000000-0008-0000-1A00-00002D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49198" name="Drop Down 46" hidden="1">
              <a:extLst>
                <a:ext uri="{63B3BB69-23CF-44E3-9099-C40C66FF867C}">
                  <a14:compatExt spid="_x0000_s49198"/>
                </a:ext>
                <a:ext uri="{FF2B5EF4-FFF2-40B4-BE49-F238E27FC236}">
                  <a16:creationId xmlns:a16="http://schemas.microsoft.com/office/drawing/2014/main" id="{00000000-0008-0000-1A00-00002E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49199" name="Drop Down 47" hidden="1">
              <a:extLst>
                <a:ext uri="{63B3BB69-23CF-44E3-9099-C40C66FF867C}">
                  <a14:compatExt spid="_x0000_s49199"/>
                </a:ext>
                <a:ext uri="{FF2B5EF4-FFF2-40B4-BE49-F238E27FC236}">
                  <a16:creationId xmlns:a16="http://schemas.microsoft.com/office/drawing/2014/main" id="{00000000-0008-0000-1A00-00002F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49200" name="Drop Down 48" hidden="1">
              <a:extLst>
                <a:ext uri="{63B3BB69-23CF-44E3-9099-C40C66FF867C}">
                  <a14:compatExt spid="_x0000_s49200"/>
                </a:ext>
                <a:ext uri="{FF2B5EF4-FFF2-40B4-BE49-F238E27FC236}">
                  <a16:creationId xmlns:a16="http://schemas.microsoft.com/office/drawing/2014/main" id="{00000000-0008-0000-1A00-000030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49201" name="Drop Down 49" hidden="1">
              <a:extLst>
                <a:ext uri="{63B3BB69-23CF-44E3-9099-C40C66FF867C}">
                  <a14:compatExt spid="_x0000_s49201"/>
                </a:ext>
                <a:ext uri="{FF2B5EF4-FFF2-40B4-BE49-F238E27FC236}">
                  <a16:creationId xmlns:a16="http://schemas.microsoft.com/office/drawing/2014/main" id="{00000000-0008-0000-1A00-00003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49202" name="Drop Down 50" hidden="1">
              <a:extLst>
                <a:ext uri="{63B3BB69-23CF-44E3-9099-C40C66FF867C}">
                  <a14:compatExt spid="_x0000_s49202"/>
                </a:ext>
                <a:ext uri="{FF2B5EF4-FFF2-40B4-BE49-F238E27FC236}">
                  <a16:creationId xmlns:a16="http://schemas.microsoft.com/office/drawing/2014/main" id="{00000000-0008-0000-1A00-00003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49203" name="Drop Down 51" hidden="1">
              <a:extLst>
                <a:ext uri="{63B3BB69-23CF-44E3-9099-C40C66FF867C}">
                  <a14:compatExt spid="_x0000_s49203"/>
                </a:ext>
                <a:ext uri="{FF2B5EF4-FFF2-40B4-BE49-F238E27FC236}">
                  <a16:creationId xmlns:a16="http://schemas.microsoft.com/office/drawing/2014/main" id="{00000000-0008-0000-1A00-000033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49204" name="Drop Down 52" hidden="1">
              <a:extLst>
                <a:ext uri="{63B3BB69-23CF-44E3-9099-C40C66FF867C}">
                  <a14:compatExt spid="_x0000_s49204"/>
                </a:ext>
                <a:ext uri="{FF2B5EF4-FFF2-40B4-BE49-F238E27FC236}">
                  <a16:creationId xmlns:a16="http://schemas.microsoft.com/office/drawing/2014/main" id="{00000000-0008-0000-1A00-00003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49205" name="Drop Down 53" hidden="1">
              <a:extLst>
                <a:ext uri="{63B3BB69-23CF-44E3-9099-C40C66FF867C}">
                  <a14:compatExt spid="_x0000_s49205"/>
                </a:ext>
                <a:ext uri="{FF2B5EF4-FFF2-40B4-BE49-F238E27FC236}">
                  <a16:creationId xmlns:a16="http://schemas.microsoft.com/office/drawing/2014/main" id="{00000000-0008-0000-1A00-00003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49206" name="Drop Down 54" hidden="1">
              <a:extLst>
                <a:ext uri="{63B3BB69-23CF-44E3-9099-C40C66FF867C}">
                  <a14:compatExt spid="_x0000_s49206"/>
                </a:ext>
                <a:ext uri="{FF2B5EF4-FFF2-40B4-BE49-F238E27FC236}">
                  <a16:creationId xmlns:a16="http://schemas.microsoft.com/office/drawing/2014/main" id="{00000000-0008-0000-1A00-00003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49207" name="Drop Down 55" hidden="1">
              <a:extLst>
                <a:ext uri="{63B3BB69-23CF-44E3-9099-C40C66FF867C}">
                  <a14:compatExt spid="_x0000_s49207"/>
                </a:ext>
                <a:ext uri="{FF2B5EF4-FFF2-40B4-BE49-F238E27FC236}">
                  <a16:creationId xmlns:a16="http://schemas.microsoft.com/office/drawing/2014/main" id="{00000000-0008-0000-1A00-00003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49208" name="Drop Down 56" hidden="1">
              <a:extLst>
                <a:ext uri="{63B3BB69-23CF-44E3-9099-C40C66FF867C}">
                  <a14:compatExt spid="_x0000_s49208"/>
                </a:ext>
                <a:ext uri="{FF2B5EF4-FFF2-40B4-BE49-F238E27FC236}">
                  <a16:creationId xmlns:a16="http://schemas.microsoft.com/office/drawing/2014/main" id="{00000000-0008-0000-1A00-00003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49209" name="Drop Down 57" hidden="1">
              <a:extLst>
                <a:ext uri="{63B3BB69-23CF-44E3-9099-C40C66FF867C}">
                  <a14:compatExt spid="_x0000_s49209"/>
                </a:ext>
                <a:ext uri="{FF2B5EF4-FFF2-40B4-BE49-F238E27FC236}">
                  <a16:creationId xmlns:a16="http://schemas.microsoft.com/office/drawing/2014/main" id="{00000000-0008-0000-1A00-000039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2" name="Afbeelding 1">
          <a:hlinkClick xmlns:r="http://schemas.openxmlformats.org/officeDocument/2006/relationships" r:id="rId1" tooltip="Previous domain"/>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14793" y="0"/>
          <a:ext cx="504825" cy="505214"/>
        </a:xfrm>
        <a:prstGeom prst="rect">
          <a:avLst/>
        </a:prstGeom>
      </xdr:spPr>
    </xdr:pic>
    <xdr:clientData/>
  </xdr:twoCellAnchor>
  <xdr:twoCellAnchor editAs="oneCell">
    <xdr:from>
      <xdr:col>11</xdr:col>
      <xdr:colOff>982904</xdr:colOff>
      <xdr:row>0</xdr:row>
      <xdr:rowOff>1</xdr:rowOff>
    </xdr:from>
    <xdr:to>
      <xdr:col>12</xdr:col>
      <xdr:colOff>114301</xdr:colOff>
      <xdr:row>2</xdr:row>
      <xdr:rowOff>11487</xdr:rowOff>
    </xdr:to>
    <xdr:pic>
      <xdr:nvPicPr>
        <xdr:cNvPr id="3" name="Afbeelding 2">
          <a:hlinkClick xmlns:r="http://schemas.openxmlformats.org/officeDocument/2006/relationships" r:id="rId3" tooltip="Next domain"/>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4704" y="1"/>
          <a:ext cx="53157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5" tooltip="Back to index"/>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20208" y="9719"/>
          <a:ext cx="503683" cy="504000"/>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371" name="Afbeelding 370">
          <a:hlinkClick xmlns:r="http://schemas.openxmlformats.org/officeDocument/2006/relationships" r:id="rId3" tooltip="Skip to results"/>
          <a:extLst>
            <a:ext uri="{FF2B5EF4-FFF2-40B4-BE49-F238E27FC236}">
              <a16:creationId xmlns:a16="http://schemas.microsoft.com/office/drawing/2014/main" id="{00000000-0008-0000-1A00-00007301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372" name="Afbeelding 371">
          <a:hlinkClick xmlns:r="http://schemas.openxmlformats.org/officeDocument/2006/relationships" r:id="rId8" tooltip="Next section"/>
          <a:extLst>
            <a:ext uri="{FF2B5EF4-FFF2-40B4-BE49-F238E27FC236}">
              <a16:creationId xmlns:a16="http://schemas.microsoft.com/office/drawing/2014/main" id="{00000000-0008-0000-1A00-000074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49210" name="Drop Down 58" hidden="1">
              <a:extLst>
                <a:ext uri="{63B3BB69-23CF-44E3-9099-C40C66FF867C}">
                  <a14:compatExt spid="_x0000_s49210"/>
                </a:ext>
                <a:ext uri="{FF2B5EF4-FFF2-40B4-BE49-F238E27FC236}">
                  <a16:creationId xmlns:a16="http://schemas.microsoft.com/office/drawing/2014/main" id="{00000000-0008-0000-1A00-00003A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49211" name="Drop Down 59" hidden="1">
              <a:extLst>
                <a:ext uri="{63B3BB69-23CF-44E3-9099-C40C66FF867C}">
                  <a14:compatExt spid="_x0000_s49211"/>
                </a:ext>
                <a:ext uri="{FF2B5EF4-FFF2-40B4-BE49-F238E27FC236}">
                  <a16:creationId xmlns:a16="http://schemas.microsoft.com/office/drawing/2014/main" id="{00000000-0008-0000-1A00-00003B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49212" name="Drop Down 60" hidden="1">
              <a:extLst>
                <a:ext uri="{63B3BB69-23CF-44E3-9099-C40C66FF867C}">
                  <a14:compatExt spid="_x0000_s49212"/>
                </a:ext>
                <a:ext uri="{FF2B5EF4-FFF2-40B4-BE49-F238E27FC236}">
                  <a16:creationId xmlns:a16="http://schemas.microsoft.com/office/drawing/2014/main" id="{00000000-0008-0000-1A00-00003C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49213" name="Drop Down 61" hidden="1">
              <a:extLst>
                <a:ext uri="{63B3BB69-23CF-44E3-9099-C40C66FF867C}">
                  <a14:compatExt spid="_x0000_s49213"/>
                </a:ext>
                <a:ext uri="{FF2B5EF4-FFF2-40B4-BE49-F238E27FC236}">
                  <a16:creationId xmlns:a16="http://schemas.microsoft.com/office/drawing/2014/main" id="{00000000-0008-0000-1A00-00003D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49214" name="Drop Down 62" hidden="1">
              <a:extLst>
                <a:ext uri="{63B3BB69-23CF-44E3-9099-C40C66FF867C}">
                  <a14:compatExt spid="_x0000_s49214"/>
                </a:ext>
                <a:ext uri="{FF2B5EF4-FFF2-40B4-BE49-F238E27FC236}">
                  <a16:creationId xmlns:a16="http://schemas.microsoft.com/office/drawing/2014/main" id="{00000000-0008-0000-1A00-00003E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49215" name="Drop Down 63" hidden="1">
              <a:extLst>
                <a:ext uri="{63B3BB69-23CF-44E3-9099-C40C66FF867C}">
                  <a14:compatExt spid="_x0000_s49215"/>
                </a:ext>
                <a:ext uri="{FF2B5EF4-FFF2-40B4-BE49-F238E27FC236}">
                  <a16:creationId xmlns:a16="http://schemas.microsoft.com/office/drawing/2014/main" id="{00000000-0008-0000-1A00-00003F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49216" name="Drop Down 64" hidden="1">
              <a:extLst>
                <a:ext uri="{63B3BB69-23CF-44E3-9099-C40C66FF867C}">
                  <a14:compatExt spid="_x0000_s49216"/>
                </a:ext>
                <a:ext uri="{FF2B5EF4-FFF2-40B4-BE49-F238E27FC236}">
                  <a16:creationId xmlns:a16="http://schemas.microsoft.com/office/drawing/2014/main" id="{00000000-0008-0000-1A00-000040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49217" name="Drop Down 65" hidden="1">
              <a:extLst>
                <a:ext uri="{63B3BB69-23CF-44E3-9099-C40C66FF867C}">
                  <a14:compatExt spid="_x0000_s49217"/>
                </a:ext>
                <a:ext uri="{FF2B5EF4-FFF2-40B4-BE49-F238E27FC236}">
                  <a16:creationId xmlns:a16="http://schemas.microsoft.com/office/drawing/2014/main" id="{00000000-0008-0000-1A00-00004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47168" name="Drop Down 64" hidden="1">
              <a:extLst>
                <a:ext uri="{63B3BB69-23CF-44E3-9099-C40C66FF867C}">
                  <a14:compatExt spid="_x0000_s47168"/>
                </a:ext>
                <a:ext uri="{FF2B5EF4-FFF2-40B4-BE49-F238E27FC236}">
                  <a16:creationId xmlns:a16="http://schemas.microsoft.com/office/drawing/2014/main" id="{00000000-0008-0000-1B00-00004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47169" name="Drop Down 65" hidden="1">
              <a:extLst>
                <a:ext uri="{63B3BB69-23CF-44E3-9099-C40C66FF867C}">
                  <a14:compatExt spid="_x0000_s47169"/>
                </a:ext>
                <a:ext uri="{FF2B5EF4-FFF2-40B4-BE49-F238E27FC236}">
                  <a16:creationId xmlns:a16="http://schemas.microsoft.com/office/drawing/2014/main" id="{00000000-0008-0000-1B00-000041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14</xdr:row>
          <xdr:rowOff>15368</xdr:rowOff>
        </xdr:from>
        <xdr:to>
          <xdr:col>14</xdr:col>
          <xdr:colOff>15368</xdr:colOff>
          <xdr:row>14</xdr:row>
          <xdr:rowOff>238205</xdr:rowOff>
        </xdr:to>
        <xdr:sp macro="" textlink="">
          <xdr:nvSpPr>
            <xdr:cNvPr id="47171" name="Drop Down 67" hidden="1">
              <a:extLst>
                <a:ext uri="{63B3BB69-23CF-44E3-9099-C40C66FF867C}">
                  <a14:compatExt spid="_x0000_s47171"/>
                </a:ext>
                <a:ext uri="{FF2B5EF4-FFF2-40B4-BE49-F238E27FC236}">
                  <a16:creationId xmlns:a16="http://schemas.microsoft.com/office/drawing/2014/main" id="{00000000-0008-0000-1B00-00004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47172" name="Drop Down 68" hidden="1">
              <a:extLst>
                <a:ext uri="{63B3BB69-23CF-44E3-9099-C40C66FF867C}">
                  <a14:compatExt spid="_x0000_s47172"/>
                </a:ext>
                <a:ext uri="{FF2B5EF4-FFF2-40B4-BE49-F238E27FC236}">
                  <a16:creationId xmlns:a16="http://schemas.microsoft.com/office/drawing/2014/main" id="{00000000-0008-0000-1B00-000044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15</xdr:row>
          <xdr:rowOff>15368</xdr:rowOff>
        </xdr:from>
        <xdr:to>
          <xdr:col>14</xdr:col>
          <xdr:colOff>15368</xdr:colOff>
          <xdr:row>15</xdr:row>
          <xdr:rowOff>238205</xdr:rowOff>
        </xdr:to>
        <xdr:sp macro="" textlink="">
          <xdr:nvSpPr>
            <xdr:cNvPr id="47173" name="Drop Down 69" hidden="1">
              <a:extLst>
                <a:ext uri="{63B3BB69-23CF-44E3-9099-C40C66FF867C}">
                  <a14:compatExt spid="_x0000_s47173"/>
                </a:ext>
                <a:ext uri="{FF2B5EF4-FFF2-40B4-BE49-F238E27FC236}">
                  <a16:creationId xmlns:a16="http://schemas.microsoft.com/office/drawing/2014/main" id="{00000000-0008-0000-1B00-00004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47174" name="Drop Down 70" hidden="1">
              <a:extLst>
                <a:ext uri="{63B3BB69-23CF-44E3-9099-C40C66FF867C}">
                  <a14:compatExt spid="_x0000_s47174"/>
                </a:ext>
                <a:ext uri="{FF2B5EF4-FFF2-40B4-BE49-F238E27FC236}">
                  <a16:creationId xmlns:a16="http://schemas.microsoft.com/office/drawing/2014/main" id="{00000000-0008-0000-1B00-000046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47175" name="Drop Down 71" hidden="1">
              <a:extLst>
                <a:ext uri="{63B3BB69-23CF-44E3-9099-C40C66FF867C}">
                  <a14:compatExt spid="_x0000_s47175"/>
                </a:ext>
                <a:ext uri="{FF2B5EF4-FFF2-40B4-BE49-F238E27FC236}">
                  <a16:creationId xmlns:a16="http://schemas.microsoft.com/office/drawing/2014/main" id="{00000000-0008-0000-1B00-000047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47176" name="Drop Down 72" hidden="1">
              <a:extLst>
                <a:ext uri="{63B3BB69-23CF-44E3-9099-C40C66FF867C}">
                  <a14:compatExt spid="_x0000_s47176"/>
                </a:ext>
                <a:ext uri="{FF2B5EF4-FFF2-40B4-BE49-F238E27FC236}">
                  <a16:creationId xmlns:a16="http://schemas.microsoft.com/office/drawing/2014/main" id="{00000000-0008-0000-1B00-00004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47177" name="Drop Down 73" hidden="1">
              <a:extLst>
                <a:ext uri="{63B3BB69-23CF-44E3-9099-C40C66FF867C}">
                  <a14:compatExt spid="_x0000_s47177"/>
                </a:ext>
                <a:ext uri="{FF2B5EF4-FFF2-40B4-BE49-F238E27FC236}">
                  <a16:creationId xmlns:a16="http://schemas.microsoft.com/office/drawing/2014/main" id="{00000000-0008-0000-1B00-000049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47178" name="Drop Down 74" hidden="1">
              <a:extLst>
                <a:ext uri="{63B3BB69-23CF-44E3-9099-C40C66FF867C}">
                  <a14:compatExt spid="_x0000_s47178"/>
                </a:ext>
                <a:ext uri="{FF2B5EF4-FFF2-40B4-BE49-F238E27FC236}">
                  <a16:creationId xmlns:a16="http://schemas.microsoft.com/office/drawing/2014/main" id="{00000000-0008-0000-1B00-00004A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47179" name="Drop Down 75" hidden="1">
              <a:extLst>
                <a:ext uri="{63B3BB69-23CF-44E3-9099-C40C66FF867C}">
                  <a14:compatExt spid="_x0000_s47179"/>
                </a:ext>
                <a:ext uri="{FF2B5EF4-FFF2-40B4-BE49-F238E27FC236}">
                  <a16:creationId xmlns:a16="http://schemas.microsoft.com/office/drawing/2014/main" id="{00000000-0008-0000-1B00-00004B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47180" name="Drop Down 76" hidden="1">
              <a:extLst>
                <a:ext uri="{63B3BB69-23CF-44E3-9099-C40C66FF867C}">
                  <a14:compatExt spid="_x0000_s47180"/>
                </a:ext>
                <a:ext uri="{FF2B5EF4-FFF2-40B4-BE49-F238E27FC236}">
                  <a16:creationId xmlns:a16="http://schemas.microsoft.com/office/drawing/2014/main" id="{00000000-0008-0000-1B00-00004C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47181" name="Drop Down 77" hidden="1">
              <a:extLst>
                <a:ext uri="{63B3BB69-23CF-44E3-9099-C40C66FF867C}">
                  <a14:compatExt spid="_x0000_s47181"/>
                </a:ext>
                <a:ext uri="{FF2B5EF4-FFF2-40B4-BE49-F238E27FC236}">
                  <a16:creationId xmlns:a16="http://schemas.microsoft.com/office/drawing/2014/main" id="{00000000-0008-0000-1B00-00004D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47182" name="Drop Down 78" hidden="1">
              <a:extLst>
                <a:ext uri="{63B3BB69-23CF-44E3-9099-C40C66FF867C}">
                  <a14:compatExt spid="_x0000_s47182"/>
                </a:ext>
                <a:ext uri="{FF2B5EF4-FFF2-40B4-BE49-F238E27FC236}">
                  <a16:creationId xmlns:a16="http://schemas.microsoft.com/office/drawing/2014/main" id="{00000000-0008-0000-1B00-00004E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47183" name="Drop Down 79" hidden="1">
              <a:extLst>
                <a:ext uri="{63B3BB69-23CF-44E3-9099-C40C66FF867C}">
                  <a14:compatExt spid="_x0000_s47183"/>
                </a:ext>
                <a:ext uri="{FF2B5EF4-FFF2-40B4-BE49-F238E27FC236}">
                  <a16:creationId xmlns:a16="http://schemas.microsoft.com/office/drawing/2014/main" id="{00000000-0008-0000-1B00-00004F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47184" name="Drop Down 80" hidden="1">
              <a:extLst>
                <a:ext uri="{63B3BB69-23CF-44E3-9099-C40C66FF867C}">
                  <a14:compatExt spid="_x0000_s47184"/>
                </a:ext>
                <a:ext uri="{FF2B5EF4-FFF2-40B4-BE49-F238E27FC236}">
                  <a16:creationId xmlns:a16="http://schemas.microsoft.com/office/drawing/2014/main" id="{00000000-0008-0000-1B00-00005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47187" name="Drop Down 83" hidden="1">
              <a:extLst>
                <a:ext uri="{63B3BB69-23CF-44E3-9099-C40C66FF867C}">
                  <a14:compatExt spid="_x0000_s47187"/>
                </a:ext>
                <a:ext uri="{FF2B5EF4-FFF2-40B4-BE49-F238E27FC236}">
                  <a16:creationId xmlns:a16="http://schemas.microsoft.com/office/drawing/2014/main" id="{00000000-0008-0000-1B00-00005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47188" name="Drop Down 84" hidden="1">
              <a:extLst>
                <a:ext uri="{63B3BB69-23CF-44E3-9099-C40C66FF867C}">
                  <a14:compatExt spid="_x0000_s47188"/>
                </a:ext>
                <a:ext uri="{FF2B5EF4-FFF2-40B4-BE49-F238E27FC236}">
                  <a16:creationId xmlns:a16="http://schemas.microsoft.com/office/drawing/2014/main" id="{00000000-0008-0000-1B00-000054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47189" name="Drop Down 85" hidden="1">
              <a:extLst>
                <a:ext uri="{63B3BB69-23CF-44E3-9099-C40C66FF867C}">
                  <a14:compatExt spid="_x0000_s47189"/>
                </a:ext>
                <a:ext uri="{FF2B5EF4-FFF2-40B4-BE49-F238E27FC236}">
                  <a16:creationId xmlns:a16="http://schemas.microsoft.com/office/drawing/2014/main" id="{00000000-0008-0000-1B00-00005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47190" name="Drop Down 86" hidden="1">
              <a:extLst>
                <a:ext uri="{63B3BB69-23CF-44E3-9099-C40C66FF867C}">
                  <a14:compatExt spid="_x0000_s47190"/>
                </a:ext>
                <a:ext uri="{FF2B5EF4-FFF2-40B4-BE49-F238E27FC236}">
                  <a16:creationId xmlns:a16="http://schemas.microsoft.com/office/drawing/2014/main" id="{00000000-0008-0000-1B00-000056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47191" name="Drop Down 87" hidden="1">
              <a:extLst>
                <a:ext uri="{63B3BB69-23CF-44E3-9099-C40C66FF867C}">
                  <a14:compatExt spid="_x0000_s47191"/>
                </a:ext>
                <a:ext uri="{FF2B5EF4-FFF2-40B4-BE49-F238E27FC236}">
                  <a16:creationId xmlns:a16="http://schemas.microsoft.com/office/drawing/2014/main" id="{00000000-0008-0000-1B00-000057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47192" name="Drop Down 88" hidden="1">
              <a:extLst>
                <a:ext uri="{63B3BB69-23CF-44E3-9099-C40C66FF867C}">
                  <a14:compatExt spid="_x0000_s47192"/>
                </a:ext>
                <a:ext uri="{FF2B5EF4-FFF2-40B4-BE49-F238E27FC236}">
                  <a16:creationId xmlns:a16="http://schemas.microsoft.com/office/drawing/2014/main" id="{00000000-0008-0000-1B00-00005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47193" name="Drop Down 89" hidden="1">
              <a:extLst>
                <a:ext uri="{63B3BB69-23CF-44E3-9099-C40C66FF867C}">
                  <a14:compatExt spid="_x0000_s47193"/>
                </a:ext>
                <a:ext uri="{FF2B5EF4-FFF2-40B4-BE49-F238E27FC236}">
                  <a16:creationId xmlns:a16="http://schemas.microsoft.com/office/drawing/2014/main" id="{00000000-0008-0000-1B00-000059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47195" name="Drop Down 91" hidden="1">
              <a:extLst>
                <a:ext uri="{63B3BB69-23CF-44E3-9099-C40C66FF867C}">
                  <a14:compatExt spid="_x0000_s47195"/>
                </a:ext>
                <a:ext uri="{FF2B5EF4-FFF2-40B4-BE49-F238E27FC236}">
                  <a16:creationId xmlns:a16="http://schemas.microsoft.com/office/drawing/2014/main" id="{00000000-0008-0000-1B00-00005B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15368</xdr:rowOff>
        </xdr:from>
        <xdr:to>
          <xdr:col>12</xdr:col>
          <xdr:colOff>15368</xdr:colOff>
          <xdr:row>38</xdr:row>
          <xdr:rowOff>238205</xdr:rowOff>
        </xdr:to>
        <xdr:sp macro="" textlink="">
          <xdr:nvSpPr>
            <xdr:cNvPr id="47196" name="Drop Down 92" hidden="1">
              <a:extLst>
                <a:ext uri="{63B3BB69-23CF-44E3-9099-C40C66FF867C}">
                  <a14:compatExt spid="_x0000_s47196"/>
                </a:ext>
                <a:ext uri="{FF2B5EF4-FFF2-40B4-BE49-F238E27FC236}">
                  <a16:creationId xmlns:a16="http://schemas.microsoft.com/office/drawing/2014/main" id="{00000000-0008-0000-1B00-00005C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47197" name="Drop Down 93" hidden="1">
              <a:extLst>
                <a:ext uri="{63B3BB69-23CF-44E3-9099-C40C66FF867C}">
                  <a14:compatExt spid="_x0000_s47197"/>
                </a:ext>
                <a:ext uri="{FF2B5EF4-FFF2-40B4-BE49-F238E27FC236}">
                  <a16:creationId xmlns:a16="http://schemas.microsoft.com/office/drawing/2014/main" id="{00000000-0008-0000-1B00-00005D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47198" name="Drop Down 94" hidden="1">
              <a:extLst>
                <a:ext uri="{63B3BB69-23CF-44E3-9099-C40C66FF867C}">
                  <a14:compatExt spid="_x0000_s47198"/>
                </a:ext>
                <a:ext uri="{FF2B5EF4-FFF2-40B4-BE49-F238E27FC236}">
                  <a16:creationId xmlns:a16="http://schemas.microsoft.com/office/drawing/2014/main" id="{00000000-0008-0000-1B00-00005E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47199" name="Drop Down 95" hidden="1">
              <a:extLst>
                <a:ext uri="{63B3BB69-23CF-44E3-9099-C40C66FF867C}">
                  <a14:compatExt spid="_x0000_s47199"/>
                </a:ext>
                <a:ext uri="{FF2B5EF4-FFF2-40B4-BE49-F238E27FC236}">
                  <a16:creationId xmlns:a16="http://schemas.microsoft.com/office/drawing/2014/main" id="{00000000-0008-0000-1B00-00005F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47200" name="Drop Down 96" hidden="1">
              <a:extLst>
                <a:ext uri="{63B3BB69-23CF-44E3-9099-C40C66FF867C}">
                  <a14:compatExt spid="_x0000_s47200"/>
                </a:ext>
                <a:ext uri="{FF2B5EF4-FFF2-40B4-BE49-F238E27FC236}">
                  <a16:creationId xmlns:a16="http://schemas.microsoft.com/office/drawing/2014/main" id="{00000000-0008-0000-1B00-00006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47201" name="Drop Down 97" hidden="1">
              <a:extLst>
                <a:ext uri="{63B3BB69-23CF-44E3-9099-C40C66FF867C}">
                  <a14:compatExt spid="_x0000_s47201"/>
                </a:ext>
                <a:ext uri="{FF2B5EF4-FFF2-40B4-BE49-F238E27FC236}">
                  <a16:creationId xmlns:a16="http://schemas.microsoft.com/office/drawing/2014/main" id="{00000000-0008-0000-1B00-000061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34</xdr:row>
          <xdr:rowOff>15368</xdr:rowOff>
        </xdr:from>
        <xdr:to>
          <xdr:col>14</xdr:col>
          <xdr:colOff>15368</xdr:colOff>
          <xdr:row>34</xdr:row>
          <xdr:rowOff>238205</xdr:rowOff>
        </xdr:to>
        <xdr:sp macro="" textlink="">
          <xdr:nvSpPr>
            <xdr:cNvPr id="47202" name="Drop Down 98" hidden="1">
              <a:extLst>
                <a:ext uri="{63B3BB69-23CF-44E3-9099-C40C66FF867C}">
                  <a14:compatExt spid="_x0000_s47202"/>
                </a:ext>
                <a:ext uri="{FF2B5EF4-FFF2-40B4-BE49-F238E27FC236}">
                  <a16:creationId xmlns:a16="http://schemas.microsoft.com/office/drawing/2014/main" id="{00000000-0008-0000-1B00-000062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47203" name="Drop Down 99" hidden="1">
              <a:extLst>
                <a:ext uri="{63B3BB69-23CF-44E3-9099-C40C66FF867C}">
                  <a14:compatExt spid="_x0000_s47203"/>
                </a:ext>
                <a:ext uri="{FF2B5EF4-FFF2-40B4-BE49-F238E27FC236}">
                  <a16:creationId xmlns:a16="http://schemas.microsoft.com/office/drawing/2014/main" id="{00000000-0008-0000-1B00-00006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37</xdr:row>
          <xdr:rowOff>15368</xdr:rowOff>
        </xdr:from>
        <xdr:to>
          <xdr:col>14</xdr:col>
          <xdr:colOff>15368</xdr:colOff>
          <xdr:row>37</xdr:row>
          <xdr:rowOff>238205</xdr:rowOff>
        </xdr:to>
        <xdr:sp macro="" textlink="">
          <xdr:nvSpPr>
            <xdr:cNvPr id="47205" name="Drop Down 101" hidden="1">
              <a:extLst>
                <a:ext uri="{63B3BB69-23CF-44E3-9099-C40C66FF867C}">
                  <a14:compatExt spid="_x0000_s47205"/>
                </a:ext>
                <a:ext uri="{FF2B5EF4-FFF2-40B4-BE49-F238E27FC236}">
                  <a16:creationId xmlns:a16="http://schemas.microsoft.com/office/drawing/2014/main" id="{00000000-0008-0000-1B00-00006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38</xdr:row>
          <xdr:rowOff>15368</xdr:rowOff>
        </xdr:from>
        <xdr:to>
          <xdr:col>14</xdr:col>
          <xdr:colOff>15368</xdr:colOff>
          <xdr:row>38</xdr:row>
          <xdr:rowOff>238205</xdr:rowOff>
        </xdr:to>
        <xdr:sp macro="" textlink="">
          <xdr:nvSpPr>
            <xdr:cNvPr id="47206" name="Drop Down 102" hidden="1">
              <a:extLst>
                <a:ext uri="{63B3BB69-23CF-44E3-9099-C40C66FF867C}">
                  <a14:compatExt spid="_x0000_s47206"/>
                </a:ext>
                <a:ext uri="{FF2B5EF4-FFF2-40B4-BE49-F238E27FC236}">
                  <a16:creationId xmlns:a16="http://schemas.microsoft.com/office/drawing/2014/main" id="{00000000-0008-0000-1B00-000066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47208" name="Drop Down 104" hidden="1">
              <a:extLst>
                <a:ext uri="{63B3BB69-23CF-44E3-9099-C40C66FF867C}">
                  <a14:compatExt spid="_x0000_s47208"/>
                </a:ext>
                <a:ext uri="{FF2B5EF4-FFF2-40B4-BE49-F238E27FC236}">
                  <a16:creationId xmlns:a16="http://schemas.microsoft.com/office/drawing/2014/main" id="{00000000-0008-0000-1B00-00006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47209" name="Drop Down 105" hidden="1">
              <a:extLst>
                <a:ext uri="{63B3BB69-23CF-44E3-9099-C40C66FF867C}">
                  <a14:compatExt spid="_x0000_s47209"/>
                </a:ext>
                <a:ext uri="{FF2B5EF4-FFF2-40B4-BE49-F238E27FC236}">
                  <a16:creationId xmlns:a16="http://schemas.microsoft.com/office/drawing/2014/main" id="{00000000-0008-0000-1B00-000069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47210" name="Drop Down 106" hidden="1">
              <a:extLst>
                <a:ext uri="{63B3BB69-23CF-44E3-9099-C40C66FF867C}">
                  <a14:compatExt spid="_x0000_s47210"/>
                </a:ext>
                <a:ext uri="{FF2B5EF4-FFF2-40B4-BE49-F238E27FC236}">
                  <a16:creationId xmlns:a16="http://schemas.microsoft.com/office/drawing/2014/main" id="{00000000-0008-0000-1B00-00006A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47211" name="Drop Down 107" hidden="1">
              <a:extLst>
                <a:ext uri="{63B3BB69-23CF-44E3-9099-C40C66FF867C}">
                  <a14:compatExt spid="_x0000_s47211"/>
                </a:ext>
                <a:ext uri="{FF2B5EF4-FFF2-40B4-BE49-F238E27FC236}">
                  <a16:creationId xmlns:a16="http://schemas.microsoft.com/office/drawing/2014/main" id="{00000000-0008-0000-1B00-00006B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47212" name="Drop Down 108" hidden="1">
              <a:extLst>
                <a:ext uri="{63B3BB69-23CF-44E3-9099-C40C66FF867C}">
                  <a14:compatExt spid="_x0000_s47212"/>
                </a:ext>
                <a:ext uri="{FF2B5EF4-FFF2-40B4-BE49-F238E27FC236}">
                  <a16:creationId xmlns:a16="http://schemas.microsoft.com/office/drawing/2014/main" id="{00000000-0008-0000-1B00-00006C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47213" name="Drop Down 109" hidden="1">
              <a:extLst>
                <a:ext uri="{63B3BB69-23CF-44E3-9099-C40C66FF867C}">
                  <a14:compatExt spid="_x0000_s47213"/>
                </a:ext>
                <a:ext uri="{FF2B5EF4-FFF2-40B4-BE49-F238E27FC236}">
                  <a16:creationId xmlns:a16="http://schemas.microsoft.com/office/drawing/2014/main" id="{00000000-0008-0000-1B00-00006D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47214" name="Drop Down 110" hidden="1">
              <a:extLst>
                <a:ext uri="{63B3BB69-23CF-44E3-9099-C40C66FF867C}">
                  <a14:compatExt spid="_x0000_s47214"/>
                </a:ext>
                <a:ext uri="{FF2B5EF4-FFF2-40B4-BE49-F238E27FC236}">
                  <a16:creationId xmlns:a16="http://schemas.microsoft.com/office/drawing/2014/main" id="{00000000-0008-0000-1B00-00006E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47215" name="Drop Down 111" hidden="1">
              <a:extLst>
                <a:ext uri="{63B3BB69-23CF-44E3-9099-C40C66FF867C}">
                  <a14:compatExt spid="_x0000_s47215"/>
                </a:ext>
                <a:ext uri="{FF2B5EF4-FFF2-40B4-BE49-F238E27FC236}">
                  <a16:creationId xmlns:a16="http://schemas.microsoft.com/office/drawing/2014/main" id="{00000000-0008-0000-1B00-00006F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47216" name="Drop Down 112" hidden="1">
              <a:extLst>
                <a:ext uri="{63B3BB69-23CF-44E3-9099-C40C66FF867C}">
                  <a14:compatExt spid="_x0000_s47216"/>
                </a:ext>
                <a:ext uri="{FF2B5EF4-FFF2-40B4-BE49-F238E27FC236}">
                  <a16:creationId xmlns:a16="http://schemas.microsoft.com/office/drawing/2014/main" id="{00000000-0008-0000-1B00-00007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47217" name="Drop Down 113" hidden="1">
              <a:extLst>
                <a:ext uri="{63B3BB69-23CF-44E3-9099-C40C66FF867C}">
                  <a14:compatExt spid="_x0000_s47217"/>
                </a:ext>
                <a:ext uri="{FF2B5EF4-FFF2-40B4-BE49-F238E27FC236}">
                  <a16:creationId xmlns:a16="http://schemas.microsoft.com/office/drawing/2014/main" id="{00000000-0008-0000-1B00-000071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47218" name="Drop Down 114" hidden="1">
              <a:extLst>
                <a:ext uri="{63B3BB69-23CF-44E3-9099-C40C66FF867C}">
                  <a14:compatExt spid="_x0000_s47218"/>
                </a:ext>
                <a:ext uri="{FF2B5EF4-FFF2-40B4-BE49-F238E27FC236}">
                  <a16:creationId xmlns:a16="http://schemas.microsoft.com/office/drawing/2014/main" id="{00000000-0008-0000-1B00-000072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47219" name="Drop Down 115" hidden="1">
              <a:extLst>
                <a:ext uri="{63B3BB69-23CF-44E3-9099-C40C66FF867C}">
                  <a14:compatExt spid="_x0000_s47219"/>
                </a:ext>
                <a:ext uri="{FF2B5EF4-FFF2-40B4-BE49-F238E27FC236}">
                  <a16:creationId xmlns:a16="http://schemas.microsoft.com/office/drawing/2014/main" id="{00000000-0008-0000-1B00-00007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47220" name="Drop Down 116" hidden="1">
              <a:extLst>
                <a:ext uri="{63B3BB69-23CF-44E3-9099-C40C66FF867C}">
                  <a14:compatExt spid="_x0000_s47220"/>
                </a:ext>
                <a:ext uri="{FF2B5EF4-FFF2-40B4-BE49-F238E27FC236}">
                  <a16:creationId xmlns:a16="http://schemas.microsoft.com/office/drawing/2014/main" id="{00000000-0008-0000-1B00-000074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47221" name="Drop Down 117" hidden="1">
              <a:extLst>
                <a:ext uri="{63B3BB69-23CF-44E3-9099-C40C66FF867C}">
                  <a14:compatExt spid="_x0000_s47221"/>
                </a:ext>
                <a:ext uri="{FF2B5EF4-FFF2-40B4-BE49-F238E27FC236}">
                  <a16:creationId xmlns:a16="http://schemas.microsoft.com/office/drawing/2014/main" id="{00000000-0008-0000-1B00-00007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47222" name="Drop Down 118" hidden="1">
              <a:extLst>
                <a:ext uri="{63B3BB69-23CF-44E3-9099-C40C66FF867C}">
                  <a14:compatExt spid="_x0000_s47222"/>
                </a:ext>
                <a:ext uri="{FF2B5EF4-FFF2-40B4-BE49-F238E27FC236}">
                  <a16:creationId xmlns:a16="http://schemas.microsoft.com/office/drawing/2014/main" id="{00000000-0008-0000-1B00-000076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47223" name="Drop Down 119" hidden="1">
              <a:extLst>
                <a:ext uri="{63B3BB69-23CF-44E3-9099-C40C66FF867C}">
                  <a14:compatExt spid="_x0000_s47223"/>
                </a:ext>
                <a:ext uri="{FF2B5EF4-FFF2-40B4-BE49-F238E27FC236}">
                  <a16:creationId xmlns:a16="http://schemas.microsoft.com/office/drawing/2014/main" id="{00000000-0008-0000-1B00-000077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47224" name="Drop Down 120" hidden="1">
              <a:extLst>
                <a:ext uri="{63B3BB69-23CF-44E3-9099-C40C66FF867C}">
                  <a14:compatExt spid="_x0000_s47224"/>
                </a:ext>
                <a:ext uri="{FF2B5EF4-FFF2-40B4-BE49-F238E27FC236}">
                  <a16:creationId xmlns:a16="http://schemas.microsoft.com/office/drawing/2014/main" id="{00000000-0008-0000-1B00-00007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47225" name="Drop Down 121" hidden="1">
              <a:extLst>
                <a:ext uri="{63B3BB69-23CF-44E3-9099-C40C66FF867C}">
                  <a14:compatExt spid="_x0000_s47225"/>
                </a:ext>
                <a:ext uri="{FF2B5EF4-FFF2-40B4-BE49-F238E27FC236}">
                  <a16:creationId xmlns:a16="http://schemas.microsoft.com/office/drawing/2014/main" id="{00000000-0008-0000-1B00-000079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47226" name="Drop Down 122" hidden="1">
              <a:extLst>
                <a:ext uri="{63B3BB69-23CF-44E3-9099-C40C66FF867C}">
                  <a14:compatExt spid="_x0000_s47226"/>
                </a:ext>
                <a:ext uri="{FF2B5EF4-FFF2-40B4-BE49-F238E27FC236}">
                  <a16:creationId xmlns:a16="http://schemas.microsoft.com/office/drawing/2014/main" id="{00000000-0008-0000-1B00-00007A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47227" name="Drop Down 123" hidden="1">
              <a:extLst>
                <a:ext uri="{63B3BB69-23CF-44E3-9099-C40C66FF867C}">
                  <a14:compatExt spid="_x0000_s47227"/>
                </a:ext>
                <a:ext uri="{FF2B5EF4-FFF2-40B4-BE49-F238E27FC236}">
                  <a16:creationId xmlns:a16="http://schemas.microsoft.com/office/drawing/2014/main" id="{00000000-0008-0000-1B00-00007B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47229" name="Drop Down 125" hidden="1">
              <a:extLst>
                <a:ext uri="{63B3BB69-23CF-44E3-9099-C40C66FF867C}">
                  <a14:compatExt spid="_x0000_s47229"/>
                </a:ext>
                <a:ext uri="{FF2B5EF4-FFF2-40B4-BE49-F238E27FC236}">
                  <a16:creationId xmlns:a16="http://schemas.microsoft.com/office/drawing/2014/main" id="{00000000-0008-0000-1B00-00007D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47230" name="Drop Down 126" hidden="1">
              <a:extLst>
                <a:ext uri="{63B3BB69-23CF-44E3-9099-C40C66FF867C}">
                  <a14:compatExt spid="_x0000_s47230"/>
                </a:ext>
                <a:ext uri="{FF2B5EF4-FFF2-40B4-BE49-F238E27FC236}">
                  <a16:creationId xmlns:a16="http://schemas.microsoft.com/office/drawing/2014/main" id="{00000000-0008-0000-1B00-00007E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47231" name="Drop Down 127" hidden="1">
              <a:extLst>
                <a:ext uri="{63B3BB69-23CF-44E3-9099-C40C66FF867C}">
                  <a14:compatExt spid="_x0000_s47231"/>
                </a:ext>
                <a:ext uri="{FF2B5EF4-FFF2-40B4-BE49-F238E27FC236}">
                  <a16:creationId xmlns:a16="http://schemas.microsoft.com/office/drawing/2014/main" id="{00000000-0008-0000-1B00-00007F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47232" name="Drop Down 128" hidden="1">
              <a:extLst>
                <a:ext uri="{63B3BB69-23CF-44E3-9099-C40C66FF867C}">
                  <a14:compatExt spid="_x0000_s47232"/>
                </a:ext>
                <a:ext uri="{FF2B5EF4-FFF2-40B4-BE49-F238E27FC236}">
                  <a16:creationId xmlns:a16="http://schemas.microsoft.com/office/drawing/2014/main" id="{00000000-0008-0000-1B00-00008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47233" name="Drop Down 129" hidden="1">
              <a:extLst>
                <a:ext uri="{63B3BB69-23CF-44E3-9099-C40C66FF867C}">
                  <a14:compatExt spid="_x0000_s47233"/>
                </a:ext>
                <a:ext uri="{FF2B5EF4-FFF2-40B4-BE49-F238E27FC236}">
                  <a16:creationId xmlns:a16="http://schemas.microsoft.com/office/drawing/2014/main" id="{00000000-0008-0000-1B00-000081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47234" name="Drop Down 130" hidden="1">
              <a:extLst>
                <a:ext uri="{63B3BB69-23CF-44E3-9099-C40C66FF867C}">
                  <a14:compatExt spid="_x0000_s47234"/>
                </a:ext>
                <a:ext uri="{FF2B5EF4-FFF2-40B4-BE49-F238E27FC236}">
                  <a16:creationId xmlns:a16="http://schemas.microsoft.com/office/drawing/2014/main" id="{00000000-0008-0000-1B00-000082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47235" name="Drop Down 131" hidden="1">
              <a:extLst>
                <a:ext uri="{63B3BB69-23CF-44E3-9099-C40C66FF867C}">
                  <a14:compatExt spid="_x0000_s47235"/>
                </a:ext>
                <a:ext uri="{FF2B5EF4-FFF2-40B4-BE49-F238E27FC236}">
                  <a16:creationId xmlns:a16="http://schemas.microsoft.com/office/drawing/2014/main" id="{00000000-0008-0000-1B00-00008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72</xdr:row>
          <xdr:rowOff>15368</xdr:rowOff>
        </xdr:from>
        <xdr:to>
          <xdr:col>12</xdr:col>
          <xdr:colOff>15368</xdr:colOff>
          <xdr:row>72</xdr:row>
          <xdr:rowOff>238205</xdr:rowOff>
        </xdr:to>
        <xdr:sp macro="" textlink="">
          <xdr:nvSpPr>
            <xdr:cNvPr id="47236" name="Drop Down 132" hidden="1">
              <a:extLst>
                <a:ext uri="{63B3BB69-23CF-44E3-9099-C40C66FF867C}">
                  <a14:compatExt spid="_x0000_s47236"/>
                </a:ext>
                <a:ext uri="{FF2B5EF4-FFF2-40B4-BE49-F238E27FC236}">
                  <a16:creationId xmlns:a16="http://schemas.microsoft.com/office/drawing/2014/main" id="{00000000-0008-0000-1B00-000084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73</xdr:row>
          <xdr:rowOff>15368</xdr:rowOff>
        </xdr:from>
        <xdr:to>
          <xdr:col>12</xdr:col>
          <xdr:colOff>15368</xdr:colOff>
          <xdr:row>73</xdr:row>
          <xdr:rowOff>238205</xdr:rowOff>
        </xdr:to>
        <xdr:sp macro="" textlink="">
          <xdr:nvSpPr>
            <xdr:cNvPr id="47237" name="Drop Down 133" hidden="1">
              <a:extLst>
                <a:ext uri="{63B3BB69-23CF-44E3-9099-C40C66FF867C}">
                  <a14:compatExt spid="_x0000_s47237"/>
                </a:ext>
                <a:ext uri="{FF2B5EF4-FFF2-40B4-BE49-F238E27FC236}">
                  <a16:creationId xmlns:a16="http://schemas.microsoft.com/office/drawing/2014/main" id="{00000000-0008-0000-1B00-00008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47465" name="Drop Down 361" hidden="1">
              <a:extLst>
                <a:ext uri="{63B3BB69-23CF-44E3-9099-C40C66FF867C}">
                  <a14:compatExt spid="_x0000_s47465"/>
                </a:ext>
                <a:ext uri="{FF2B5EF4-FFF2-40B4-BE49-F238E27FC236}">
                  <a16:creationId xmlns:a16="http://schemas.microsoft.com/office/drawing/2014/main" id="{00000000-0008-0000-1B00-000069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47466" name="Drop Down 362" hidden="1">
              <a:extLst>
                <a:ext uri="{63B3BB69-23CF-44E3-9099-C40C66FF867C}">
                  <a14:compatExt spid="_x0000_s47466"/>
                </a:ext>
                <a:ext uri="{FF2B5EF4-FFF2-40B4-BE49-F238E27FC236}">
                  <a16:creationId xmlns:a16="http://schemas.microsoft.com/office/drawing/2014/main" id="{00000000-0008-0000-1B00-00006A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39</xdr:row>
          <xdr:rowOff>15368</xdr:rowOff>
        </xdr:from>
        <xdr:to>
          <xdr:col>14</xdr:col>
          <xdr:colOff>15368</xdr:colOff>
          <xdr:row>39</xdr:row>
          <xdr:rowOff>238205</xdr:rowOff>
        </xdr:to>
        <xdr:sp macro="" textlink="">
          <xdr:nvSpPr>
            <xdr:cNvPr id="47467" name="Drop Down 363" hidden="1">
              <a:extLst>
                <a:ext uri="{63B3BB69-23CF-44E3-9099-C40C66FF867C}">
                  <a14:compatExt spid="_x0000_s47467"/>
                </a:ext>
                <a:ext uri="{FF2B5EF4-FFF2-40B4-BE49-F238E27FC236}">
                  <a16:creationId xmlns:a16="http://schemas.microsoft.com/office/drawing/2014/main" id="{00000000-0008-0000-1B00-00006B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40</xdr:row>
          <xdr:rowOff>15368</xdr:rowOff>
        </xdr:from>
        <xdr:to>
          <xdr:col>14</xdr:col>
          <xdr:colOff>15368</xdr:colOff>
          <xdr:row>40</xdr:row>
          <xdr:rowOff>238205</xdr:rowOff>
        </xdr:to>
        <xdr:sp macro="" textlink="">
          <xdr:nvSpPr>
            <xdr:cNvPr id="47468" name="Drop Down 364" hidden="1">
              <a:extLst>
                <a:ext uri="{63B3BB69-23CF-44E3-9099-C40C66FF867C}">
                  <a14:compatExt spid="_x0000_s47468"/>
                </a:ext>
                <a:ext uri="{FF2B5EF4-FFF2-40B4-BE49-F238E27FC236}">
                  <a16:creationId xmlns:a16="http://schemas.microsoft.com/office/drawing/2014/main" id="{00000000-0008-0000-1B00-00006C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81" name="Afbeelding 80">
          <a:hlinkClick xmlns:r="http://schemas.openxmlformats.org/officeDocument/2006/relationships" r:id="rId1" tooltip="Skip to results"/>
          <a:extLst>
            <a:ext uri="{FF2B5EF4-FFF2-40B4-BE49-F238E27FC236}">
              <a16:creationId xmlns:a16="http://schemas.microsoft.com/office/drawing/2014/main" id="{00000000-0008-0000-1B00-00005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82" name="Afbeelding 81">
          <a:hlinkClick xmlns:r="http://schemas.openxmlformats.org/officeDocument/2006/relationships" r:id="rId3" tooltip="Next section"/>
          <a:extLst>
            <a:ext uri="{FF2B5EF4-FFF2-40B4-BE49-F238E27FC236}">
              <a16:creationId xmlns:a16="http://schemas.microsoft.com/office/drawing/2014/main" id="{00000000-0008-0000-1B00-00005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83" name="Afbeelding 82">
          <a:hlinkClick xmlns:r="http://schemas.openxmlformats.org/officeDocument/2006/relationships" r:id="rId5" tooltip="Previous section"/>
          <a:extLst>
            <a:ext uri="{FF2B5EF4-FFF2-40B4-BE49-F238E27FC236}">
              <a16:creationId xmlns:a16="http://schemas.microsoft.com/office/drawing/2014/main" id="{00000000-0008-0000-1B00-00005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47469" name="Drop Down 365" hidden="1">
              <a:extLst>
                <a:ext uri="{63B3BB69-23CF-44E3-9099-C40C66FF867C}">
                  <a14:compatExt spid="_x0000_s47469"/>
                </a:ext>
                <a:ext uri="{FF2B5EF4-FFF2-40B4-BE49-F238E27FC236}">
                  <a16:creationId xmlns:a16="http://schemas.microsoft.com/office/drawing/2014/main" id="{00000000-0008-0000-1B00-00006D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47470" name="Drop Down 366" hidden="1">
              <a:extLst>
                <a:ext uri="{63B3BB69-23CF-44E3-9099-C40C66FF867C}">
                  <a14:compatExt spid="_x0000_s47470"/>
                </a:ext>
                <a:ext uri="{FF2B5EF4-FFF2-40B4-BE49-F238E27FC236}">
                  <a16:creationId xmlns:a16="http://schemas.microsoft.com/office/drawing/2014/main" id="{00000000-0008-0000-1B00-00006E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47471" name="Drop Down 367" hidden="1">
              <a:extLst>
                <a:ext uri="{63B3BB69-23CF-44E3-9099-C40C66FF867C}">
                  <a14:compatExt spid="_x0000_s47471"/>
                </a:ext>
                <a:ext uri="{FF2B5EF4-FFF2-40B4-BE49-F238E27FC236}">
                  <a16:creationId xmlns:a16="http://schemas.microsoft.com/office/drawing/2014/main" id="{00000000-0008-0000-1B00-00006F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47475" name="Drop Down 371" hidden="1">
              <a:extLst>
                <a:ext uri="{63B3BB69-23CF-44E3-9099-C40C66FF867C}">
                  <a14:compatExt spid="_x0000_s47475"/>
                </a:ext>
                <a:ext uri="{FF2B5EF4-FFF2-40B4-BE49-F238E27FC236}">
                  <a16:creationId xmlns:a16="http://schemas.microsoft.com/office/drawing/2014/main" id="{00000000-0008-0000-1B00-000073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76</xdr:row>
          <xdr:rowOff>15368</xdr:rowOff>
        </xdr:from>
        <xdr:to>
          <xdr:col>12</xdr:col>
          <xdr:colOff>15368</xdr:colOff>
          <xdr:row>76</xdr:row>
          <xdr:rowOff>238205</xdr:rowOff>
        </xdr:to>
        <xdr:sp macro="" textlink="">
          <xdr:nvSpPr>
            <xdr:cNvPr id="47476" name="Drop Down 372" hidden="1">
              <a:extLst>
                <a:ext uri="{63B3BB69-23CF-44E3-9099-C40C66FF867C}">
                  <a14:compatExt spid="_x0000_s47476"/>
                </a:ext>
                <a:ext uri="{FF2B5EF4-FFF2-40B4-BE49-F238E27FC236}">
                  <a16:creationId xmlns:a16="http://schemas.microsoft.com/office/drawing/2014/main" id="{00000000-0008-0000-1B00-000074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77</xdr:row>
          <xdr:rowOff>15368</xdr:rowOff>
        </xdr:from>
        <xdr:to>
          <xdr:col>12</xdr:col>
          <xdr:colOff>15368</xdr:colOff>
          <xdr:row>77</xdr:row>
          <xdr:rowOff>238205</xdr:rowOff>
        </xdr:to>
        <xdr:sp macro="" textlink="">
          <xdr:nvSpPr>
            <xdr:cNvPr id="47477" name="Drop Down 373" hidden="1">
              <a:extLst>
                <a:ext uri="{63B3BB69-23CF-44E3-9099-C40C66FF867C}">
                  <a14:compatExt spid="_x0000_s47477"/>
                </a:ext>
                <a:ext uri="{FF2B5EF4-FFF2-40B4-BE49-F238E27FC236}">
                  <a16:creationId xmlns:a16="http://schemas.microsoft.com/office/drawing/2014/main" id="{00000000-0008-0000-1B00-000075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84" name="Afbeelding 83">
          <a:hlinkClick xmlns:r="http://schemas.openxmlformats.org/officeDocument/2006/relationships" r:id="rId7" tooltip="Previous domain"/>
          <a:extLst>
            <a:ext uri="{FF2B5EF4-FFF2-40B4-BE49-F238E27FC236}">
              <a16:creationId xmlns:a16="http://schemas.microsoft.com/office/drawing/2014/main" id="{00000000-0008-0000-1B00-00005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85" name="Afbeelding 84">
          <a:hlinkClick xmlns:r="http://schemas.openxmlformats.org/officeDocument/2006/relationships" r:id="rId1" tooltip="Next domain"/>
          <a:extLst>
            <a:ext uri="{FF2B5EF4-FFF2-40B4-BE49-F238E27FC236}">
              <a16:creationId xmlns:a16="http://schemas.microsoft.com/office/drawing/2014/main" id="{00000000-0008-0000-1B00-000055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86" name="Afbeelding 85">
          <a:hlinkClick xmlns:r="http://schemas.openxmlformats.org/officeDocument/2006/relationships" r:id="rId10" tooltip="Back to index"/>
          <a:extLst>
            <a:ext uri="{FF2B5EF4-FFF2-40B4-BE49-F238E27FC236}">
              <a16:creationId xmlns:a16="http://schemas.microsoft.com/office/drawing/2014/main" id="{00000000-0008-0000-1B00-000056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47479" name="Drop Down 375" hidden="1">
              <a:extLst>
                <a:ext uri="{63B3BB69-23CF-44E3-9099-C40C66FF867C}">
                  <a14:compatExt spid="_x0000_s47479"/>
                </a:ext>
                <a:ext uri="{FF2B5EF4-FFF2-40B4-BE49-F238E27FC236}">
                  <a16:creationId xmlns:a16="http://schemas.microsoft.com/office/drawing/2014/main" id="{00000000-0008-0000-1B00-000077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47481" name="Drop Down 377" hidden="1">
              <a:extLst>
                <a:ext uri="{63B3BB69-23CF-44E3-9099-C40C66FF867C}">
                  <a14:compatExt spid="_x0000_s47481"/>
                </a:ext>
                <a:ext uri="{FF2B5EF4-FFF2-40B4-BE49-F238E27FC236}">
                  <a16:creationId xmlns:a16="http://schemas.microsoft.com/office/drawing/2014/main" id="{00000000-0008-0000-1B00-000079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58842" name="Drop Down 122" hidden="1">
              <a:extLst>
                <a:ext uri="{63B3BB69-23CF-44E3-9099-C40C66FF867C}">
                  <a14:compatExt spid="_x0000_s158842"/>
                </a:ext>
                <a:ext uri="{FF2B5EF4-FFF2-40B4-BE49-F238E27FC236}">
                  <a16:creationId xmlns:a16="http://schemas.microsoft.com/office/drawing/2014/main" id="{00000000-0008-0000-1C00-00007A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15368</xdr:rowOff>
        </xdr:from>
        <xdr:to>
          <xdr:col>14</xdr:col>
          <xdr:colOff>15368</xdr:colOff>
          <xdr:row>10</xdr:row>
          <xdr:rowOff>238205</xdr:rowOff>
        </xdr:to>
        <xdr:sp macro="" textlink="">
          <xdr:nvSpPr>
            <xdr:cNvPr id="158843" name="Drop Down 123" hidden="1">
              <a:extLst>
                <a:ext uri="{63B3BB69-23CF-44E3-9099-C40C66FF867C}">
                  <a14:compatExt spid="_x0000_s158843"/>
                </a:ext>
                <a:ext uri="{FF2B5EF4-FFF2-40B4-BE49-F238E27FC236}">
                  <a16:creationId xmlns:a16="http://schemas.microsoft.com/office/drawing/2014/main" id="{00000000-0008-0000-1C00-00007B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58844" name="Drop Down 124" hidden="1">
              <a:extLst>
                <a:ext uri="{63B3BB69-23CF-44E3-9099-C40C66FF867C}">
                  <a14:compatExt spid="_x0000_s158844"/>
                </a:ext>
                <a:ext uri="{FF2B5EF4-FFF2-40B4-BE49-F238E27FC236}">
                  <a16:creationId xmlns:a16="http://schemas.microsoft.com/office/drawing/2014/main" id="{00000000-0008-0000-1C00-00007C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58845" name="Drop Down 125" hidden="1">
              <a:extLst>
                <a:ext uri="{63B3BB69-23CF-44E3-9099-C40C66FF867C}">
                  <a14:compatExt spid="_x0000_s158845"/>
                </a:ext>
                <a:ext uri="{FF2B5EF4-FFF2-40B4-BE49-F238E27FC236}">
                  <a16:creationId xmlns:a16="http://schemas.microsoft.com/office/drawing/2014/main" id="{00000000-0008-0000-1C00-00007D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58846" name="Drop Down 126" hidden="1">
              <a:extLst>
                <a:ext uri="{63B3BB69-23CF-44E3-9099-C40C66FF867C}">
                  <a14:compatExt spid="_x0000_s158846"/>
                </a:ext>
                <a:ext uri="{FF2B5EF4-FFF2-40B4-BE49-F238E27FC236}">
                  <a16:creationId xmlns:a16="http://schemas.microsoft.com/office/drawing/2014/main" id="{00000000-0008-0000-1C00-00007E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58847" name="Drop Down 127" hidden="1">
              <a:extLst>
                <a:ext uri="{63B3BB69-23CF-44E3-9099-C40C66FF867C}">
                  <a14:compatExt spid="_x0000_s158847"/>
                </a:ext>
                <a:ext uri="{FF2B5EF4-FFF2-40B4-BE49-F238E27FC236}">
                  <a16:creationId xmlns:a16="http://schemas.microsoft.com/office/drawing/2014/main" id="{00000000-0008-0000-1C00-00007F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58848" name="Drop Down 128" hidden="1">
              <a:extLst>
                <a:ext uri="{63B3BB69-23CF-44E3-9099-C40C66FF867C}">
                  <a14:compatExt spid="_x0000_s158848"/>
                </a:ext>
                <a:ext uri="{FF2B5EF4-FFF2-40B4-BE49-F238E27FC236}">
                  <a16:creationId xmlns:a16="http://schemas.microsoft.com/office/drawing/2014/main" id="{00000000-0008-0000-1C00-000080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58849" name="Drop Down 129" hidden="1">
              <a:extLst>
                <a:ext uri="{63B3BB69-23CF-44E3-9099-C40C66FF867C}">
                  <a14:compatExt spid="_x0000_s158849"/>
                </a:ext>
                <a:ext uri="{FF2B5EF4-FFF2-40B4-BE49-F238E27FC236}">
                  <a16:creationId xmlns:a16="http://schemas.microsoft.com/office/drawing/2014/main" id="{00000000-0008-0000-1C00-000081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58850" name="Drop Down 130" hidden="1">
              <a:extLst>
                <a:ext uri="{63B3BB69-23CF-44E3-9099-C40C66FF867C}">
                  <a14:compatExt spid="_x0000_s158850"/>
                </a:ext>
                <a:ext uri="{FF2B5EF4-FFF2-40B4-BE49-F238E27FC236}">
                  <a16:creationId xmlns:a16="http://schemas.microsoft.com/office/drawing/2014/main" id="{00000000-0008-0000-1C00-000082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58851" name="Drop Down 131" hidden="1">
              <a:extLst>
                <a:ext uri="{63B3BB69-23CF-44E3-9099-C40C66FF867C}">
                  <a14:compatExt spid="_x0000_s158851"/>
                </a:ext>
                <a:ext uri="{FF2B5EF4-FFF2-40B4-BE49-F238E27FC236}">
                  <a16:creationId xmlns:a16="http://schemas.microsoft.com/office/drawing/2014/main" id="{00000000-0008-0000-1C00-000083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58852" name="Drop Down 132" hidden="1">
              <a:extLst>
                <a:ext uri="{63B3BB69-23CF-44E3-9099-C40C66FF867C}">
                  <a14:compatExt spid="_x0000_s158852"/>
                </a:ext>
                <a:ext uri="{FF2B5EF4-FFF2-40B4-BE49-F238E27FC236}">
                  <a16:creationId xmlns:a16="http://schemas.microsoft.com/office/drawing/2014/main" id="{00000000-0008-0000-1C00-000084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58853" name="Drop Down 133" hidden="1">
              <a:extLst>
                <a:ext uri="{63B3BB69-23CF-44E3-9099-C40C66FF867C}">
                  <a14:compatExt spid="_x0000_s158853"/>
                </a:ext>
                <a:ext uri="{FF2B5EF4-FFF2-40B4-BE49-F238E27FC236}">
                  <a16:creationId xmlns:a16="http://schemas.microsoft.com/office/drawing/2014/main" id="{00000000-0008-0000-1C00-000085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58854" name="Drop Down 134" hidden="1">
              <a:extLst>
                <a:ext uri="{63B3BB69-23CF-44E3-9099-C40C66FF867C}">
                  <a14:compatExt spid="_x0000_s158854"/>
                </a:ext>
                <a:ext uri="{FF2B5EF4-FFF2-40B4-BE49-F238E27FC236}">
                  <a16:creationId xmlns:a16="http://schemas.microsoft.com/office/drawing/2014/main" id="{00000000-0008-0000-1C00-000086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58855" name="Drop Down 135" hidden="1">
              <a:extLst>
                <a:ext uri="{63B3BB69-23CF-44E3-9099-C40C66FF867C}">
                  <a14:compatExt spid="_x0000_s158855"/>
                </a:ext>
                <a:ext uri="{FF2B5EF4-FFF2-40B4-BE49-F238E27FC236}">
                  <a16:creationId xmlns:a16="http://schemas.microsoft.com/office/drawing/2014/main" id="{00000000-0008-0000-1C00-000087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158856" name="Drop Down 136" hidden="1">
              <a:extLst>
                <a:ext uri="{63B3BB69-23CF-44E3-9099-C40C66FF867C}">
                  <a14:compatExt spid="_x0000_s158856"/>
                </a:ext>
                <a:ext uri="{FF2B5EF4-FFF2-40B4-BE49-F238E27FC236}">
                  <a16:creationId xmlns:a16="http://schemas.microsoft.com/office/drawing/2014/main" id="{00000000-0008-0000-1C00-000088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58857" name="Drop Down 137" hidden="1">
              <a:extLst>
                <a:ext uri="{63B3BB69-23CF-44E3-9099-C40C66FF867C}">
                  <a14:compatExt spid="_x0000_s158857"/>
                </a:ext>
                <a:ext uri="{FF2B5EF4-FFF2-40B4-BE49-F238E27FC236}">
                  <a16:creationId xmlns:a16="http://schemas.microsoft.com/office/drawing/2014/main" id="{00000000-0008-0000-1C00-000089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58858" name="Drop Down 138" hidden="1">
              <a:extLst>
                <a:ext uri="{63B3BB69-23CF-44E3-9099-C40C66FF867C}">
                  <a14:compatExt spid="_x0000_s158858"/>
                </a:ext>
                <a:ext uri="{FF2B5EF4-FFF2-40B4-BE49-F238E27FC236}">
                  <a16:creationId xmlns:a16="http://schemas.microsoft.com/office/drawing/2014/main" id="{00000000-0008-0000-1C00-00008A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58859" name="Drop Down 139" hidden="1">
              <a:extLst>
                <a:ext uri="{63B3BB69-23CF-44E3-9099-C40C66FF867C}">
                  <a14:compatExt spid="_x0000_s158859"/>
                </a:ext>
                <a:ext uri="{FF2B5EF4-FFF2-40B4-BE49-F238E27FC236}">
                  <a16:creationId xmlns:a16="http://schemas.microsoft.com/office/drawing/2014/main" id="{00000000-0008-0000-1C00-00008B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58860" name="Drop Down 140" hidden="1">
              <a:extLst>
                <a:ext uri="{63B3BB69-23CF-44E3-9099-C40C66FF867C}">
                  <a14:compatExt spid="_x0000_s158860"/>
                </a:ext>
                <a:ext uri="{FF2B5EF4-FFF2-40B4-BE49-F238E27FC236}">
                  <a16:creationId xmlns:a16="http://schemas.microsoft.com/office/drawing/2014/main" id="{00000000-0008-0000-1C00-00008C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58861" name="Drop Down 141" hidden="1">
              <a:extLst>
                <a:ext uri="{63B3BB69-23CF-44E3-9099-C40C66FF867C}">
                  <a14:compatExt spid="_x0000_s158861"/>
                </a:ext>
                <a:ext uri="{FF2B5EF4-FFF2-40B4-BE49-F238E27FC236}">
                  <a16:creationId xmlns:a16="http://schemas.microsoft.com/office/drawing/2014/main" id="{00000000-0008-0000-1C00-00008D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58862" name="Drop Down 142" hidden="1">
              <a:extLst>
                <a:ext uri="{63B3BB69-23CF-44E3-9099-C40C66FF867C}">
                  <a14:compatExt spid="_x0000_s158862"/>
                </a:ext>
                <a:ext uri="{FF2B5EF4-FFF2-40B4-BE49-F238E27FC236}">
                  <a16:creationId xmlns:a16="http://schemas.microsoft.com/office/drawing/2014/main" id="{00000000-0008-0000-1C00-00008E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58863" name="Drop Down 143" hidden="1">
              <a:extLst>
                <a:ext uri="{63B3BB69-23CF-44E3-9099-C40C66FF867C}">
                  <a14:compatExt spid="_x0000_s158863"/>
                </a:ext>
                <a:ext uri="{FF2B5EF4-FFF2-40B4-BE49-F238E27FC236}">
                  <a16:creationId xmlns:a16="http://schemas.microsoft.com/office/drawing/2014/main" id="{00000000-0008-0000-1C00-00008F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58864" name="Drop Down 144" hidden="1">
              <a:extLst>
                <a:ext uri="{63B3BB69-23CF-44E3-9099-C40C66FF867C}">
                  <a14:compatExt spid="_x0000_s158864"/>
                </a:ext>
                <a:ext uri="{FF2B5EF4-FFF2-40B4-BE49-F238E27FC236}">
                  <a16:creationId xmlns:a16="http://schemas.microsoft.com/office/drawing/2014/main" id="{00000000-0008-0000-1C00-000090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58865" name="Drop Down 145" hidden="1">
              <a:extLst>
                <a:ext uri="{63B3BB69-23CF-44E3-9099-C40C66FF867C}">
                  <a14:compatExt spid="_x0000_s158865"/>
                </a:ext>
                <a:ext uri="{FF2B5EF4-FFF2-40B4-BE49-F238E27FC236}">
                  <a16:creationId xmlns:a16="http://schemas.microsoft.com/office/drawing/2014/main" id="{00000000-0008-0000-1C00-000091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58866" name="Drop Down 146" hidden="1">
              <a:extLst>
                <a:ext uri="{63B3BB69-23CF-44E3-9099-C40C66FF867C}">
                  <a14:compatExt spid="_x0000_s158866"/>
                </a:ext>
                <a:ext uri="{FF2B5EF4-FFF2-40B4-BE49-F238E27FC236}">
                  <a16:creationId xmlns:a16="http://schemas.microsoft.com/office/drawing/2014/main" id="{00000000-0008-0000-1C00-000092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58867" name="Drop Down 147" hidden="1">
              <a:extLst>
                <a:ext uri="{63B3BB69-23CF-44E3-9099-C40C66FF867C}">
                  <a14:compatExt spid="_x0000_s158867"/>
                </a:ext>
                <a:ext uri="{FF2B5EF4-FFF2-40B4-BE49-F238E27FC236}">
                  <a16:creationId xmlns:a16="http://schemas.microsoft.com/office/drawing/2014/main" id="{00000000-0008-0000-1C00-000093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58868" name="Drop Down 148" hidden="1">
              <a:extLst>
                <a:ext uri="{63B3BB69-23CF-44E3-9099-C40C66FF867C}">
                  <a14:compatExt spid="_x0000_s158868"/>
                </a:ext>
                <a:ext uri="{FF2B5EF4-FFF2-40B4-BE49-F238E27FC236}">
                  <a16:creationId xmlns:a16="http://schemas.microsoft.com/office/drawing/2014/main" id="{00000000-0008-0000-1C00-000094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58869" name="Drop Down 149" hidden="1">
              <a:extLst>
                <a:ext uri="{63B3BB69-23CF-44E3-9099-C40C66FF867C}">
                  <a14:compatExt spid="_x0000_s158869"/>
                </a:ext>
                <a:ext uri="{FF2B5EF4-FFF2-40B4-BE49-F238E27FC236}">
                  <a16:creationId xmlns:a16="http://schemas.microsoft.com/office/drawing/2014/main" id="{00000000-0008-0000-1C00-000095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15368</xdr:rowOff>
        </xdr:from>
        <xdr:to>
          <xdr:col>14</xdr:col>
          <xdr:colOff>15368</xdr:colOff>
          <xdr:row>27</xdr:row>
          <xdr:rowOff>238205</xdr:rowOff>
        </xdr:to>
        <xdr:sp macro="" textlink="">
          <xdr:nvSpPr>
            <xdr:cNvPr id="158870" name="Drop Down 150" hidden="1">
              <a:extLst>
                <a:ext uri="{63B3BB69-23CF-44E3-9099-C40C66FF867C}">
                  <a14:compatExt spid="_x0000_s158870"/>
                </a:ext>
                <a:ext uri="{FF2B5EF4-FFF2-40B4-BE49-F238E27FC236}">
                  <a16:creationId xmlns:a16="http://schemas.microsoft.com/office/drawing/2014/main" id="{00000000-0008-0000-1C00-000096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58871" name="Drop Down 151" hidden="1">
              <a:extLst>
                <a:ext uri="{63B3BB69-23CF-44E3-9099-C40C66FF867C}">
                  <a14:compatExt spid="_x0000_s158871"/>
                </a:ext>
                <a:ext uri="{FF2B5EF4-FFF2-40B4-BE49-F238E27FC236}">
                  <a16:creationId xmlns:a16="http://schemas.microsoft.com/office/drawing/2014/main" id="{00000000-0008-0000-1C00-000097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58872" name="Drop Down 152" hidden="1">
              <a:extLst>
                <a:ext uri="{63B3BB69-23CF-44E3-9099-C40C66FF867C}">
                  <a14:compatExt spid="_x0000_s158872"/>
                </a:ext>
                <a:ext uri="{FF2B5EF4-FFF2-40B4-BE49-F238E27FC236}">
                  <a16:creationId xmlns:a16="http://schemas.microsoft.com/office/drawing/2014/main" id="{00000000-0008-0000-1C00-000098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58873" name="Drop Down 153" hidden="1">
              <a:extLst>
                <a:ext uri="{63B3BB69-23CF-44E3-9099-C40C66FF867C}">
                  <a14:compatExt spid="_x0000_s158873"/>
                </a:ext>
                <a:ext uri="{FF2B5EF4-FFF2-40B4-BE49-F238E27FC236}">
                  <a16:creationId xmlns:a16="http://schemas.microsoft.com/office/drawing/2014/main" id="{00000000-0008-0000-1C00-000099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58874" name="Drop Down 154" hidden="1">
              <a:extLst>
                <a:ext uri="{63B3BB69-23CF-44E3-9099-C40C66FF867C}">
                  <a14:compatExt spid="_x0000_s158874"/>
                </a:ext>
                <a:ext uri="{FF2B5EF4-FFF2-40B4-BE49-F238E27FC236}">
                  <a16:creationId xmlns:a16="http://schemas.microsoft.com/office/drawing/2014/main" id="{00000000-0008-0000-1C00-00009A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58875" name="Drop Down 155" hidden="1">
              <a:extLst>
                <a:ext uri="{63B3BB69-23CF-44E3-9099-C40C66FF867C}">
                  <a14:compatExt spid="_x0000_s158875"/>
                </a:ext>
                <a:ext uri="{FF2B5EF4-FFF2-40B4-BE49-F238E27FC236}">
                  <a16:creationId xmlns:a16="http://schemas.microsoft.com/office/drawing/2014/main" id="{00000000-0008-0000-1C00-00009B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34</xdr:row>
          <xdr:rowOff>15368</xdr:rowOff>
        </xdr:from>
        <xdr:to>
          <xdr:col>14</xdr:col>
          <xdr:colOff>15368</xdr:colOff>
          <xdr:row>34</xdr:row>
          <xdr:rowOff>238205</xdr:rowOff>
        </xdr:to>
        <xdr:sp macro="" textlink="">
          <xdr:nvSpPr>
            <xdr:cNvPr id="158876" name="Drop Down 156" hidden="1">
              <a:extLst>
                <a:ext uri="{63B3BB69-23CF-44E3-9099-C40C66FF867C}">
                  <a14:compatExt spid="_x0000_s158876"/>
                </a:ext>
                <a:ext uri="{FF2B5EF4-FFF2-40B4-BE49-F238E27FC236}">
                  <a16:creationId xmlns:a16="http://schemas.microsoft.com/office/drawing/2014/main" id="{00000000-0008-0000-1C00-00009C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58877" name="Drop Down 157" hidden="1">
              <a:extLst>
                <a:ext uri="{63B3BB69-23CF-44E3-9099-C40C66FF867C}">
                  <a14:compatExt spid="_x0000_s158877"/>
                </a:ext>
                <a:ext uri="{FF2B5EF4-FFF2-40B4-BE49-F238E27FC236}">
                  <a16:creationId xmlns:a16="http://schemas.microsoft.com/office/drawing/2014/main" id="{00000000-0008-0000-1C00-00009D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158878" name="Drop Down 158" hidden="1">
              <a:extLst>
                <a:ext uri="{63B3BB69-23CF-44E3-9099-C40C66FF867C}">
                  <a14:compatExt spid="_x0000_s158878"/>
                </a:ext>
                <a:ext uri="{FF2B5EF4-FFF2-40B4-BE49-F238E27FC236}">
                  <a16:creationId xmlns:a16="http://schemas.microsoft.com/office/drawing/2014/main" id="{00000000-0008-0000-1C00-00009E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58879" name="Drop Down 159" hidden="1">
              <a:extLst>
                <a:ext uri="{63B3BB69-23CF-44E3-9099-C40C66FF867C}">
                  <a14:compatExt spid="_x0000_s158879"/>
                </a:ext>
                <a:ext uri="{FF2B5EF4-FFF2-40B4-BE49-F238E27FC236}">
                  <a16:creationId xmlns:a16="http://schemas.microsoft.com/office/drawing/2014/main" id="{00000000-0008-0000-1C00-00009F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58880" name="Drop Down 160" hidden="1">
              <a:extLst>
                <a:ext uri="{63B3BB69-23CF-44E3-9099-C40C66FF867C}">
                  <a14:compatExt spid="_x0000_s158880"/>
                </a:ext>
                <a:ext uri="{FF2B5EF4-FFF2-40B4-BE49-F238E27FC236}">
                  <a16:creationId xmlns:a16="http://schemas.microsoft.com/office/drawing/2014/main" id="{00000000-0008-0000-1C00-0000A0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58881" name="Drop Down 161" hidden="1">
              <a:extLst>
                <a:ext uri="{63B3BB69-23CF-44E3-9099-C40C66FF867C}">
                  <a14:compatExt spid="_x0000_s158881"/>
                </a:ext>
                <a:ext uri="{FF2B5EF4-FFF2-40B4-BE49-F238E27FC236}">
                  <a16:creationId xmlns:a16="http://schemas.microsoft.com/office/drawing/2014/main" id="{00000000-0008-0000-1C00-0000A1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58882" name="Drop Down 162" hidden="1">
              <a:extLst>
                <a:ext uri="{63B3BB69-23CF-44E3-9099-C40C66FF867C}">
                  <a14:compatExt spid="_x0000_s158882"/>
                </a:ext>
                <a:ext uri="{FF2B5EF4-FFF2-40B4-BE49-F238E27FC236}">
                  <a16:creationId xmlns:a16="http://schemas.microsoft.com/office/drawing/2014/main" id="{00000000-0008-0000-1C00-0000A2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58883" name="Drop Down 163" hidden="1">
              <a:extLst>
                <a:ext uri="{63B3BB69-23CF-44E3-9099-C40C66FF867C}">
                  <a14:compatExt spid="_x0000_s158883"/>
                </a:ext>
                <a:ext uri="{FF2B5EF4-FFF2-40B4-BE49-F238E27FC236}">
                  <a16:creationId xmlns:a16="http://schemas.microsoft.com/office/drawing/2014/main" id="{00000000-0008-0000-1C00-0000A3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58884" name="Drop Down 164" hidden="1">
              <a:extLst>
                <a:ext uri="{63B3BB69-23CF-44E3-9099-C40C66FF867C}">
                  <a14:compatExt spid="_x0000_s158884"/>
                </a:ext>
                <a:ext uri="{FF2B5EF4-FFF2-40B4-BE49-F238E27FC236}">
                  <a16:creationId xmlns:a16="http://schemas.microsoft.com/office/drawing/2014/main" id="{00000000-0008-0000-1C00-0000A4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58885" name="Drop Down 165" hidden="1">
              <a:extLst>
                <a:ext uri="{63B3BB69-23CF-44E3-9099-C40C66FF867C}">
                  <a14:compatExt spid="_x0000_s158885"/>
                </a:ext>
                <a:ext uri="{FF2B5EF4-FFF2-40B4-BE49-F238E27FC236}">
                  <a16:creationId xmlns:a16="http://schemas.microsoft.com/office/drawing/2014/main" id="{00000000-0008-0000-1C00-0000A5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58886" name="Drop Down 166" hidden="1">
              <a:extLst>
                <a:ext uri="{63B3BB69-23CF-44E3-9099-C40C66FF867C}">
                  <a14:compatExt spid="_x0000_s158886"/>
                </a:ext>
                <a:ext uri="{FF2B5EF4-FFF2-40B4-BE49-F238E27FC236}">
                  <a16:creationId xmlns:a16="http://schemas.microsoft.com/office/drawing/2014/main" id="{00000000-0008-0000-1C00-0000A6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58887" name="Drop Down 167" hidden="1">
              <a:extLst>
                <a:ext uri="{63B3BB69-23CF-44E3-9099-C40C66FF867C}">
                  <a14:compatExt spid="_x0000_s158887"/>
                </a:ext>
                <a:ext uri="{FF2B5EF4-FFF2-40B4-BE49-F238E27FC236}">
                  <a16:creationId xmlns:a16="http://schemas.microsoft.com/office/drawing/2014/main" id="{00000000-0008-0000-1C00-0000A7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58888" name="Drop Down 168" hidden="1">
              <a:extLst>
                <a:ext uri="{63B3BB69-23CF-44E3-9099-C40C66FF867C}">
                  <a14:compatExt spid="_x0000_s158888"/>
                </a:ext>
                <a:ext uri="{FF2B5EF4-FFF2-40B4-BE49-F238E27FC236}">
                  <a16:creationId xmlns:a16="http://schemas.microsoft.com/office/drawing/2014/main" id="{00000000-0008-0000-1C00-0000A8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58889" name="Drop Down 169" hidden="1">
              <a:extLst>
                <a:ext uri="{63B3BB69-23CF-44E3-9099-C40C66FF867C}">
                  <a14:compatExt spid="_x0000_s158889"/>
                </a:ext>
                <a:ext uri="{FF2B5EF4-FFF2-40B4-BE49-F238E27FC236}">
                  <a16:creationId xmlns:a16="http://schemas.microsoft.com/office/drawing/2014/main" id="{00000000-0008-0000-1C00-0000A9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58890" name="Drop Down 170" hidden="1">
              <a:extLst>
                <a:ext uri="{63B3BB69-23CF-44E3-9099-C40C66FF867C}">
                  <a14:compatExt spid="_x0000_s158890"/>
                </a:ext>
                <a:ext uri="{FF2B5EF4-FFF2-40B4-BE49-F238E27FC236}">
                  <a16:creationId xmlns:a16="http://schemas.microsoft.com/office/drawing/2014/main" id="{00000000-0008-0000-1C00-0000AA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58891" name="Drop Down 171" hidden="1">
              <a:extLst>
                <a:ext uri="{63B3BB69-23CF-44E3-9099-C40C66FF867C}">
                  <a14:compatExt spid="_x0000_s158891"/>
                </a:ext>
                <a:ext uri="{FF2B5EF4-FFF2-40B4-BE49-F238E27FC236}">
                  <a16:creationId xmlns:a16="http://schemas.microsoft.com/office/drawing/2014/main" id="{00000000-0008-0000-1C00-0000AB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58892" name="Drop Down 172" hidden="1">
              <a:extLst>
                <a:ext uri="{63B3BB69-23CF-44E3-9099-C40C66FF867C}">
                  <a14:compatExt spid="_x0000_s158892"/>
                </a:ext>
                <a:ext uri="{FF2B5EF4-FFF2-40B4-BE49-F238E27FC236}">
                  <a16:creationId xmlns:a16="http://schemas.microsoft.com/office/drawing/2014/main" id="{00000000-0008-0000-1C00-0000AC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58893" name="Drop Down 173" hidden="1">
              <a:extLst>
                <a:ext uri="{63B3BB69-23CF-44E3-9099-C40C66FF867C}">
                  <a14:compatExt spid="_x0000_s158893"/>
                </a:ext>
                <a:ext uri="{FF2B5EF4-FFF2-40B4-BE49-F238E27FC236}">
                  <a16:creationId xmlns:a16="http://schemas.microsoft.com/office/drawing/2014/main" id="{00000000-0008-0000-1C00-0000AD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58894" name="Drop Down 174" hidden="1">
              <a:extLst>
                <a:ext uri="{63B3BB69-23CF-44E3-9099-C40C66FF867C}">
                  <a14:compatExt spid="_x0000_s158894"/>
                </a:ext>
                <a:ext uri="{FF2B5EF4-FFF2-40B4-BE49-F238E27FC236}">
                  <a16:creationId xmlns:a16="http://schemas.microsoft.com/office/drawing/2014/main" id="{00000000-0008-0000-1C00-0000AE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59068" name="Drop Down 348" hidden="1">
              <a:extLst>
                <a:ext uri="{63B3BB69-23CF-44E3-9099-C40C66FF867C}">
                  <a14:compatExt spid="_x0000_s159068"/>
                </a:ext>
                <a:ext uri="{FF2B5EF4-FFF2-40B4-BE49-F238E27FC236}">
                  <a16:creationId xmlns:a16="http://schemas.microsoft.com/office/drawing/2014/main" id="{00000000-0008-0000-1C00-00005C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59069" name="Drop Down 349" hidden="1">
              <a:extLst>
                <a:ext uri="{63B3BB69-23CF-44E3-9099-C40C66FF867C}">
                  <a14:compatExt spid="_x0000_s159069"/>
                </a:ext>
                <a:ext uri="{FF2B5EF4-FFF2-40B4-BE49-F238E27FC236}">
                  <a16:creationId xmlns:a16="http://schemas.microsoft.com/office/drawing/2014/main" id="{00000000-0008-0000-1C00-00005D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59070" name="Drop Down 350" hidden="1">
              <a:extLst>
                <a:ext uri="{63B3BB69-23CF-44E3-9099-C40C66FF867C}">
                  <a14:compatExt spid="_x0000_s159070"/>
                </a:ext>
                <a:ext uri="{FF2B5EF4-FFF2-40B4-BE49-F238E27FC236}">
                  <a16:creationId xmlns:a16="http://schemas.microsoft.com/office/drawing/2014/main" id="{00000000-0008-0000-1C00-00005E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59071" name="Drop Down 351" hidden="1">
              <a:extLst>
                <a:ext uri="{63B3BB69-23CF-44E3-9099-C40C66FF867C}">
                  <a14:compatExt spid="_x0000_s159071"/>
                </a:ext>
                <a:ext uri="{FF2B5EF4-FFF2-40B4-BE49-F238E27FC236}">
                  <a16:creationId xmlns:a16="http://schemas.microsoft.com/office/drawing/2014/main" id="{00000000-0008-0000-1C00-00005F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59072" name="Drop Down 352" hidden="1">
              <a:extLst>
                <a:ext uri="{63B3BB69-23CF-44E3-9099-C40C66FF867C}">
                  <a14:compatExt spid="_x0000_s159072"/>
                </a:ext>
                <a:ext uri="{FF2B5EF4-FFF2-40B4-BE49-F238E27FC236}">
                  <a16:creationId xmlns:a16="http://schemas.microsoft.com/office/drawing/2014/main" id="{00000000-0008-0000-1C00-000060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59073" name="Drop Down 353" hidden="1">
              <a:extLst>
                <a:ext uri="{63B3BB69-23CF-44E3-9099-C40C66FF867C}">
                  <a14:compatExt spid="_x0000_s159073"/>
                </a:ext>
                <a:ext uri="{FF2B5EF4-FFF2-40B4-BE49-F238E27FC236}">
                  <a16:creationId xmlns:a16="http://schemas.microsoft.com/office/drawing/2014/main" id="{00000000-0008-0000-1C00-000061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59074" name="Drop Down 354" hidden="1">
              <a:extLst>
                <a:ext uri="{63B3BB69-23CF-44E3-9099-C40C66FF867C}">
                  <a14:compatExt spid="_x0000_s159074"/>
                </a:ext>
                <a:ext uri="{FF2B5EF4-FFF2-40B4-BE49-F238E27FC236}">
                  <a16:creationId xmlns:a16="http://schemas.microsoft.com/office/drawing/2014/main" id="{00000000-0008-0000-1C00-000062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375" name="Afbeelding 374">
          <a:hlinkClick xmlns:r="http://schemas.openxmlformats.org/officeDocument/2006/relationships" r:id="rId1" tooltip="Skip to results"/>
          <a:extLst>
            <a:ext uri="{FF2B5EF4-FFF2-40B4-BE49-F238E27FC236}">
              <a16:creationId xmlns:a16="http://schemas.microsoft.com/office/drawing/2014/main" id="{00000000-0008-0000-1C00-00007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376" name="Afbeelding 375">
          <a:hlinkClick xmlns:r="http://schemas.openxmlformats.org/officeDocument/2006/relationships" r:id="rId3" tooltip="Next section"/>
          <a:extLst>
            <a:ext uri="{FF2B5EF4-FFF2-40B4-BE49-F238E27FC236}">
              <a16:creationId xmlns:a16="http://schemas.microsoft.com/office/drawing/2014/main" id="{00000000-0008-0000-1C00-000078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77" name="Afbeelding 376">
          <a:hlinkClick xmlns:r="http://schemas.openxmlformats.org/officeDocument/2006/relationships" r:id="rId5" tooltip="Previous section"/>
          <a:extLst>
            <a:ext uri="{FF2B5EF4-FFF2-40B4-BE49-F238E27FC236}">
              <a16:creationId xmlns:a16="http://schemas.microsoft.com/office/drawing/2014/main" id="{00000000-0008-0000-1C00-00007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59075" name="Drop Down 355" hidden="1">
              <a:extLst>
                <a:ext uri="{63B3BB69-23CF-44E3-9099-C40C66FF867C}">
                  <a14:compatExt spid="_x0000_s159075"/>
                </a:ext>
                <a:ext uri="{FF2B5EF4-FFF2-40B4-BE49-F238E27FC236}">
                  <a16:creationId xmlns:a16="http://schemas.microsoft.com/office/drawing/2014/main" id="{00000000-0008-0000-1C00-000063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9" name="Afbeelding 68">
          <a:hlinkClick xmlns:r="http://schemas.openxmlformats.org/officeDocument/2006/relationships" r:id="rId7" tooltip="Previous domain"/>
          <a:extLst>
            <a:ext uri="{FF2B5EF4-FFF2-40B4-BE49-F238E27FC236}">
              <a16:creationId xmlns:a16="http://schemas.microsoft.com/office/drawing/2014/main" id="{00000000-0008-0000-1C00-00004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70" name="Afbeelding 69">
          <a:hlinkClick xmlns:r="http://schemas.openxmlformats.org/officeDocument/2006/relationships" r:id="rId1" tooltip="Next domain"/>
          <a:extLst>
            <a:ext uri="{FF2B5EF4-FFF2-40B4-BE49-F238E27FC236}">
              <a16:creationId xmlns:a16="http://schemas.microsoft.com/office/drawing/2014/main" id="{00000000-0008-0000-1C00-000046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71" name="Afbeelding 70">
          <a:hlinkClick xmlns:r="http://schemas.openxmlformats.org/officeDocument/2006/relationships" r:id="rId10" tooltip="Back to index"/>
          <a:extLst>
            <a:ext uri="{FF2B5EF4-FFF2-40B4-BE49-F238E27FC236}">
              <a16:creationId xmlns:a16="http://schemas.microsoft.com/office/drawing/2014/main" id="{00000000-0008-0000-1C00-000047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59076" name="Drop Down 356" hidden="1">
              <a:extLst>
                <a:ext uri="{63B3BB69-23CF-44E3-9099-C40C66FF867C}">
                  <a14:compatExt spid="_x0000_s159076"/>
                </a:ext>
                <a:ext uri="{FF2B5EF4-FFF2-40B4-BE49-F238E27FC236}">
                  <a16:creationId xmlns:a16="http://schemas.microsoft.com/office/drawing/2014/main" id="{00000000-0008-0000-1C00-000064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59077" name="Drop Down 357" hidden="1">
              <a:extLst>
                <a:ext uri="{63B3BB69-23CF-44E3-9099-C40C66FF867C}">
                  <a14:compatExt spid="_x0000_s159077"/>
                </a:ext>
                <a:ext uri="{FF2B5EF4-FFF2-40B4-BE49-F238E27FC236}">
                  <a16:creationId xmlns:a16="http://schemas.microsoft.com/office/drawing/2014/main" id="{00000000-0008-0000-1C00-000065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57871" name="Drop Down 175" hidden="1">
              <a:extLst>
                <a:ext uri="{63B3BB69-23CF-44E3-9099-C40C66FF867C}">
                  <a14:compatExt spid="_x0000_s157871"/>
                </a:ext>
                <a:ext uri="{FF2B5EF4-FFF2-40B4-BE49-F238E27FC236}">
                  <a16:creationId xmlns:a16="http://schemas.microsoft.com/office/drawing/2014/main" id="{00000000-0008-0000-1D00-0000AF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15368</xdr:rowOff>
        </xdr:from>
        <xdr:to>
          <xdr:col>14</xdr:col>
          <xdr:colOff>15368</xdr:colOff>
          <xdr:row>10</xdr:row>
          <xdr:rowOff>238205</xdr:rowOff>
        </xdr:to>
        <xdr:sp macro="" textlink="">
          <xdr:nvSpPr>
            <xdr:cNvPr id="157872" name="Drop Down 176" hidden="1">
              <a:extLst>
                <a:ext uri="{63B3BB69-23CF-44E3-9099-C40C66FF867C}">
                  <a14:compatExt spid="_x0000_s157872"/>
                </a:ext>
                <a:ext uri="{FF2B5EF4-FFF2-40B4-BE49-F238E27FC236}">
                  <a16:creationId xmlns:a16="http://schemas.microsoft.com/office/drawing/2014/main" id="{00000000-0008-0000-1D00-0000B0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57873" name="Drop Down 177" hidden="1">
              <a:extLst>
                <a:ext uri="{63B3BB69-23CF-44E3-9099-C40C66FF867C}">
                  <a14:compatExt spid="_x0000_s157873"/>
                </a:ext>
                <a:ext uri="{FF2B5EF4-FFF2-40B4-BE49-F238E27FC236}">
                  <a16:creationId xmlns:a16="http://schemas.microsoft.com/office/drawing/2014/main" id="{00000000-0008-0000-1D00-0000B1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57874" name="Drop Down 178" hidden="1">
              <a:extLst>
                <a:ext uri="{63B3BB69-23CF-44E3-9099-C40C66FF867C}">
                  <a14:compatExt spid="_x0000_s157874"/>
                </a:ext>
                <a:ext uri="{FF2B5EF4-FFF2-40B4-BE49-F238E27FC236}">
                  <a16:creationId xmlns:a16="http://schemas.microsoft.com/office/drawing/2014/main" id="{00000000-0008-0000-1D00-0000B2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57875" name="Drop Down 179" hidden="1">
              <a:extLst>
                <a:ext uri="{63B3BB69-23CF-44E3-9099-C40C66FF867C}">
                  <a14:compatExt spid="_x0000_s157875"/>
                </a:ext>
                <a:ext uri="{FF2B5EF4-FFF2-40B4-BE49-F238E27FC236}">
                  <a16:creationId xmlns:a16="http://schemas.microsoft.com/office/drawing/2014/main" id="{00000000-0008-0000-1D00-0000B3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57876" name="Drop Down 180" hidden="1">
              <a:extLst>
                <a:ext uri="{63B3BB69-23CF-44E3-9099-C40C66FF867C}">
                  <a14:compatExt spid="_x0000_s157876"/>
                </a:ext>
                <a:ext uri="{FF2B5EF4-FFF2-40B4-BE49-F238E27FC236}">
                  <a16:creationId xmlns:a16="http://schemas.microsoft.com/office/drawing/2014/main" id="{00000000-0008-0000-1D00-0000B4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57877" name="Drop Down 181" hidden="1">
              <a:extLst>
                <a:ext uri="{63B3BB69-23CF-44E3-9099-C40C66FF867C}">
                  <a14:compatExt spid="_x0000_s157877"/>
                </a:ext>
                <a:ext uri="{FF2B5EF4-FFF2-40B4-BE49-F238E27FC236}">
                  <a16:creationId xmlns:a16="http://schemas.microsoft.com/office/drawing/2014/main" id="{00000000-0008-0000-1D00-0000B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57878" name="Drop Down 182" hidden="1">
              <a:extLst>
                <a:ext uri="{63B3BB69-23CF-44E3-9099-C40C66FF867C}">
                  <a14:compatExt spid="_x0000_s157878"/>
                </a:ext>
                <a:ext uri="{FF2B5EF4-FFF2-40B4-BE49-F238E27FC236}">
                  <a16:creationId xmlns:a16="http://schemas.microsoft.com/office/drawing/2014/main" id="{00000000-0008-0000-1D00-0000B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57879" name="Drop Down 183" hidden="1">
              <a:extLst>
                <a:ext uri="{63B3BB69-23CF-44E3-9099-C40C66FF867C}">
                  <a14:compatExt spid="_x0000_s157879"/>
                </a:ext>
                <a:ext uri="{FF2B5EF4-FFF2-40B4-BE49-F238E27FC236}">
                  <a16:creationId xmlns:a16="http://schemas.microsoft.com/office/drawing/2014/main" id="{00000000-0008-0000-1D00-0000B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57880" name="Drop Down 184" hidden="1">
              <a:extLst>
                <a:ext uri="{63B3BB69-23CF-44E3-9099-C40C66FF867C}">
                  <a14:compatExt spid="_x0000_s157880"/>
                </a:ext>
                <a:ext uri="{FF2B5EF4-FFF2-40B4-BE49-F238E27FC236}">
                  <a16:creationId xmlns:a16="http://schemas.microsoft.com/office/drawing/2014/main" id="{00000000-0008-0000-1D00-0000B8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57881" name="Drop Down 185" hidden="1">
              <a:extLst>
                <a:ext uri="{63B3BB69-23CF-44E3-9099-C40C66FF867C}">
                  <a14:compatExt spid="_x0000_s157881"/>
                </a:ext>
                <a:ext uri="{FF2B5EF4-FFF2-40B4-BE49-F238E27FC236}">
                  <a16:creationId xmlns:a16="http://schemas.microsoft.com/office/drawing/2014/main" id="{00000000-0008-0000-1D00-0000B9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57882" name="Drop Down 186" hidden="1">
              <a:extLst>
                <a:ext uri="{63B3BB69-23CF-44E3-9099-C40C66FF867C}">
                  <a14:compatExt spid="_x0000_s157882"/>
                </a:ext>
                <a:ext uri="{FF2B5EF4-FFF2-40B4-BE49-F238E27FC236}">
                  <a16:creationId xmlns:a16="http://schemas.microsoft.com/office/drawing/2014/main" id="{00000000-0008-0000-1D00-0000BA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57883" name="Drop Down 187" hidden="1">
              <a:extLst>
                <a:ext uri="{63B3BB69-23CF-44E3-9099-C40C66FF867C}">
                  <a14:compatExt spid="_x0000_s157883"/>
                </a:ext>
                <a:ext uri="{FF2B5EF4-FFF2-40B4-BE49-F238E27FC236}">
                  <a16:creationId xmlns:a16="http://schemas.microsoft.com/office/drawing/2014/main" id="{00000000-0008-0000-1D00-0000BB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57884" name="Drop Down 188" hidden="1">
              <a:extLst>
                <a:ext uri="{63B3BB69-23CF-44E3-9099-C40C66FF867C}">
                  <a14:compatExt spid="_x0000_s157884"/>
                </a:ext>
                <a:ext uri="{FF2B5EF4-FFF2-40B4-BE49-F238E27FC236}">
                  <a16:creationId xmlns:a16="http://schemas.microsoft.com/office/drawing/2014/main" id="{00000000-0008-0000-1D00-0000BC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157885" name="Drop Down 189" hidden="1">
              <a:extLst>
                <a:ext uri="{63B3BB69-23CF-44E3-9099-C40C66FF867C}">
                  <a14:compatExt spid="_x0000_s157885"/>
                </a:ext>
                <a:ext uri="{FF2B5EF4-FFF2-40B4-BE49-F238E27FC236}">
                  <a16:creationId xmlns:a16="http://schemas.microsoft.com/office/drawing/2014/main" id="{00000000-0008-0000-1D00-0000BD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57886" name="Drop Down 190" hidden="1">
              <a:extLst>
                <a:ext uri="{63B3BB69-23CF-44E3-9099-C40C66FF867C}">
                  <a14:compatExt spid="_x0000_s157886"/>
                </a:ext>
                <a:ext uri="{FF2B5EF4-FFF2-40B4-BE49-F238E27FC236}">
                  <a16:creationId xmlns:a16="http://schemas.microsoft.com/office/drawing/2014/main" id="{00000000-0008-0000-1D00-0000BE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57887" name="Drop Down 191" hidden="1">
              <a:extLst>
                <a:ext uri="{63B3BB69-23CF-44E3-9099-C40C66FF867C}">
                  <a14:compatExt spid="_x0000_s157887"/>
                </a:ext>
                <a:ext uri="{FF2B5EF4-FFF2-40B4-BE49-F238E27FC236}">
                  <a16:creationId xmlns:a16="http://schemas.microsoft.com/office/drawing/2014/main" id="{00000000-0008-0000-1D00-0000BF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57888" name="Drop Down 192" hidden="1">
              <a:extLst>
                <a:ext uri="{63B3BB69-23CF-44E3-9099-C40C66FF867C}">
                  <a14:compatExt spid="_x0000_s157888"/>
                </a:ext>
                <a:ext uri="{FF2B5EF4-FFF2-40B4-BE49-F238E27FC236}">
                  <a16:creationId xmlns:a16="http://schemas.microsoft.com/office/drawing/2014/main" id="{00000000-0008-0000-1D00-0000C0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57889" name="Drop Down 193" hidden="1">
              <a:extLst>
                <a:ext uri="{63B3BB69-23CF-44E3-9099-C40C66FF867C}">
                  <a14:compatExt spid="_x0000_s157889"/>
                </a:ext>
                <a:ext uri="{FF2B5EF4-FFF2-40B4-BE49-F238E27FC236}">
                  <a16:creationId xmlns:a16="http://schemas.microsoft.com/office/drawing/2014/main" id="{00000000-0008-0000-1D00-0000C1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57890" name="Drop Down 194" hidden="1">
              <a:extLst>
                <a:ext uri="{63B3BB69-23CF-44E3-9099-C40C66FF867C}">
                  <a14:compatExt spid="_x0000_s157890"/>
                </a:ext>
                <a:ext uri="{FF2B5EF4-FFF2-40B4-BE49-F238E27FC236}">
                  <a16:creationId xmlns:a16="http://schemas.microsoft.com/office/drawing/2014/main" id="{00000000-0008-0000-1D00-0000C2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57891" name="Drop Down 195" hidden="1">
              <a:extLst>
                <a:ext uri="{63B3BB69-23CF-44E3-9099-C40C66FF867C}">
                  <a14:compatExt spid="_x0000_s157891"/>
                </a:ext>
                <a:ext uri="{FF2B5EF4-FFF2-40B4-BE49-F238E27FC236}">
                  <a16:creationId xmlns:a16="http://schemas.microsoft.com/office/drawing/2014/main" id="{00000000-0008-0000-1D00-0000C3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57892" name="Drop Down 196" hidden="1">
              <a:extLst>
                <a:ext uri="{63B3BB69-23CF-44E3-9099-C40C66FF867C}">
                  <a14:compatExt spid="_x0000_s157892"/>
                </a:ext>
                <a:ext uri="{FF2B5EF4-FFF2-40B4-BE49-F238E27FC236}">
                  <a16:creationId xmlns:a16="http://schemas.microsoft.com/office/drawing/2014/main" id="{00000000-0008-0000-1D00-0000C4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57893" name="Drop Down 197" hidden="1">
              <a:extLst>
                <a:ext uri="{63B3BB69-23CF-44E3-9099-C40C66FF867C}">
                  <a14:compatExt spid="_x0000_s157893"/>
                </a:ext>
                <a:ext uri="{FF2B5EF4-FFF2-40B4-BE49-F238E27FC236}">
                  <a16:creationId xmlns:a16="http://schemas.microsoft.com/office/drawing/2014/main" id="{00000000-0008-0000-1D00-0000C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57894" name="Drop Down 198" hidden="1">
              <a:extLst>
                <a:ext uri="{63B3BB69-23CF-44E3-9099-C40C66FF867C}">
                  <a14:compatExt spid="_x0000_s157894"/>
                </a:ext>
                <a:ext uri="{FF2B5EF4-FFF2-40B4-BE49-F238E27FC236}">
                  <a16:creationId xmlns:a16="http://schemas.microsoft.com/office/drawing/2014/main" id="{00000000-0008-0000-1D00-0000C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57895" name="Drop Down 199" hidden="1">
              <a:extLst>
                <a:ext uri="{63B3BB69-23CF-44E3-9099-C40C66FF867C}">
                  <a14:compatExt spid="_x0000_s157895"/>
                </a:ext>
                <a:ext uri="{FF2B5EF4-FFF2-40B4-BE49-F238E27FC236}">
                  <a16:creationId xmlns:a16="http://schemas.microsoft.com/office/drawing/2014/main" id="{00000000-0008-0000-1D00-0000C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57896" name="Drop Down 200" hidden="1">
              <a:extLst>
                <a:ext uri="{63B3BB69-23CF-44E3-9099-C40C66FF867C}">
                  <a14:compatExt spid="_x0000_s157896"/>
                </a:ext>
                <a:ext uri="{FF2B5EF4-FFF2-40B4-BE49-F238E27FC236}">
                  <a16:creationId xmlns:a16="http://schemas.microsoft.com/office/drawing/2014/main" id="{00000000-0008-0000-1D00-0000C8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57897" name="Drop Down 201" hidden="1">
              <a:extLst>
                <a:ext uri="{63B3BB69-23CF-44E3-9099-C40C66FF867C}">
                  <a14:compatExt spid="_x0000_s157897"/>
                </a:ext>
                <a:ext uri="{FF2B5EF4-FFF2-40B4-BE49-F238E27FC236}">
                  <a16:creationId xmlns:a16="http://schemas.microsoft.com/office/drawing/2014/main" id="{00000000-0008-0000-1D00-0000C9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15368</xdr:rowOff>
        </xdr:from>
        <xdr:to>
          <xdr:col>14</xdr:col>
          <xdr:colOff>15368</xdr:colOff>
          <xdr:row>27</xdr:row>
          <xdr:rowOff>238205</xdr:rowOff>
        </xdr:to>
        <xdr:sp macro="" textlink="">
          <xdr:nvSpPr>
            <xdr:cNvPr id="157898" name="Drop Down 202" hidden="1">
              <a:extLst>
                <a:ext uri="{63B3BB69-23CF-44E3-9099-C40C66FF867C}">
                  <a14:compatExt spid="_x0000_s157898"/>
                </a:ext>
                <a:ext uri="{FF2B5EF4-FFF2-40B4-BE49-F238E27FC236}">
                  <a16:creationId xmlns:a16="http://schemas.microsoft.com/office/drawing/2014/main" id="{00000000-0008-0000-1D00-0000CA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57899" name="Drop Down 203" hidden="1">
              <a:extLst>
                <a:ext uri="{63B3BB69-23CF-44E3-9099-C40C66FF867C}">
                  <a14:compatExt spid="_x0000_s157899"/>
                </a:ext>
                <a:ext uri="{FF2B5EF4-FFF2-40B4-BE49-F238E27FC236}">
                  <a16:creationId xmlns:a16="http://schemas.microsoft.com/office/drawing/2014/main" id="{00000000-0008-0000-1D00-0000CB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57900" name="Drop Down 204" hidden="1">
              <a:extLst>
                <a:ext uri="{63B3BB69-23CF-44E3-9099-C40C66FF867C}">
                  <a14:compatExt spid="_x0000_s157900"/>
                </a:ext>
                <a:ext uri="{FF2B5EF4-FFF2-40B4-BE49-F238E27FC236}">
                  <a16:creationId xmlns:a16="http://schemas.microsoft.com/office/drawing/2014/main" id="{00000000-0008-0000-1D00-0000CC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57901" name="Drop Down 205" hidden="1">
              <a:extLst>
                <a:ext uri="{63B3BB69-23CF-44E3-9099-C40C66FF867C}">
                  <a14:compatExt spid="_x0000_s157901"/>
                </a:ext>
                <a:ext uri="{FF2B5EF4-FFF2-40B4-BE49-F238E27FC236}">
                  <a16:creationId xmlns:a16="http://schemas.microsoft.com/office/drawing/2014/main" id="{00000000-0008-0000-1D00-0000CD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57902" name="Drop Down 206" hidden="1">
              <a:extLst>
                <a:ext uri="{63B3BB69-23CF-44E3-9099-C40C66FF867C}">
                  <a14:compatExt spid="_x0000_s157902"/>
                </a:ext>
                <a:ext uri="{FF2B5EF4-FFF2-40B4-BE49-F238E27FC236}">
                  <a16:creationId xmlns:a16="http://schemas.microsoft.com/office/drawing/2014/main" id="{00000000-0008-0000-1D00-0000CE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57903" name="Drop Down 207" hidden="1">
              <a:extLst>
                <a:ext uri="{63B3BB69-23CF-44E3-9099-C40C66FF867C}">
                  <a14:compatExt spid="_x0000_s157903"/>
                </a:ext>
                <a:ext uri="{FF2B5EF4-FFF2-40B4-BE49-F238E27FC236}">
                  <a16:creationId xmlns:a16="http://schemas.microsoft.com/office/drawing/2014/main" id="{00000000-0008-0000-1D00-0000CF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34</xdr:row>
          <xdr:rowOff>15368</xdr:rowOff>
        </xdr:from>
        <xdr:to>
          <xdr:col>14</xdr:col>
          <xdr:colOff>15368</xdr:colOff>
          <xdr:row>34</xdr:row>
          <xdr:rowOff>238205</xdr:rowOff>
        </xdr:to>
        <xdr:sp macro="" textlink="">
          <xdr:nvSpPr>
            <xdr:cNvPr id="157904" name="Drop Down 208" hidden="1">
              <a:extLst>
                <a:ext uri="{63B3BB69-23CF-44E3-9099-C40C66FF867C}">
                  <a14:compatExt spid="_x0000_s157904"/>
                </a:ext>
                <a:ext uri="{FF2B5EF4-FFF2-40B4-BE49-F238E27FC236}">
                  <a16:creationId xmlns:a16="http://schemas.microsoft.com/office/drawing/2014/main" id="{00000000-0008-0000-1D00-0000D0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57905" name="Drop Down 209" hidden="1">
              <a:extLst>
                <a:ext uri="{63B3BB69-23CF-44E3-9099-C40C66FF867C}">
                  <a14:compatExt spid="_x0000_s157905"/>
                </a:ext>
                <a:ext uri="{FF2B5EF4-FFF2-40B4-BE49-F238E27FC236}">
                  <a16:creationId xmlns:a16="http://schemas.microsoft.com/office/drawing/2014/main" id="{00000000-0008-0000-1D00-0000D1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57906" name="Drop Down 210" hidden="1">
              <a:extLst>
                <a:ext uri="{63B3BB69-23CF-44E3-9099-C40C66FF867C}">
                  <a14:compatExt spid="_x0000_s157906"/>
                </a:ext>
                <a:ext uri="{FF2B5EF4-FFF2-40B4-BE49-F238E27FC236}">
                  <a16:creationId xmlns:a16="http://schemas.microsoft.com/office/drawing/2014/main" id="{00000000-0008-0000-1D00-0000D2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57907" name="Drop Down 211" hidden="1">
              <a:extLst>
                <a:ext uri="{63B3BB69-23CF-44E3-9099-C40C66FF867C}">
                  <a14:compatExt spid="_x0000_s157907"/>
                </a:ext>
                <a:ext uri="{FF2B5EF4-FFF2-40B4-BE49-F238E27FC236}">
                  <a16:creationId xmlns:a16="http://schemas.microsoft.com/office/drawing/2014/main" id="{00000000-0008-0000-1D00-0000D3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57908" name="Drop Down 212" hidden="1">
              <a:extLst>
                <a:ext uri="{63B3BB69-23CF-44E3-9099-C40C66FF867C}">
                  <a14:compatExt spid="_x0000_s157908"/>
                </a:ext>
                <a:ext uri="{FF2B5EF4-FFF2-40B4-BE49-F238E27FC236}">
                  <a16:creationId xmlns:a16="http://schemas.microsoft.com/office/drawing/2014/main" id="{00000000-0008-0000-1D00-0000D4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57909" name="Drop Down 213" hidden="1">
              <a:extLst>
                <a:ext uri="{63B3BB69-23CF-44E3-9099-C40C66FF867C}">
                  <a14:compatExt spid="_x0000_s157909"/>
                </a:ext>
                <a:ext uri="{FF2B5EF4-FFF2-40B4-BE49-F238E27FC236}">
                  <a16:creationId xmlns:a16="http://schemas.microsoft.com/office/drawing/2014/main" id="{00000000-0008-0000-1D00-0000D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57910" name="Drop Down 214" hidden="1">
              <a:extLst>
                <a:ext uri="{63B3BB69-23CF-44E3-9099-C40C66FF867C}">
                  <a14:compatExt spid="_x0000_s157910"/>
                </a:ext>
                <a:ext uri="{FF2B5EF4-FFF2-40B4-BE49-F238E27FC236}">
                  <a16:creationId xmlns:a16="http://schemas.microsoft.com/office/drawing/2014/main" id="{00000000-0008-0000-1D00-0000D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57911" name="Drop Down 215" hidden="1">
              <a:extLst>
                <a:ext uri="{63B3BB69-23CF-44E3-9099-C40C66FF867C}">
                  <a14:compatExt spid="_x0000_s157911"/>
                </a:ext>
                <a:ext uri="{FF2B5EF4-FFF2-40B4-BE49-F238E27FC236}">
                  <a16:creationId xmlns:a16="http://schemas.microsoft.com/office/drawing/2014/main" id="{00000000-0008-0000-1D00-0000D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57912" name="Drop Down 216" hidden="1">
              <a:extLst>
                <a:ext uri="{63B3BB69-23CF-44E3-9099-C40C66FF867C}">
                  <a14:compatExt spid="_x0000_s157912"/>
                </a:ext>
                <a:ext uri="{FF2B5EF4-FFF2-40B4-BE49-F238E27FC236}">
                  <a16:creationId xmlns:a16="http://schemas.microsoft.com/office/drawing/2014/main" id="{00000000-0008-0000-1D00-0000D8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57913" name="Drop Down 217" hidden="1">
              <a:extLst>
                <a:ext uri="{63B3BB69-23CF-44E3-9099-C40C66FF867C}">
                  <a14:compatExt spid="_x0000_s157913"/>
                </a:ext>
                <a:ext uri="{FF2B5EF4-FFF2-40B4-BE49-F238E27FC236}">
                  <a16:creationId xmlns:a16="http://schemas.microsoft.com/office/drawing/2014/main" id="{00000000-0008-0000-1D00-0000D9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57914" name="Drop Down 218" hidden="1">
              <a:extLst>
                <a:ext uri="{63B3BB69-23CF-44E3-9099-C40C66FF867C}">
                  <a14:compatExt spid="_x0000_s157914"/>
                </a:ext>
                <a:ext uri="{FF2B5EF4-FFF2-40B4-BE49-F238E27FC236}">
                  <a16:creationId xmlns:a16="http://schemas.microsoft.com/office/drawing/2014/main" id="{00000000-0008-0000-1D00-0000DA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57915" name="Drop Down 219" hidden="1">
              <a:extLst>
                <a:ext uri="{63B3BB69-23CF-44E3-9099-C40C66FF867C}">
                  <a14:compatExt spid="_x0000_s157915"/>
                </a:ext>
                <a:ext uri="{FF2B5EF4-FFF2-40B4-BE49-F238E27FC236}">
                  <a16:creationId xmlns:a16="http://schemas.microsoft.com/office/drawing/2014/main" id="{00000000-0008-0000-1D00-0000DB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57916" name="Drop Down 220" hidden="1">
              <a:extLst>
                <a:ext uri="{63B3BB69-23CF-44E3-9099-C40C66FF867C}">
                  <a14:compatExt spid="_x0000_s157916"/>
                </a:ext>
                <a:ext uri="{FF2B5EF4-FFF2-40B4-BE49-F238E27FC236}">
                  <a16:creationId xmlns:a16="http://schemas.microsoft.com/office/drawing/2014/main" id="{00000000-0008-0000-1D00-0000DC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57917" name="Drop Down 221" hidden="1">
              <a:extLst>
                <a:ext uri="{63B3BB69-23CF-44E3-9099-C40C66FF867C}">
                  <a14:compatExt spid="_x0000_s157917"/>
                </a:ext>
                <a:ext uri="{FF2B5EF4-FFF2-40B4-BE49-F238E27FC236}">
                  <a16:creationId xmlns:a16="http://schemas.microsoft.com/office/drawing/2014/main" id="{00000000-0008-0000-1D00-0000DD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57918" name="Drop Down 222" hidden="1">
              <a:extLst>
                <a:ext uri="{63B3BB69-23CF-44E3-9099-C40C66FF867C}">
                  <a14:compatExt spid="_x0000_s157918"/>
                </a:ext>
                <a:ext uri="{FF2B5EF4-FFF2-40B4-BE49-F238E27FC236}">
                  <a16:creationId xmlns:a16="http://schemas.microsoft.com/office/drawing/2014/main" id="{00000000-0008-0000-1D00-0000DE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57919" name="Drop Down 223" hidden="1">
              <a:extLst>
                <a:ext uri="{63B3BB69-23CF-44E3-9099-C40C66FF867C}">
                  <a14:compatExt spid="_x0000_s157919"/>
                </a:ext>
                <a:ext uri="{FF2B5EF4-FFF2-40B4-BE49-F238E27FC236}">
                  <a16:creationId xmlns:a16="http://schemas.microsoft.com/office/drawing/2014/main" id="{00000000-0008-0000-1D00-0000DF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57920" name="Drop Down 224" hidden="1">
              <a:extLst>
                <a:ext uri="{63B3BB69-23CF-44E3-9099-C40C66FF867C}">
                  <a14:compatExt spid="_x0000_s157920"/>
                </a:ext>
                <a:ext uri="{FF2B5EF4-FFF2-40B4-BE49-F238E27FC236}">
                  <a16:creationId xmlns:a16="http://schemas.microsoft.com/office/drawing/2014/main" id="{00000000-0008-0000-1D00-0000E0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57921" name="Drop Down 225" hidden="1">
              <a:extLst>
                <a:ext uri="{63B3BB69-23CF-44E3-9099-C40C66FF867C}">
                  <a14:compatExt spid="_x0000_s157921"/>
                </a:ext>
                <a:ext uri="{FF2B5EF4-FFF2-40B4-BE49-F238E27FC236}">
                  <a16:creationId xmlns:a16="http://schemas.microsoft.com/office/drawing/2014/main" id="{00000000-0008-0000-1D00-0000E1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57922" name="Drop Down 226" hidden="1">
              <a:extLst>
                <a:ext uri="{63B3BB69-23CF-44E3-9099-C40C66FF867C}">
                  <a14:compatExt spid="_x0000_s157922"/>
                </a:ext>
                <a:ext uri="{FF2B5EF4-FFF2-40B4-BE49-F238E27FC236}">
                  <a16:creationId xmlns:a16="http://schemas.microsoft.com/office/drawing/2014/main" id="{00000000-0008-0000-1D00-0000E2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57923" name="Drop Down 227" hidden="1">
              <a:extLst>
                <a:ext uri="{63B3BB69-23CF-44E3-9099-C40C66FF867C}">
                  <a14:compatExt spid="_x0000_s157923"/>
                </a:ext>
                <a:ext uri="{FF2B5EF4-FFF2-40B4-BE49-F238E27FC236}">
                  <a16:creationId xmlns:a16="http://schemas.microsoft.com/office/drawing/2014/main" id="{00000000-0008-0000-1D00-0000E3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57924" name="Drop Down 228" hidden="1">
              <a:extLst>
                <a:ext uri="{63B3BB69-23CF-44E3-9099-C40C66FF867C}">
                  <a14:compatExt spid="_x0000_s157924"/>
                </a:ext>
                <a:ext uri="{FF2B5EF4-FFF2-40B4-BE49-F238E27FC236}">
                  <a16:creationId xmlns:a16="http://schemas.microsoft.com/office/drawing/2014/main" id="{00000000-0008-0000-1D00-0000E4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57925" name="Drop Down 229" hidden="1">
              <a:extLst>
                <a:ext uri="{63B3BB69-23CF-44E3-9099-C40C66FF867C}">
                  <a14:compatExt spid="_x0000_s157925"/>
                </a:ext>
                <a:ext uri="{FF2B5EF4-FFF2-40B4-BE49-F238E27FC236}">
                  <a16:creationId xmlns:a16="http://schemas.microsoft.com/office/drawing/2014/main" id="{00000000-0008-0000-1D00-0000E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157926" name="Drop Down 230" hidden="1">
              <a:extLst>
                <a:ext uri="{63B3BB69-23CF-44E3-9099-C40C66FF867C}">
                  <a14:compatExt spid="_x0000_s157926"/>
                </a:ext>
                <a:ext uri="{FF2B5EF4-FFF2-40B4-BE49-F238E27FC236}">
                  <a16:creationId xmlns:a16="http://schemas.microsoft.com/office/drawing/2014/main" id="{00000000-0008-0000-1D00-0000E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57927" name="Drop Down 231" hidden="1">
              <a:extLst>
                <a:ext uri="{63B3BB69-23CF-44E3-9099-C40C66FF867C}">
                  <a14:compatExt spid="_x0000_s157927"/>
                </a:ext>
                <a:ext uri="{FF2B5EF4-FFF2-40B4-BE49-F238E27FC236}">
                  <a16:creationId xmlns:a16="http://schemas.microsoft.com/office/drawing/2014/main" id="{00000000-0008-0000-1D00-0000E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57928" name="Drop Down 232" hidden="1">
              <a:extLst>
                <a:ext uri="{63B3BB69-23CF-44E3-9099-C40C66FF867C}">
                  <a14:compatExt spid="_x0000_s157928"/>
                </a:ext>
                <a:ext uri="{FF2B5EF4-FFF2-40B4-BE49-F238E27FC236}">
                  <a16:creationId xmlns:a16="http://schemas.microsoft.com/office/drawing/2014/main" id="{00000000-0008-0000-1D00-0000E8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57929" name="Drop Down 233" hidden="1">
              <a:extLst>
                <a:ext uri="{63B3BB69-23CF-44E3-9099-C40C66FF867C}">
                  <a14:compatExt spid="_x0000_s157929"/>
                </a:ext>
                <a:ext uri="{FF2B5EF4-FFF2-40B4-BE49-F238E27FC236}">
                  <a16:creationId xmlns:a16="http://schemas.microsoft.com/office/drawing/2014/main" id="{00000000-0008-0000-1D00-0000E9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57930" name="Drop Down 234" hidden="1">
              <a:extLst>
                <a:ext uri="{63B3BB69-23CF-44E3-9099-C40C66FF867C}">
                  <a14:compatExt spid="_x0000_s157930"/>
                </a:ext>
                <a:ext uri="{FF2B5EF4-FFF2-40B4-BE49-F238E27FC236}">
                  <a16:creationId xmlns:a16="http://schemas.microsoft.com/office/drawing/2014/main" id="{00000000-0008-0000-1D00-0000EA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58051" name="Drop Down 355" hidden="1">
              <a:extLst>
                <a:ext uri="{63B3BB69-23CF-44E3-9099-C40C66FF867C}">
                  <a14:compatExt spid="_x0000_s158051"/>
                </a:ext>
                <a:ext uri="{FF2B5EF4-FFF2-40B4-BE49-F238E27FC236}">
                  <a16:creationId xmlns:a16="http://schemas.microsoft.com/office/drawing/2014/main" id="{00000000-0008-0000-1D00-000063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371" name="Afbeelding 370">
          <a:hlinkClick xmlns:r="http://schemas.openxmlformats.org/officeDocument/2006/relationships" r:id="rId1" tooltip="Skip to results"/>
          <a:extLst>
            <a:ext uri="{FF2B5EF4-FFF2-40B4-BE49-F238E27FC236}">
              <a16:creationId xmlns:a16="http://schemas.microsoft.com/office/drawing/2014/main" id="{00000000-0008-0000-1D00-00007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372" name="Afbeelding 371">
          <a:hlinkClick xmlns:r="http://schemas.openxmlformats.org/officeDocument/2006/relationships" r:id="rId3" tooltip="Next section"/>
          <a:extLst>
            <a:ext uri="{FF2B5EF4-FFF2-40B4-BE49-F238E27FC236}">
              <a16:creationId xmlns:a16="http://schemas.microsoft.com/office/drawing/2014/main" id="{00000000-0008-0000-1D00-000074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73" name="Afbeelding 372">
          <a:hlinkClick xmlns:r="http://schemas.openxmlformats.org/officeDocument/2006/relationships" r:id="rId5" tooltip="Previous section"/>
          <a:extLst>
            <a:ext uri="{FF2B5EF4-FFF2-40B4-BE49-F238E27FC236}">
              <a16:creationId xmlns:a16="http://schemas.microsoft.com/office/drawing/2014/main" id="{00000000-0008-0000-1D00-00007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58052" name="Drop Down 356" hidden="1">
              <a:extLst>
                <a:ext uri="{63B3BB69-23CF-44E3-9099-C40C66FF867C}">
                  <a14:compatExt spid="_x0000_s158052"/>
                </a:ext>
                <a:ext uri="{FF2B5EF4-FFF2-40B4-BE49-F238E27FC236}">
                  <a16:creationId xmlns:a16="http://schemas.microsoft.com/office/drawing/2014/main" id="{00000000-0008-0000-1D00-000064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58053" name="Drop Down 357" hidden="1">
              <a:extLst>
                <a:ext uri="{63B3BB69-23CF-44E3-9099-C40C66FF867C}">
                  <a14:compatExt spid="_x0000_s158053"/>
                </a:ext>
                <a:ext uri="{FF2B5EF4-FFF2-40B4-BE49-F238E27FC236}">
                  <a16:creationId xmlns:a16="http://schemas.microsoft.com/office/drawing/2014/main" id="{00000000-0008-0000-1D00-000065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72" name="Afbeelding 71">
          <a:hlinkClick xmlns:r="http://schemas.openxmlformats.org/officeDocument/2006/relationships" r:id="rId7" tooltip="Previous domain"/>
          <a:extLst>
            <a:ext uri="{FF2B5EF4-FFF2-40B4-BE49-F238E27FC236}">
              <a16:creationId xmlns:a16="http://schemas.microsoft.com/office/drawing/2014/main" id="{00000000-0008-0000-1D00-00004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73" name="Afbeelding 72">
          <a:hlinkClick xmlns:r="http://schemas.openxmlformats.org/officeDocument/2006/relationships" r:id="rId1" tooltip="Next domain"/>
          <a:extLst>
            <a:ext uri="{FF2B5EF4-FFF2-40B4-BE49-F238E27FC236}">
              <a16:creationId xmlns:a16="http://schemas.microsoft.com/office/drawing/2014/main" id="{00000000-0008-0000-1D00-000049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74" name="Afbeelding 73">
          <a:hlinkClick xmlns:r="http://schemas.openxmlformats.org/officeDocument/2006/relationships" r:id="rId10" tooltip="Back to index"/>
          <a:extLst>
            <a:ext uri="{FF2B5EF4-FFF2-40B4-BE49-F238E27FC236}">
              <a16:creationId xmlns:a16="http://schemas.microsoft.com/office/drawing/2014/main" id="{00000000-0008-0000-1D00-00004A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58054" name="Drop Down 358" hidden="1">
              <a:extLst>
                <a:ext uri="{63B3BB69-23CF-44E3-9099-C40C66FF867C}">
                  <a14:compatExt spid="_x0000_s158054"/>
                </a:ext>
                <a:ext uri="{FF2B5EF4-FFF2-40B4-BE49-F238E27FC236}">
                  <a16:creationId xmlns:a16="http://schemas.microsoft.com/office/drawing/2014/main" id="{00000000-0008-0000-1D00-000066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158055" name="Drop Down 359" hidden="1">
              <a:extLst>
                <a:ext uri="{63B3BB69-23CF-44E3-9099-C40C66FF867C}">
                  <a14:compatExt spid="_x0000_s158055"/>
                </a:ext>
                <a:ext uri="{FF2B5EF4-FFF2-40B4-BE49-F238E27FC236}">
                  <a16:creationId xmlns:a16="http://schemas.microsoft.com/office/drawing/2014/main" id="{00000000-0008-0000-1D00-000067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72</xdr:row>
          <xdr:rowOff>15368</xdr:rowOff>
        </xdr:from>
        <xdr:to>
          <xdr:col>12</xdr:col>
          <xdr:colOff>15368</xdr:colOff>
          <xdr:row>72</xdr:row>
          <xdr:rowOff>238205</xdr:rowOff>
        </xdr:to>
        <xdr:sp macro="" textlink="">
          <xdr:nvSpPr>
            <xdr:cNvPr id="158056" name="Drop Down 360" hidden="1">
              <a:extLst>
                <a:ext uri="{63B3BB69-23CF-44E3-9099-C40C66FF867C}">
                  <a14:compatExt spid="_x0000_s158056"/>
                </a:ext>
                <a:ext uri="{FF2B5EF4-FFF2-40B4-BE49-F238E27FC236}">
                  <a16:creationId xmlns:a16="http://schemas.microsoft.com/office/drawing/2014/main" id="{00000000-0008-0000-1D00-000068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58057" name="Drop Down 361" hidden="1">
              <a:extLst>
                <a:ext uri="{63B3BB69-23CF-44E3-9099-C40C66FF867C}">
                  <a14:compatExt spid="_x0000_s158057"/>
                </a:ext>
                <a:ext uri="{FF2B5EF4-FFF2-40B4-BE49-F238E27FC236}">
                  <a16:creationId xmlns:a16="http://schemas.microsoft.com/office/drawing/2014/main" id="{00000000-0008-0000-1D00-000069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58058" name="Drop Down 362" hidden="1">
              <a:extLst>
                <a:ext uri="{63B3BB69-23CF-44E3-9099-C40C66FF867C}">
                  <a14:compatExt spid="_x0000_s158058"/>
                </a:ext>
                <a:ext uri="{FF2B5EF4-FFF2-40B4-BE49-F238E27FC236}">
                  <a16:creationId xmlns:a16="http://schemas.microsoft.com/office/drawing/2014/main" id="{00000000-0008-0000-1D00-00006A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64071" name="Drop Down 231" hidden="1">
              <a:extLst>
                <a:ext uri="{63B3BB69-23CF-44E3-9099-C40C66FF867C}">
                  <a14:compatExt spid="_x0000_s164071"/>
                </a:ext>
                <a:ext uri="{FF2B5EF4-FFF2-40B4-BE49-F238E27FC236}">
                  <a16:creationId xmlns:a16="http://schemas.microsoft.com/office/drawing/2014/main" id="{00000000-0008-0000-1E00-0000E7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64072" name="Drop Down 232" hidden="1">
              <a:extLst>
                <a:ext uri="{63B3BB69-23CF-44E3-9099-C40C66FF867C}">
                  <a14:compatExt spid="_x0000_s164072"/>
                </a:ext>
                <a:ext uri="{FF2B5EF4-FFF2-40B4-BE49-F238E27FC236}">
                  <a16:creationId xmlns:a16="http://schemas.microsoft.com/office/drawing/2014/main" id="{00000000-0008-0000-1E00-0000E8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64073" name="Drop Down 233" hidden="1">
              <a:extLst>
                <a:ext uri="{63B3BB69-23CF-44E3-9099-C40C66FF867C}">
                  <a14:compatExt spid="_x0000_s164073"/>
                </a:ext>
                <a:ext uri="{FF2B5EF4-FFF2-40B4-BE49-F238E27FC236}">
                  <a16:creationId xmlns:a16="http://schemas.microsoft.com/office/drawing/2014/main" id="{00000000-0008-0000-1E00-0000E9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64074" name="Drop Down 234" hidden="1">
              <a:extLst>
                <a:ext uri="{63B3BB69-23CF-44E3-9099-C40C66FF867C}">
                  <a14:compatExt spid="_x0000_s164074"/>
                </a:ext>
                <a:ext uri="{FF2B5EF4-FFF2-40B4-BE49-F238E27FC236}">
                  <a16:creationId xmlns:a16="http://schemas.microsoft.com/office/drawing/2014/main" id="{00000000-0008-0000-1E00-0000EA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64075" name="Drop Down 235" hidden="1">
              <a:extLst>
                <a:ext uri="{63B3BB69-23CF-44E3-9099-C40C66FF867C}">
                  <a14:compatExt spid="_x0000_s164075"/>
                </a:ext>
                <a:ext uri="{FF2B5EF4-FFF2-40B4-BE49-F238E27FC236}">
                  <a16:creationId xmlns:a16="http://schemas.microsoft.com/office/drawing/2014/main" id="{00000000-0008-0000-1E00-0000EB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64076" name="Drop Down 236" hidden="1">
              <a:extLst>
                <a:ext uri="{63B3BB69-23CF-44E3-9099-C40C66FF867C}">
                  <a14:compatExt spid="_x0000_s164076"/>
                </a:ext>
                <a:ext uri="{FF2B5EF4-FFF2-40B4-BE49-F238E27FC236}">
                  <a16:creationId xmlns:a16="http://schemas.microsoft.com/office/drawing/2014/main" id="{00000000-0008-0000-1E00-0000EC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64077" name="Drop Down 237" hidden="1">
              <a:extLst>
                <a:ext uri="{63B3BB69-23CF-44E3-9099-C40C66FF867C}">
                  <a14:compatExt spid="_x0000_s164077"/>
                </a:ext>
                <a:ext uri="{FF2B5EF4-FFF2-40B4-BE49-F238E27FC236}">
                  <a16:creationId xmlns:a16="http://schemas.microsoft.com/office/drawing/2014/main" id="{00000000-0008-0000-1E00-0000ED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64078" name="Drop Down 238" hidden="1">
              <a:extLst>
                <a:ext uri="{63B3BB69-23CF-44E3-9099-C40C66FF867C}">
                  <a14:compatExt spid="_x0000_s164078"/>
                </a:ext>
                <a:ext uri="{FF2B5EF4-FFF2-40B4-BE49-F238E27FC236}">
                  <a16:creationId xmlns:a16="http://schemas.microsoft.com/office/drawing/2014/main" id="{00000000-0008-0000-1E00-0000EE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64079" name="Drop Down 239" hidden="1">
              <a:extLst>
                <a:ext uri="{63B3BB69-23CF-44E3-9099-C40C66FF867C}">
                  <a14:compatExt spid="_x0000_s164079"/>
                </a:ext>
                <a:ext uri="{FF2B5EF4-FFF2-40B4-BE49-F238E27FC236}">
                  <a16:creationId xmlns:a16="http://schemas.microsoft.com/office/drawing/2014/main" id="{00000000-0008-0000-1E00-0000EF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64080" name="Drop Down 240" hidden="1">
              <a:extLst>
                <a:ext uri="{63B3BB69-23CF-44E3-9099-C40C66FF867C}">
                  <a14:compatExt spid="_x0000_s164080"/>
                </a:ext>
                <a:ext uri="{FF2B5EF4-FFF2-40B4-BE49-F238E27FC236}">
                  <a16:creationId xmlns:a16="http://schemas.microsoft.com/office/drawing/2014/main" id="{00000000-0008-0000-1E00-0000F0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64081" name="Drop Down 241" hidden="1">
              <a:extLst>
                <a:ext uri="{63B3BB69-23CF-44E3-9099-C40C66FF867C}">
                  <a14:compatExt spid="_x0000_s164081"/>
                </a:ext>
                <a:ext uri="{FF2B5EF4-FFF2-40B4-BE49-F238E27FC236}">
                  <a16:creationId xmlns:a16="http://schemas.microsoft.com/office/drawing/2014/main" id="{00000000-0008-0000-1E00-0000F1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246" name="Afbeelding 245">
          <a:hlinkClick xmlns:r="http://schemas.openxmlformats.org/officeDocument/2006/relationships" r:id="rId1" tooltip="Skip to results"/>
          <a:extLst>
            <a:ext uri="{FF2B5EF4-FFF2-40B4-BE49-F238E27FC236}">
              <a16:creationId xmlns:a16="http://schemas.microsoft.com/office/drawing/2014/main" id="{00000000-0008-0000-1E00-0000F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247" name="Afbeelding 246">
          <a:hlinkClick xmlns:r="http://schemas.openxmlformats.org/officeDocument/2006/relationships" r:id="rId3" tooltip="Next section"/>
          <a:extLst>
            <a:ext uri="{FF2B5EF4-FFF2-40B4-BE49-F238E27FC236}">
              <a16:creationId xmlns:a16="http://schemas.microsoft.com/office/drawing/2014/main" id="{00000000-0008-0000-1E00-0000F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248" name="Afbeelding 247">
          <a:hlinkClick xmlns:r="http://schemas.openxmlformats.org/officeDocument/2006/relationships" r:id="rId5" tooltip="Previous section"/>
          <a:extLst>
            <a:ext uri="{FF2B5EF4-FFF2-40B4-BE49-F238E27FC236}">
              <a16:creationId xmlns:a16="http://schemas.microsoft.com/office/drawing/2014/main" id="{00000000-0008-0000-1E00-0000F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64082" name="Drop Down 242" hidden="1">
              <a:extLst>
                <a:ext uri="{63B3BB69-23CF-44E3-9099-C40C66FF867C}">
                  <a14:compatExt spid="_x0000_s164082"/>
                </a:ext>
                <a:ext uri="{FF2B5EF4-FFF2-40B4-BE49-F238E27FC236}">
                  <a16:creationId xmlns:a16="http://schemas.microsoft.com/office/drawing/2014/main" id="{00000000-0008-0000-1E00-0000F2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11</xdr:row>
          <xdr:rowOff>15368</xdr:rowOff>
        </xdr:from>
        <xdr:to>
          <xdr:col>14</xdr:col>
          <xdr:colOff>15368</xdr:colOff>
          <xdr:row>11</xdr:row>
          <xdr:rowOff>238205</xdr:rowOff>
        </xdr:to>
        <xdr:sp macro="" textlink="">
          <xdr:nvSpPr>
            <xdr:cNvPr id="164083" name="Drop Down 243" hidden="1">
              <a:extLst>
                <a:ext uri="{63B3BB69-23CF-44E3-9099-C40C66FF867C}">
                  <a14:compatExt spid="_x0000_s164083"/>
                </a:ext>
                <a:ext uri="{FF2B5EF4-FFF2-40B4-BE49-F238E27FC236}">
                  <a16:creationId xmlns:a16="http://schemas.microsoft.com/office/drawing/2014/main" id="{00000000-0008-0000-1E00-0000F3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64084" name="Drop Down 244" hidden="1">
              <a:extLst>
                <a:ext uri="{63B3BB69-23CF-44E3-9099-C40C66FF867C}">
                  <a14:compatExt spid="_x0000_s164084"/>
                </a:ext>
                <a:ext uri="{FF2B5EF4-FFF2-40B4-BE49-F238E27FC236}">
                  <a16:creationId xmlns:a16="http://schemas.microsoft.com/office/drawing/2014/main" id="{00000000-0008-0000-1E00-0000F4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64085" name="Drop Down 245" hidden="1">
              <a:extLst>
                <a:ext uri="{63B3BB69-23CF-44E3-9099-C40C66FF867C}">
                  <a14:compatExt spid="_x0000_s164085"/>
                </a:ext>
                <a:ext uri="{FF2B5EF4-FFF2-40B4-BE49-F238E27FC236}">
                  <a16:creationId xmlns:a16="http://schemas.microsoft.com/office/drawing/2014/main" id="{00000000-0008-0000-1E00-0000F5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64086" name="Drop Down 246" hidden="1">
              <a:extLst>
                <a:ext uri="{63B3BB69-23CF-44E3-9099-C40C66FF867C}">
                  <a14:compatExt spid="_x0000_s164086"/>
                </a:ext>
                <a:ext uri="{FF2B5EF4-FFF2-40B4-BE49-F238E27FC236}">
                  <a16:creationId xmlns:a16="http://schemas.microsoft.com/office/drawing/2014/main" id="{00000000-0008-0000-1E00-0000F6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64087" name="Drop Down 247" hidden="1">
              <a:extLst>
                <a:ext uri="{63B3BB69-23CF-44E3-9099-C40C66FF867C}">
                  <a14:compatExt spid="_x0000_s164087"/>
                </a:ext>
                <a:ext uri="{FF2B5EF4-FFF2-40B4-BE49-F238E27FC236}">
                  <a16:creationId xmlns:a16="http://schemas.microsoft.com/office/drawing/2014/main" id="{00000000-0008-0000-1E00-0000F7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64088" name="Drop Down 248" hidden="1">
              <a:extLst>
                <a:ext uri="{63B3BB69-23CF-44E3-9099-C40C66FF867C}">
                  <a14:compatExt spid="_x0000_s164088"/>
                </a:ext>
                <a:ext uri="{FF2B5EF4-FFF2-40B4-BE49-F238E27FC236}">
                  <a16:creationId xmlns:a16="http://schemas.microsoft.com/office/drawing/2014/main" id="{00000000-0008-0000-1E00-0000F8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64089" name="Drop Down 249" hidden="1">
              <a:extLst>
                <a:ext uri="{63B3BB69-23CF-44E3-9099-C40C66FF867C}">
                  <a14:compatExt spid="_x0000_s164089"/>
                </a:ext>
                <a:ext uri="{FF2B5EF4-FFF2-40B4-BE49-F238E27FC236}">
                  <a16:creationId xmlns:a16="http://schemas.microsoft.com/office/drawing/2014/main" id="{00000000-0008-0000-1E00-0000F9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64090" name="Drop Down 250" hidden="1">
              <a:extLst>
                <a:ext uri="{63B3BB69-23CF-44E3-9099-C40C66FF867C}">
                  <a14:compatExt spid="_x0000_s164090"/>
                </a:ext>
                <a:ext uri="{FF2B5EF4-FFF2-40B4-BE49-F238E27FC236}">
                  <a16:creationId xmlns:a16="http://schemas.microsoft.com/office/drawing/2014/main" id="{00000000-0008-0000-1E00-0000FA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64091" name="Drop Down 251" hidden="1">
              <a:extLst>
                <a:ext uri="{63B3BB69-23CF-44E3-9099-C40C66FF867C}">
                  <a14:compatExt spid="_x0000_s164091"/>
                </a:ext>
                <a:ext uri="{FF2B5EF4-FFF2-40B4-BE49-F238E27FC236}">
                  <a16:creationId xmlns:a16="http://schemas.microsoft.com/office/drawing/2014/main" id="{00000000-0008-0000-1E00-0000FB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64092" name="Drop Down 252" hidden="1">
              <a:extLst>
                <a:ext uri="{63B3BB69-23CF-44E3-9099-C40C66FF867C}">
                  <a14:compatExt spid="_x0000_s164092"/>
                </a:ext>
                <a:ext uri="{FF2B5EF4-FFF2-40B4-BE49-F238E27FC236}">
                  <a16:creationId xmlns:a16="http://schemas.microsoft.com/office/drawing/2014/main" id="{00000000-0008-0000-1E00-0000FC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64093" name="Drop Down 253" hidden="1">
              <a:extLst>
                <a:ext uri="{63B3BB69-23CF-44E3-9099-C40C66FF867C}">
                  <a14:compatExt spid="_x0000_s164093"/>
                </a:ext>
                <a:ext uri="{FF2B5EF4-FFF2-40B4-BE49-F238E27FC236}">
                  <a16:creationId xmlns:a16="http://schemas.microsoft.com/office/drawing/2014/main" id="{00000000-0008-0000-1E00-0000FD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64094" name="Drop Down 254" hidden="1">
              <a:extLst>
                <a:ext uri="{63B3BB69-23CF-44E3-9099-C40C66FF867C}">
                  <a14:compatExt spid="_x0000_s164094"/>
                </a:ext>
                <a:ext uri="{FF2B5EF4-FFF2-40B4-BE49-F238E27FC236}">
                  <a16:creationId xmlns:a16="http://schemas.microsoft.com/office/drawing/2014/main" id="{00000000-0008-0000-1E00-0000FE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64095" name="Drop Down 255" hidden="1">
              <a:extLst>
                <a:ext uri="{63B3BB69-23CF-44E3-9099-C40C66FF867C}">
                  <a14:compatExt spid="_x0000_s164095"/>
                </a:ext>
                <a:ext uri="{FF2B5EF4-FFF2-40B4-BE49-F238E27FC236}">
                  <a16:creationId xmlns:a16="http://schemas.microsoft.com/office/drawing/2014/main" id="{00000000-0008-0000-1E00-0000FF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64096" name="Drop Down 256" hidden="1">
              <a:extLst>
                <a:ext uri="{63B3BB69-23CF-44E3-9099-C40C66FF867C}">
                  <a14:compatExt spid="_x0000_s164096"/>
                </a:ext>
                <a:ext uri="{FF2B5EF4-FFF2-40B4-BE49-F238E27FC236}">
                  <a16:creationId xmlns:a16="http://schemas.microsoft.com/office/drawing/2014/main" id="{00000000-0008-0000-1E00-000000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15368</xdr:rowOff>
        </xdr:from>
        <xdr:to>
          <xdr:col>14</xdr:col>
          <xdr:colOff>15368</xdr:colOff>
          <xdr:row>27</xdr:row>
          <xdr:rowOff>238205</xdr:rowOff>
        </xdr:to>
        <xdr:sp macro="" textlink="">
          <xdr:nvSpPr>
            <xdr:cNvPr id="164097" name="Drop Down 257" hidden="1">
              <a:extLst>
                <a:ext uri="{63B3BB69-23CF-44E3-9099-C40C66FF867C}">
                  <a14:compatExt spid="_x0000_s164097"/>
                </a:ext>
                <a:ext uri="{FF2B5EF4-FFF2-40B4-BE49-F238E27FC236}">
                  <a16:creationId xmlns:a16="http://schemas.microsoft.com/office/drawing/2014/main" id="{00000000-0008-0000-1E00-000001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64098" name="Drop Down 258" hidden="1">
              <a:extLst>
                <a:ext uri="{63B3BB69-23CF-44E3-9099-C40C66FF867C}">
                  <a14:compatExt spid="_x0000_s164098"/>
                </a:ext>
                <a:ext uri="{FF2B5EF4-FFF2-40B4-BE49-F238E27FC236}">
                  <a16:creationId xmlns:a16="http://schemas.microsoft.com/office/drawing/2014/main" id="{00000000-0008-0000-1E00-000002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64099" name="Drop Down 259" hidden="1">
              <a:extLst>
                <a:ext uri="{63B3BB69-23CF-44E3-9099-C40C66FF867C}">
                  <a14:compatExt spid="_x0000_s164099"/>
                </a:ext>
                <a:ext uri="{FF2B5EF4-FFF2-40B4-BE49-F238E27FC236}">
                  <a16:creationId xmlns:a16="http://schemas.microsoft.com/office/drawing/2014/main" id="{00000000-0008-0000-1E00-000003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64100" name="Drop Down 260" hidden="1">
              <a:extLst>
                <a:ext uri="{63B3BB69-23CF-44E3-9099-C40C66FF867C}">
                  <a14:compatExt spid="_x0000_s164100"/>
                </a:ext>
                <a:ext uri="{FF2B5EF4-FFF2-40B4-BE49-F238E27FC236}">
                  <a16:creationId xmlns:a16="http://schemas.microsoft.com/office/drawing/2014/main" id="{00000000-0008-0000-1E00-000004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64101" name="Drop Down 261" hidden="1">
              <a:extLst>
                <a:ext uri="{63B3BB69-23CF-44E3-9099-C40C66FF867C}">
                  <a14:compatExt spid="_x0000_s164101"/>
                </a:ext>
                <a:ext uri="{FF2B5EF4-FFF2-40B4-BE49-F238E27FC236}">
                  <a16:creationId xmlns:a16="http://schemas.microsoft.com/office/drawing/2014/main" id="{00000000-0008-0000-1E00-000005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64102" name="Drop Down 262" hidden="1">
              <a:extLst>
                <a:ext uri="{63B3BB69-23CF-44E3-9099-C40C66FF867C}">
                  <a14:compatExt spid="_x0000_s164102"/>
                </a:ext>
                <a:ext uri="{FF2B5EF4-FFF2-40B4-BE49-F238E27FC236}">
                  <a16:creationId xmlns:a16="http://schemas.microsoft.com/office/drawing/2014/main" id="{00000000-0008-0000-1E00-000006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34</xdr:row>
          <xdr:rowOff>15368</xdr:rowOff>
        </xdr:from>
        <xdr:to>
          <xdr:col>14</xdr:col>
          <xdr:colOff>15368</xdr:colOff>
          <xdr:row>34</xdr:row>
          <xdr:rowOff>238205</xdr:rowOff>
        </xdr:to>
        <xdr:sp macro="" textlink="">
          <xdr:nvSpPr>
            <xdr:cNvPr id="164103" name="Drop Down 263" hidden="1">
              <a:extLst>
                <a:ext uri="{63B3BB69-23CF-44E3-9099-C40C66FF867C}">
                  <a14:compatExt spid="_x0000_s164103"/>
                </a:ext>
                <a:ext uri="{FF2B5EF4-FFF2-40B4-BE49-F238E27FC236}">
                  <a16:creationId xmlns:a16="http://schemas.microsoft.com/office/drawing/2014/main" id="{00000000-0008-0000-1E00-000007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64104" name="Drop Down 264" hidden="1">
              <a:extLst>
                <a:ext uri="{63B3BB69-23CF-44E3-9099-C40C66FF867C}">
                  <a14:compatExt spid="_x0000_s164104"/>
                </a:ext>
                <a:ext uri="{FF2B5EF4-FFF2-40B4-BE49-F238E27FC236}">
                  <a16:creationId xmlns:a16="http://schemas.microsoft.com/office/drawing/2014/main" id="{00000000-0008-0000-1E00-000008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36</xdr:row>
          <xdr:rowOff>15368</xdr:rowOff>
        </xdr:from>
        <xdr:to>
          <xdr:col>14</xdr:col>
          <xdr:colOff>15368</xdr:colOff>
          <xdr:row>36</xdr:row>
          <xdr:rowOff>238205</xdr:rowOff>
        </xdr:to>
        <xdr:sp macro="" textlink="">
          <xdr:nvSpPr>
            <xdr:cNvPr id="164105" name="Drop Down 265" hidden="1">
              <a:extLst>
                <a:ext uri="{63B3BB69-23CF-44E3-9099-C40C66FF867C}">
                  <a14:compatExt spid="_x0000_s164105"/>
                </a:ext>
                <a:ext uri="{FF2B5EF4-FFF2-40B4-BE49-F238E27FC236}">
                  <a16:creationId xmlns:a16="http://schemas.microsoft.com/office/drawing/2014/main" id="{00000000-0008-0000-1E00-000009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64106" name="Drop Down 266" hidden="1">
              <a:extLst>
                <a:ext uri="{63B3BB69-23CF-44E3-9099-C40C66FF867C}">
                  <a14:compatExt spid="_x0000_s164106"/>
                </a:ext>
                <a:ext uri="{FF2B5EF4-FFF2-40B4-BE49-F238E27FC236}">
                  <a16:creationId xmlns:a16="http://schemas.microsoft.com/office/drawing/2014/main" id="{00000000-0008-0000-1E00-00000A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64107" name="Drop Down 267" hidden="1">
              <a:extLst>
                <a:ext uri="{63B3BB69-23CF-44E3-9099-C40C66FF867C}">
                  <a14:compatExt spid="_x0000_s164107"/>
                </a:ext>
                <a:ext uri="{FF2B5EF4-FFF2-40B4-BE49-F238E27FC236}">
                  <a16:creationId xmlns:a16="http://schemas.microsoft.com/office/drawing/2014/main" id="{00000000-0008-0000-1E00-00000B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64110" name="Drop Down 270" hidden="1">
              <a:extLst>
                <a:ext uri="{63B3BB69-23CF-44E3-9099-C40C66FF867C}">
                  <a14:compatExt spid="_x0000_s164110"/>
                </a:ext>
                <a:ext uri="{FF2B5EF4-FFF2-40B4-BE49-F238E27FC236}">
                  <a16:creationId xmlns:a16="http://schemas.microsoft.com/office/drawing/2014/main" id="{00000000-0008-0000-1E00-00000E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64111" name="Drop Down 271" hidden="1">
              <a:extLst>
                <a:ext uri="{63B3BB69-23CF-44E3-9099-C40C66FF867C}">
                  <a14:compatExt spid="_x0000_s164111"/>
                </a:ext>
                <a:ext uri="{FF2B5EF4-FFF2-40B4-BE49-F238E27FC236}">
                  <a16:creationId xmlns:a16="http://schemas.microsoft.com/office/drawing/2014/main" id="{00000000-0008-0000-1E00-00000F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64112" name="Drop Down 272" hidden="1">
              <a:extLst>
                <a:ext uri="{63B3BB69-23CF-44E3-9099-C40C66FF867C}">
                  <a14:compatExt spid="_x0000_s164112"/>
                </a:ext>
                <a:ext uri="{FF2B5EF4-FFF2-40B4-BE49-F238E27FC236}">
                  <a16:creationId xmlns:a16="http://schemas.microsoft.com/office/drawing/2014/main" id="{00000000-0008-0000-1E00-000010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64113" name="Drop Down 273" hidden="1">
              <a:extLst>
                <a:ext uri="{63B3BB69-23CF-44E3-9099-C40C66FF867C}">
                  <a14:compatExt spid="_x0000_s164113"/>
                </a:ext>
                <a:ext uri="{FF2B5EF4-FFF2-40B4-BE49-F238E27FC236}">
                  <a16:creationId xmlns:a16="http://schemas.microsoft.com/office/drawing/2014/main" id="{00000000-0008-0000-1E00-000011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64114" name="Drop Down 274" hidden="1">
              <a:extLst>
                <a:ext uri="{63B3BB69-23CF-44E3-9099-C40C66FF867C}">
                  <a14:compatExt spid="_x0000_s164114"/>
                </a:ext>
                <a:ext uri="{FF2B5EF4-FFF2-40B4-BE49-F238E27FC236}">
                  <a16:creationId xmlns:a16="http://schemas.microsoft.com/office/drawing/2014/main" id="{00000000-0008-0000-1E00-000012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64115" name="Drop Down 275" hidden="1">
              <a:extLst>
                <a:ext uri="{63B3BB69-23CF-44E3-9099-C40C66FF867C}">
                  <a14:compatExt spid="_x0000_s164115"/>
                </a:ext>
                <a:ext uri="{FF2B5EF4-FFF2-40B4-BE49-F238E27FC236}">
                  <a16:creationId xmlns:a16="http://schemas.microsoft.com/office/drawing/2014/main" id="{00000000-0008-0000-1E00-000013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64116" name="Drop Down 276" hidden="1">
              <a:extLst>
                <a:ext uri="{63B3BB69-23CF-44E3-9099-C40C66FF867C}">
                  <a14:compatExt spid="_x0000_s164116"/>
                </a:ext>
                <a:ext uri="{FF2B5EF4-FFF2-40B4-BE49-F238E27FC236}">
                  <a16:creationId xmlns:a16="http://schemas.microsoft.com/office/drawing/2014/main" id="{00000000-0008-0000-1E00-000014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64117" name="Drop Down 277" hidden="1">
              <a:extLst>
                <a:ext uri="{63B3BB69-23CF-44E3-9099-C40C66FF867C}">
                  <a14:compatExt spid="_x0000_s164117"/>
                </a:ext>
                <a:ext uri="{FF2B5EF4-FFF2-40B4-BE49-F238E27FC236}">
                  <a16:creationId xmlns:a16="http://schemas.microsoft.com/office/drawing/2014/main" id="{00000000-0008-0000-1E00-000015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64118" name="Drop Down 278" hidden="1">
              <a:extLst>
                <a:ext uri="{63B3BB69-23CF-44E3-9099-C40C66FF867C}">
                  <a14:compatExt spid="_x0000_s164118"/>
                </a:ext>
                <a:ext uri="{FF2B5EF4-FFF2-40B4-BE49-F238E27FC236}">
                  <a16:creationId xmlns:a16="http://schemas.microsoft.com/office/drawing/2014/main" id="{00000000-0008-0000-1E00-000016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64119" name="Drop Down 279" hidden="1">
              <a:extLst>
                <a:ext uri="{63B3BB69-23CF-44E3-9099-C40C66FF867C}">
                  <a14:compatExt spid="_x0000_s164119"/>
                </a:ext>
                <a:ext uri="{FF2B5EF4-FFF2-40B4-BE49-F238E27FC236}">
                  <a16:creationId xmlns:a16="http://schemas.microsoft.com/office/drawing/2014/main" id="{00000000-0008-0000-1E00-000017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64120" name="Drop Down 280" hidden="1">
              <a:extLst>
                <a:ext uri="{63B3BB69-23CF-44E3-9099-C40C66FF867C}">
                  <a14:compatExt spid="_x0000_s164120"/>
                </a:ext>
                <a:ext uri="{FF2B5EF4-FFF2-40B4-BE49-F238E27FC236}">
                  <a16:creationId xmlns:a16="http://schemas.microsoft.com/office/drawing/2014/main" id="{00000000-0008-0000-1E00-000018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64121" name="Drop Down 281" hidden="1">
              <a:extLst>
                <a:ext uri="{63B3BB69-23CF-44E3-9099-C40C66FF867C}">
                  <a14:compatExt spid="_x0000_s164121"/>
                </a:ext>
                <a:ext uri="{FF2B5EF4-FFF2-40B4-BE49-F238E27FC236}">
                  <a16:creationId xmlns:a16="http://schemas.microsoft.com/office/drawing/2014/main" id="{00000000-0008-0000-1E00-000019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64122" name="Drop Down 282" hidden="1">
              <a:extLst>
                <a:ext uri="{63B3BB69-23CF-44E3-9099-C40C66FF867C}">
                  <a14:compatExt spid="_x0000_s164122"/>
                </a:ext>
                <a:ext uri="{FF2B5EF4-FFF2-40B4-BE49-F238E27FC236}">
                  <a16:creationId xmlns:a16="http://schemas.microsoft.com/office/drawing/2014/main" id="{00000000-0008-0000-1E00-00001A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64123" name="Drop Down 283" hidden="1">
              <a:extLst>
                <a:ext uri="{63B3BB69-23CF-44E3-9099-C40C66FF867C}">
                  <a14:compatExt spid="_x0000_s164123"/>
                </a:ext>
                <a:ext uri="{FF2B5EF4-FFF2-40B4-BE49-F238E27FC236}">
                  <a16:creationId xmlns:a16="http://schemas.microsoft.com/office/drawing/2014/main" id="{00000000-0008-0000-1E00-00001B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64124" name="Drop Down 284" hidden="1">
              <a:extLst>
                <a:ext uri="{63B3BB69-23CF-44E3-9099-C40C66FF867C}">
                  <a14:compatExt spid="_x0000_s164124"/>
                </a:ext>
                <a:ext uri="{FF2B5EF4-FFF2-40B4-BE49-F238E27FC236}">
                  <a16:creationId xmlns:a16="http://schemas.microsoft.com/office/drawing/2014/main" id="{00000000-0008-0000-1E00-00001C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64125" name="Drop Down 285" hidden="1">
              <a:extLst>
                <a:ext uri="{63B3BB69-23CF-44E3-9099-C40C66FF867C}">
                  <a14:compatExt spid="_x0000_s164125"/>
                </a:ext>
                <a:ext uri="{FF2B5EF4-FFF2-40B4-BE49-F238E27FC236}">
                  <a16:creationId xmlns:a16="http://schemas.microsoft.com/office/drawing/2014/main" id="{00000000-0008-0000-1E00-00001D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64126" name="Drop Down 286" hidden="1">
              <a:extLst>
                <a:ext uri="{63B3BB69-23CF-44E3-9099-C40C66FF867C}">
                  <a14:compatExt spid="_x0000_s164126"/>
                </a:ext>
                <a:ext uri="{FF2B5EF4-FFF2-40B4-BE49-F238E27FC236}">
                  <a16:creationId xmlns:a16="http://schemas.microsoft.com/office/drawing/2014/main" id="{00000000-0008-0000-1E00-00001E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64127" name="Drop Down 287" hidden="1">
              <a:extLst>
                <a:ext uri="{63B3BB69-23CF-44E3-9099-C40C66FF867C}">
                  <a14:compatExt spid="_x0000_s164127"/>
                </a:ext>
                <a:ext uri="{FF2B5EF4-FFF2-40B4-BE49-F238E27FC236}">
                  <a16:creationId xmlns:a16="http://schemas.microsoft.com/office/drawing/2014/main" id="{00000000-0008-0000-1E00-00001F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64128" name="Drop Down 288" hidden="1">
              <a:extLst>
                <a:ext uri="{63B3BB69-23CF-44E3-9099-C40C66FF867C}">
                  <a14:compatExt spid="_x0000_s164128"/>
                </a:ext>
                <a:ext uri="{FF2B5EF4-FFF2-40B4-BE49-F238E27FC236}">
                  <a16:creationId xmlns:a16="http://schemas.microsoft.com/office/drawing/2014/main" id="{00000000-0008-0000-1E00-000020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15368</xdr:rowOff>
        </xdr:from>
        <xdr:to>
          <xdr:col>14</xdr:col>
          <xdr:colOff>15368</xdr:colOff>
          <xdr:row>10</xdr:row>
          <xdr:rowOff>238205</xdr:rowOff>
        </xdr:to>
        <xdr:sp macro="" textlink="">
          <xdr:nvSpPr>
            <xdr:cNvPr id="164129" name="Drop Down 289" hidden="1">
              <a:extLst>
                <a:ext uri="{63B3BB69-23CF-44E3-9099-C40C66FF867C}">
                  <a14:compatExt spid="_x0000_s164129"/>
                </a:ext>
                <a:ext uri="{FF2B5EF4-FFF2-40B4-BE49-F238E27FC236}">
                  <a16:creationId xmlns:a16="http://schemas.microsoft.com/office/drawing/2014/main" id="{00000000-0008-0000-1E00-000021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64130" name="Drop Down 290" hidden="1">
              <a:extLst>
                <a:ext uri="{63B3BB69-23CF-44E3-9099-C40C66FF867C}">
                  <a14:compatExt spid="_x0000_s164130"/>
                </a:ext>
                <a:ext uri="{FF2B5EF4-FFF2-40B4-BE49-F238E27FC236}">
                  <a16:creationId xmlns:a16="http://schemas.microsoft.com/office/drawing/2014/main" id="{00000000-0008-0000-1E00-000022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6" name="Afbeelding 65">
          <a:hlinkClick xmlns:r="http://schemas.openxmlformats.org/officeDocument/2006/relationships" r:id="rId7" tooltip="Previous domain"/>
          <a:extLst>
            <a:ext uri="{FF2B5EF4-FFF2-40B4-BE49-F238E27FC236}">
              <a16:creationId xmlns:a16="http://schemas.microsoft.com/office/drawing/2014/main" id="{00000000-0008-0000-1E00-00004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67" name="Afbeelding 66">
          <a:hlinkClick xmlns:r="http://schemas.openxmlformats.org/officeDocument/2006/relationships" r:id="rId1" tooltip="Next domain"/>
          <a:extLst>
            <a:ext uri="{FF2B5EF4-FFF2-40B4-BE49-F238E27FC236}">
              <a16:creationId xmlns:a16="http://schemas.microsoft.com/office/drawing/2014/main" id="{00000000-0008-0000-1E00-000043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8" name="Afbeelding 67">
          <a:hlinkClick xmlns:r="http://schemas.openxmlformats.org/officeDocument/2006/relationships" r:id="rId10" tooltip="Back to index"/>
          <a:extLst>
            <a:ext uri="{FF2B5EF4-FFF2-40B4-BE49-F238E27FC236}">
              <a16:creationId xmlns:a16="http://schemas.microsoft.com/office/drawing/2014/main" id="{00000000-0008-0000-1E00-000044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64131" name="Drop Down 291" hidden="1">
              <a:extLst>
                <a:ext uri="{63B3BB69-23CF-44E3-9099-C40C66FF867C}">
                  <a14:compatExt spid="_x0000_s164131"/>
                </a:ext>
                <a:ext uri="{FF2B5EF4-FFF2-40B4-BE49-F238E27FC236}">
                  <a16:creationId xmlns:a16="http://schemas.microsoft.com/office/drawing/2014/main" id="{00000000-0008-0000-1E00-000023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64132" name="Drop Down 292" hidden="1">
              <a:extLst>
                <a:ext uri="{63B3BB69-23CF-44E3-9099-C40C66FF867C}">
                  <a14:compatExt spid="_x0000_s164132"/>
                </a:ext>
                <a:ext uri="{FF2B5EF4-FFF2-40B4-BE49-F238E27FC236}">
                  <a16:creationId xmlns:a16="http://schemas.microsoft.com/office/drawing/2014/main" id="{00000000-0008-0000-1E00-000024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1F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15368</xdr:rowOff>
        </xdr:from>
        <xdr:to>
          <xdr:col>14</xdr:col>
          <xdr:colOff>15368</xdr:colOff>
          <xdr:row>10</xdr:row>
          <xdr:rowOff>238205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1F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64867" name="Drop Down 3" hidden="1">
              <a:extLst>
                <a:ext uri="{63B3BB69-23CF-44E3-9099-C40C66FF867C}">
                  <a14:compatExt spid="_x0000_s164867"/>
                </a:ext>
                <a:ext uri="{FF2B5EF4-FFF2-40B4-BE49-F238E27FC236}">
                  <a16:creationId xmlns:a16="http://schemas.microsoft.com/office/drawing/2014/main" id="{00000000-0008-0000-1F00-000003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64868" name="Drop Down 4" hidden="1">
              <a:extLst>
                <a:ext uri="{63B3BB69-23CF-44E3-9099-C40C66FF867C}">
                  <a14:compatExt spid="_x0000_s164868"/>
                </a:ext>
                <a:ext uri="{FF2B5EF4-FFF2-40B4-BE49-F238E27FC236}">
                  <a16:creationId xmlns:a16="http://schemas.microsoft.com/office/drawing/2014/main" id="{00000000-0008-0000-1F00-00000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64869" name="Drop Down 5" hidden="1">
              <a:extLst>
                <a:ext uri="{63B3BB69-23CF-44E3-9099-C40C66FF867C}">
                  <a14:compatExt spid="_x0000_s164869"/>
                </a:ext>
                <a:ext uri="{FF2B5EF4-FFF2-40B4-BE49-F238E27FC236}">
                  <a16:creationId xmlns:a16="http://schemas.microsoft.com/office/drawing/2014/main" id="{00000000-0008-0000-1F00-00000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64870" name="Drop Down 6" hidden="1">
              <a:extLst>
                <a:ext uri="{63B3BB69-23CF-44E3-9099-C40C66FF867C}">
                  <a14:compatExt spid="_x0000_s164870"/>
                </a:ext>
                <a:ext uri="{FF2B5EF4-FFF2-40B4-BE49-F238E27FC236}">
                  <a16:creationId xmlns:a16="http://schemas.microsoft.com/office/drawing/2014/main" id="{00000000-0008-0000-1F00-00000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64871" name="Drop Down 7" hidden="1">
              <a:extLst>
                <a:ext uri="{63B3BB69-23CF-44E3-9099-C40C66FF867C}">
                  <a14:compatExt spid="_x0000_s164871"/>
                </a:ext>
                <a:ext uri="{FF2B5EF4-FFF2-40B4-BE49-F238E27FC236}">
                  <a16:creationId xmlns:a16="http://schemas.microsoft.com/office/drawing/2014/main" id="{00000000-0008-0000-1F00-00000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64872" name="Drop Down 8" hidden="1">
              <a:extLst>
                <a:ext uri="{63B3BB69-23CF-44E3-9099-C40C66FF867C}">
                  <a14:compatExt spid="_x0000_s164872"/>
                </a:ext>
                <a:ext uri="{FF2B5EF4-FFF2-40B4-BE49-F238E27FC236}">
                  <a16:creationId xmlns:a16="http://schemas.microsoft.com/office/drawing/2014/main" id="{00000000-0008-0000-1F00-00000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64873" name="Drop Down 9" hidden="1">
              <a:extLst>
                <a:ext uri="{63B3BB69-23CF-44E3-9099-C40C66FF867C}">
                  <a14:compatExt spid="_x0000_s164873"/>
                </a:ext>
                <a:ext uri="{FF2B5EF4-FFF2-40B4-BE49-F238E27FC236}">
                  <a16:creationId xmlns:a16="http://schemas.microsoft.com/office/drawing/2014/main" id="{00000000-0008-0000-1F00-000009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64874" name="Drop Down 10" hidden="1">
              <a:extLst>
                <a:ext uri="{63B3BB69-23CF-44E3-9099-C40C66FF867C}">
                  <a14:compatExt spid="_x0000_s164874"/>
                </a:ext>
                <a:ext uri="{FF2B5EF4-FFF2-40B4-BE49-F238E27FC236}">
                  <a16:creationId xmlns:a16="http://schemas.microsoft.com/office/drawing/2014/main" id="{00000000-0008-0000-1F00-00000A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64875" name="Drop Down 11" hidden="1">
              <a:extLst>
                <a:ext uri="{63B3BB69-23CF-44E3-9099-C40C66FF867C}">
                  <a14:compatExt spid="_x0000_s164875"/>
                </a:ext>
                <a:ext uri="{FF2B5EF4-FFF2-40B4-BE49-F238E27FC236}">
                  <a16:creationId xmlns:a16="http://schemas.microsoft.com/office/drawing/2014/main" id="{00000000-0008-0000-1F00-00000B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64876" name="Drop Down 12" hidden="1">
              <a:extLst>
                <a:ext uri="{63B3BB69-23CF-44E3-9099-C40C66FF867C}">
                  <a14:compatExt spid="_x0000_s164876"/>
                </a:ext>
                <a:ext uri="{FF2B5EF4-FFF2-40B4-BE49-F238E27FC236}">
                  <a16:creationId xmlns:a16="http://schemas.microsoft.com/office/drawing/2014/main" id="{00000000-0008-0000-1F00-00000C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64877" name="Drop Down 13" hidden="1">
              <a:extLst>
                <a:ext uri="{63B3BB69-23CF-44E3-9099-C40C66FF867C}">
                  <a14:compatExt spid="_x0000_s164877"/>
                </a:ext>
                <a:ext uri="{FF2B5EF4-FFF2-40B4-BE49-F238E27FC236}">
                  <a16:creationId xmlns:a16="http://schemas.microsoft.com/office/drawing/2014/main" id="{00000000-0008-0000-1F00-00000D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64878" name="Drop Down 14" hidden="1">
              <a:extLst>
                <a:ext uri="{63B3BB69-23CF-44E3-9099-C40C66FF867C}">
                  <a14:compatExt spid="_x0000_s164878"/>
                </a:ext>
                <a:ext uri="{FF2B5EF4-FFF2-40B4-BE49-F238E27FC236}">
                  <a16:creationId xmlns:a16="http://schemas.microsoft.com/office/drawing/2014/main" id="{00000000-0008-0000-1F00-00000E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164879" name="Drop Down 15" hidden="1">
              <a:extLst>
                <a:ext uri="{63B3BB69-23CF-44E3-9099-C40C66FF867C}">
                  <a14:compatExt spid="_x0000_s164879"/>
                </a:ext>
                <a:ext uri="{FF2B5EF4-FFF2-40B4-BE49-F238E27FC236}">
                  <a16:creationId xmlns:a16="http://schemas.microsoft.com/office/drawing/2014/main" id="{00000000-0008-0000-1F00-00000F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64880" name="Drop Down 16" hidden="1">
              <a:extLst>
                <a:ext uri="{63B3BB69-23CF-44E3-9099-C40C66FF867C}">
                  <a14:compatExt spid="_x0000_s164880"/>
                </a:ext>
                <a:ext uri="{FF2B5EF4-FFF2-40B4-BE49-F238E27FC236}">
                  <a16:creationId xmlns:a16="http://schemas.microsoft.com/office/drawing/2014/main" id="{00000000-0008-0000-1F00-000010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64881" name="Drop Down 17" hidden="1">
              <a:extLst>
                <a:ext uri="{63B3BB69-23CF-44E3-9099-C40C66FF867C}">
                  <a14:compatExt spid="_x0000_s164881"/>
                </a:ext>
                <a:ext uri="{FF2B5EF4-FFF2-40B4-BE49-F238E27FC236}">
                  <a16:creationId xmlns:a16="http://schemas.microsoft.com/office/drawing/2014/main" id="{00000000-0008-0000-1F00-00001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64882" name="Drop Down 18" hidden="1">
              <a:extLst>
                <a:ext uri="{63B3BB69-23CF-44E3-9099-C40C66FF867C}">
                  <a14:compatExt spid="_x0000_s164882"/>
                </a:ext>
                <a:ext uri="{FF2B5EF4-FFF2-40B4-BE49-F238E27FC236}">
                  <a16:creationId xmlns:a16="http://schemas.microsoft.com/office/drawing/2014/main" id="{00000000-0008-0000-1F00-00001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64883" name="Drop Down 19" hidden="1">
              <a:extLst>
                <a:ext uri="{63B3BB69-23CF-44E3-9099-C40C66FF867C}">
                  <a14:compatExt spid="_x0000_s164883"/>
                </a:ext>
                <a:ext uri="{FF2B5EF4-FFF2-40B4-BE49-F238E27FC236}">
                  <a16:creationId xmlns:a16="http://schemas.microsoft.com/office/drawing/2014/main" id="{00000000-0008-0000-1F00-000013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64884" name="Drop Down 20" hidden="1">
              <a:extLst>
                <a:ext uri="{63B3BB69-23CF-44E3-9099-C40C66FF867C}">
                  <a14:compatExt spid="_x0000_s164884"/>
                </a:ext>
                <a:ext uri="{FF2B5EF4-FFF2-40B4-BE49-F238E27FC236}">
                  <a16:creationId xmlns:a16="http://schemas.microsoft.com/office/drawing/2014/main" id="{00000000-0008-0000-1F00-00001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64885" name="Drop Down 21" hidden="1">
              <a:extLst>
                <a:ext uri="{63B3BB69-23CF-44E3-9099-C40C66FF867C}">
                  <a14:compatExt spid="_x0000_s164885"/>
                </a:ext>
                <a:ext uri="{FF2B5EF4-FFF2-40B4-BE49-F238E27FC236}">
                  <a16:creationId xmlns:a16="http://schemas.microsoft.com/office/drawing/2014/main" id="{00000000-0008-0000-1F00-00001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64886" name="Drop Down 22" hidden="1">
              <a:extLst>
                <a:ext uri="{63B3BB69-23CF-44E3-9099-C40C66FF867C}">
                  <a14:compatExt spid="_x0000_s164886"/>
                </a:ext>
                <a:ext uri="{FF2B5EF4-FFF2-40B4-BE49-F238E27FC236}">
                  <a16:creationId xmlns:a16="http://schemas.microsoft.com/office/drawing/2014/main" id="{00000000-0008-0000-1F00-00001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64887" name="Drop Down 23" hidden="1">
              <a:extLst>
                <a:ext uri="{63B3BB69-23CF-44E3-9099-C40C66FF867C}">
                  <a14:compatExt spid="_x0000_s164887"/>
                </a:ext>
                <a:ext uri="{FF2B5EF4-FFF2-40B4-BE49-F238E27FC236}">
                  <a16:creationId xmlns:a16="http://schemas.microsoft.com/office/drawing/2014/main" id="{00000000-0008-0000-1F00-00001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64888" name="Drop Down 24" hidden="1">
              <a:extLst>
                <a:ext uri="{63B3BB69-23CF-44E3-9099-C40C66FF867C}">
                  <a14:compatExt spid="_x0000_s164888"/>
                </a:ext>
                <a:ext uri="{FF2B5EF4-FFF2-40B4-BE49-F238E27FC236}">
                  <a16:creationId xmlns:a16="http://schemas.microsoft.com/office/drawing/2014/main" id="{00000000-0008-0000-1F00-00001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64889" name="Drop Down 25" hidden="1">
              <a:extLst>
                <a:ext uri="{63B3BB69-23CF-44E3-9099-C40C66FF867C}">
                  <a14:compatExt spid="_x0000_s164889"/>
                </a:ext>
                <a:ext uri="{FF2B5EF4-FFF2-40B4-BE49-F238E27FC236}">
                  <a16:creationId xmlns:a16="http://schemas.microsoft.com/office/drawing/2014/main" id="{00000000-0008-0000-1F00-000019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64890" name="Drop Down 26" hidden="1">
              <a:extLst>
                <a:ext uri="{63B3BB69-23CF-44E3-9099-C40C66FF867C}">
                  <a14:compatExt spid="_x0000_s164890"/>
                </a:ext>
                <a:ext uri="{FF2B5EF4-FFF2-40B4-BE49-F238E27FC236}">
                  <a16:creationId xmlns:a16="http://schemas.microsoft.com/office/drawing/2014/main" id="{00000000-0008-0000-1F00-00001A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64891" name="Drop Down 27" hidden="1">
              <a:extLst>
                <a:ext uri="{63B3BB69-23CF-44E3-9099-C40C66FF867C}">
                  <a14:compatExt spid="_x0000_s164891"/>
                </a:ext>
                <a:ext uri="{FF2B5EF4-FFF2-40B4-BE49-F238E27FC236}">
                  <a16:creationId xmlns:a16="http://schemas.microsoft.com/office/drawing/2014/main" id="{00000000-0008-0000-1F00-00001B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15368</xdr:rowOff>
        </xdr:from>
        <xdr:to>
          <xdr:col>14</xdr:col>
          <xdr:colOff>15368</xdr:colOff>
          <xdr:row>27</xdr:row>
          <xdr:rowOff>238205</xdr:rowOff>
        </xdr:to>
        <xdr:sp macro="" textlink="">
          <xdr:nvSpPr>
            <xdr:cNvPr id="164892" name="Drop Down 28" hidden="1">
              <a:extLst>
                <a:ext uri="{63B3BB69-23CF-44E3-9099-C40C66FF867C}">
                  <a14:compatExt spid="_x0000_s164892"/>
                </a:ext>
                <a:ext uri="{FF2B5EF4-FFF2-40B4-BE49-F238E27FC236}">
                  <a16:creationId xmlns:a16="http://schemas.microsoft.com/office/drawing/2014/main" id="{00000000-0008-0000-1F00-00001C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64893" name="Drop Down 29" hidden="1">
              <a:extLst>
                <a:ext uri="{63B3BB69-23CF-44E3-9099-C40C66FF867C}">
                  <a14:compatExt spid="_x0000_s164893"/>
                </a:ext>
                <a:ext uri="{FF2B5EF4-FFF2-40B4-BE49-F238E27FC236}">
                  <a16:creationId xmlns:a16="http://schemas.microsoft.com/office/drawing/2014/main" id="{00000000-0008-0000-1F00-00001D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64894" name="Drop Down 30" hidden="1">
              <a:extLst>
                <a:ext uri="{63B3BB69-23CF-44E3-9099-C40C66FF867C}">
                  <a14:compatExt spid="_x0000_s164894"/>
                </a:ext>
                <a:ext uri="{FF2B5EF4-FFF2-40B4-BE49-F238E27FC236}">
                  <a16:creationId xmlns:a16="http://schemas.microsoft.com/office/drawing/2014/main" id="{00000000-0008-0000-1F00-00001E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64895" name="Drop Down 31" hidden="1">
              <a:extLst>
                <a:ext uri="{63B3BB69-23CF-44E3-9099-C40C66FF867C}">
                  <a14:compatExt spid="_x0000_s164895"/>
                </a:ext>
                <a:ext uri="{FF2B5EF4-FFF2-40B4-BE49-F238E27FC236}">
                  <a16:creationId xmlns:a16="http://schemas.microsoft.com/office/drawing/2014/main" id="{00000000-0008-0000-1F00-00001F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64896" name="Drop Down 32" hidden="1">
              <a:extLst>
                <a:ext uri="{63B3BB69-23CF-44E3-9099-C40C66FF867C}">
                  <a14:compatExt spid="_x0000_s164896"/>
                </a:ext>
                <a:ext uri="{FF2B5EF4-FFF2-40B4-BE49-F238E27FC236}">
                  <a16:creationId xmlns:a16="http://schemas.microsoft.com/office/drawing/2014/main" id="{00000000-0008-0000-1F00-000020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64897" name="Drop Down 33" hidden="1">
              <a:extLst>
                <a:ext uri="{63B3BB69-23CF-44E3-9099-C40C66FF867C}">
                  <a14:compatExt spid="_x0000_s164897"/>
                </a:ext>
                <a:ext uri="{FF2B5EF4-FFF2-40B4-BE49-F238E27FC236}">
                  <a16:creationId xmlns:a16="http://schemas.microsoft.com/office/drawing/2014/main" id="{00000000-0008-0000-1F00-00002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34</xdr:row>
          <xdr:rowOff>15368</xdr:rowOff>
        </xdr:from>
        <xdr:to>
          <xdr:col>14</xdr:col>
          <xdr:colOff>15368</xdr:colOff>
          <xdr:row>34</xdr:row>
          <xdr:rowOff>238205</xdr:rowOff>
        </xdr:to>
        <xdr:sp macro="" textlink="">
          <xdr:nvSpPr>
            <xdr:cNvPr id="164898" name="Drop Down 34" hidden="1">
              <a:extLst>
                <a:ext uri="{63B3BB69-23CF-44E3-9099-C40C66FF867C}">
                  <a14:compatExt spid="_x0000_s164898"/>
                </a:ext>
                <a:ext uri="{FF2B5EF4-FFF2-40B4-BE49-F238E27FC236}">
                  <a16:creationId xmlns:a16="http://schemas.microsoft.com/office/drawing/2014/main" id="{00000000-0008-0000-1F00-00002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64899" name="Drop Down 35" hidden="1">
              <a:extLst>
                <a:ext uri="{63B3BB69-23CF-44E3-9099-C40C66FF867C}">
                  <a14:compatExt spid="_x0000_s164899"/>
                </a:ext>
                <a:ext uri="{FF2B5EF4-FFF2-40B4-BE49-F238E27FC236}">
                  <a16:creationId xmlns:a16="http://schemas.microsoft.com/office/drawing/2014/main" id="{00000000-0008-0000-1F00-000023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15368</xdr:rowOff>
        </xdr:from>
        <xdr:to>
          <xdr:col>12</xdr:col>
          <xdr:colOff>15368</xdr:colOff>
          <xdr:row>38</xdr:row>
          <xdr:rowOff>238205</xdr:rowOff>
        </xdr:to>
        <xdr:sp macro="" textlink="">
          <xdr:nvSpPr>
            <xdr:cNvPr id="164900" name="Drop Down 36" hidden="1">
              <a:extLst>
                <a:ext uri="{63B3BB69-23CF-44E3-9099-C40C66FF867C}">
                  <a14:compatExt spid="_x0000_s164900"/>
                </a:ext>
                <a:ext uri="{FF2B5EF4-FFF2-40B4-BE49-F238E27FC236}">
                  <a16:creationId xmlns:a16="http://schemas.microsoft.com/office/drawing/2014/main" id="{00000000-0008-0000-1F00-00002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64901" name="Drop Down 37" hidden="1">
              <a:extLst>
                <a:ext uri="{63B3BB69-23CF-44E3-9099-C40C66FF867C}">
                  <a14:compatExt spid="_x0000_s164901"/>
                </a:ext>
                <a:ext uri="{FF2B5EF4-FFF2-40B4-BE49-F238E27FC236}">
                  <a16:creationId xmlns:a16="http://schemas.microsoft.com/office/drawing/2014/main" id="{00000000-0008-0000-1F00-00002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64902" name="Drop Down 38" hidden="1">
              <a:extLst>
                <a:ext uri="{63B3BB69-23CF-44E3-9099-C40C66FF867C}">
                  <a14:compatExt spid="_x0000_s164902"/>
                </a:ext>
                <a:ext uri="{FF2B5EF4-FFF2-40B4-BE49-F238E27FC236}">
                  <a16:creationId xmlns:a16="http://schemas.microsoft.com/office/drawing/2014/main" id="{00000000-0008-0000-1F00-00002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64903" name="Drop Down 39" hidden="1">
              <a:extLst>
                <a:ext uri="{63B3BB69-23CF-44E3-9099-C40C66FF867C}">
                  <a14:compatExt spid="_x0000_s164903"/>
                </a:ext>
                <a:ext uri="{FF2B5EF4-FFF2-40B4-BE49-F238E27FC236}">
                  <a16:creationId xmlns:a16="http://schemas.microsoft.com/office/drawing/2014/main" id="{00000000-0008-0000-1F00-00002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64904" name="Drop Down 40" hidden="1">
              <a:extLst>
                <a:ext uri="{63B3BB69-23CF-44E3-9099-C40C66FF867C}">
                  <a14:compatExt spid="_x0000_s164904"/>
                </a:ext>
                <a:ext uri="{FF2B5EF4-FFF2-40B4-BE49-F238E27FC236}">
                  <a16:creationId xmlns:a16="http://schemas.microsoft.com/office/drawing/2014/main" id="{00000000-0008-0000-1F00-00002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64905" name="Drop Down 41" hidden="1">
              <a:extLst>
                <a:ext uri="{63B3BB69-23CF-44E3-9099-C40C66FF867C}">
                  <a14:compatExt spid="_x0000_s164905"/>
                </a:ext>
                <a:ext uri="{FF2B5EF4-FFF2-40B4-BE49-F238E27FC236}">
                  <a16:creationId xmlns:a16="http://schemas.microsoft.com/office/drawing/2014/main" id="{00000000-0008-0000-1F00-000029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64906" name="Drop Down 42" hidden="1">
              <a:extLst>
                <a:ext uri="{63B3BB69-23CF-44E3-9099-C40C66FF867C}">
                  <a14:compatExt spid="_x0000_s164906"/>
                </a:ext>
                <a:ext uri="{FF2B5EF4-FFF2-40B4-BE49-F238E27FC236}">
                  <a16:creationId xmlns:a16="http://schemas.microsoft.com/office/drawing/2014/main" id="{00000000-0008-0000-1F00-00002A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64907" name="Drop Down 43" hidden="1">
              <a:extLst>
                <a:ext uri="{63B3BB69-23CF-44E3-9099-C40C66FF867C}">
                  <a14:compatExt spid="_x0000_s164907"/>
                </a:ext>
                <a:ext uri="{FF2B5EF4-FFF2-40B4-BE49-F238E27FC236}">
                  <a16:creationId xmlns:a16="http://schemas.microsoft.com/office/drawing/2014/main" id="{00000000-0008-0000-1F00-00002B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64908" name="Drop Down 44" hidden="1">
              <a:extLst>
                <a:ext uri="{63B3BB69-23CF-44E3-9099-C40C66FF867C}">
                  <a14:compatExt spid="_x0000_s164908"/>
                </a:ext>
                <a:ext uri="{FF2B5EF4-FFF2-40B4-BE49-F238E27FC236}">
                  <a16:creationId xmlns:a16="http://schemas.microsoft.com/office/drawing/2014/main" id="{00000000-0008-0000-1F00-00002C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64909" name="Drop Down 45" hidden="1">
              <a:extLst>
                <a:ext uri="{63B3BB69-23CF-44E3-9099-C40C66FF867C}">
                  <a14:compatExt spid="_x0000_s164909"/>
                </a:ext>
                <a:ext uri="{FF2B5EF4-FFF2-40B4-BE49-F238E27FC236}">
                  <a16:creationId xmlns:a16="http://schemas.microsoft.com/office/drawing/2014/main" id="{00000000-0008-0000-1F00-00002D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64910" name="Drop Down 46" hidden="1">
              <a:extLst>
                <a:ext uri="{63B3BB69-23CF-44E3-9099-C40C66FF867C}">
                  <a14:compatExt spid="_x0000_s164910"/>
                </a:ext>
                <a:ext uri="{FF2B5EF4-FFF2-40B4-BE49-F238E27FC236}">
                  <a16:creationId xmlns:a16="http://schemas.microsoft.com/office/drawing/2014/main" id="{00000000-0008-0000-1F00-00002E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64911" name="Drop Down 47" hidden="1">
              <a:extLst>
                <a:ext uri="{63B3BB69-23CF-44E3-9099-C40C66FF867C}">
                  <a14:compatExt spid="_x0000_s164911"/>
                </a:ext>
                <a:ext uri="{FF2B5EF4-FFF2-40B4-BE49-F238E27FC236}">
                  <a16:creationId xmlns:a16="http://schemas.microsoft.com/office/drawing/2014/main" id="{00000000-0008-0000-1F00-00002F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64912" name="Drop Down 48" hidden="1">
              <a:extLst>
                <a:ext uri="{63B3BB69-23CF-44E3-9099-C40C66FF867C}">
                  <a14:compatExt spid="_x0000_s164912"/>
                </a:ext>
                <a:ext uri="{FF2B5EF4-FFF2-40B4-BE49-F238E27FC236}">
                  <a16:creationId xmlns:a16="http://schemas.microsoft.com/office/drawing/2014/main" id="{00000000-0008-0000-1F00-000030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64913" name="Drop Down 49" hidden="1">
              <a:extLst>
                <a:ext uri="{63B3BB69-23CF-44E3-9099-C40C66FF867C}">
                  <a14:compatExt spid="_x0000_s164913"/>
                </a:ext>
                <a:ext uri="{FF2B5EF4-FFF2-40B4-BE49-F238E27FC236}">
                  <a16:creationId xmlns:a16="http://schemas.microsoft.com/office/drawing/2014/main" id="{00000000-0008-0000-1F00-00003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64914" name="Drop Down 50" hidden="1">
              <a:extLst>
                <a:ext uri="{63B3BB69-23CF-44E3-9099-C40C66FF867C}">
                  <a14:compatExt spid="_x0000_s164914"/>
                </a:ext>
                <a:ext uri="{FF2B5EF4-FFF2-40B4-BE49-F238E27FC236}">
                  <a16:creationId xmlns:a16="http://schemas.microsoft.com/office/drawing/2014/main" id="{00000000-0008-0000-1F00-00003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64915" name="Drop Down 51" hidden="1">
              <a:extLst>
                <a:ext uri="{63B3BB69-23CF-44E3-9099-C40C66FF867C}">
                  <a14:compatExt spid="_x0000_s164915"/>
                </a:ext>
                <a:ext uri="{FF2B5EF4-FFF2-40B4-BE49-F238E27FC236}">
                  <a16:creationId xmlns:a16="http://schemas.microsoft.com/office/drawing/2014/main" id="{00000000-0008-0000-1F00-000033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64916" name="Drop Down 52" hidden="1">
              <a:extLst>
                <a:ext uri="{63B3BB69-23CF-44E3-9099-C40C66FF867C}">
                  <a14:compatExt spid="_x0000_s164916"/>
                </a:ext>
                <a:ext uri="{FF2B5EF4-FFF2-40B4-BE49-F238E27FC236}">
                  <a16:creationId xmlns:a16="http://schemas.microsoft.com/office/drawing/2014/main" id="{00000000-0008-0000-1F00-00003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64917" name="Drop Down 53" hidden="1">
              <a:extLst>
                <a:ext uri="{63B3BB69-23CF-44E3-9099-C40C66FF867C}">
                  <a14:compatExt spid="_x0000_s164917"/>
                </a:ext>
                <a:ext uri="{FF2B5EF4-FFF2-40B4-BE49-F238E27FC236}">
                  <a16:creationId xmlns:a16="http://schemas.microsoft.com/office/drawing/2014/main" id="{00000000-0008-0000-1F00-00003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124" name="Afbeelding 123">
          <a:hlinkClick xmlns:r="http://schemas.openxmlformats.org/officeDocument/2006/relationships" r:id="rId1" tooltip="Skip to results"/>
          <a:extLst>
            <a:ext uri="{FF2B5EF4-FFF2-40B4-BE49-F238E27FC236}">
              <a16:creationId xmlns:a16="http://schemas.microsoft.com/office/drawing/2014/main" id="{00000000-0008-0000-1F00-00007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125" name="Afbeelding 124">
          <a:hlinkClick xmlns:r="http://schemas.openxmlformats.org/officeDocument/2006/relationships" r:id="rId3" tooltip="Next section"/>
          <a:extLst>
            <a:ext uri="{FF2B5EF4-FFF2-40B4-BE49-F238E27FC236}">
              <a16:creationId xmlns:a16="http://schemas.microsoft.com/office/drawing/2014/main" id="{00000000-0008-0000-1F00-00007D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26" name="Afbeelding 125">
          <a:hlinkClick xmlns:r="http://schemas.openxmlformats.org/officeDocument/2006/relationships" r:id="rId5" tooltip="Previous section"/>
          <a:extLst>
            <a:ext uri="{FF2B5EF4-FFF2-40B4-BE49-F238E27FC236}">
              <a16:creationId xmlns:a16="http://schemas.microsoft.com/office/drawing/2014/main" id="{00000000-0008-0000-1F00-00007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64918" name="Drop Down 54" hidden="1">
              <a:extLst>
                <a:ext uri="{63B3BB69-23CF-44E3-9099-C40C66FF867C}">
                  <a14:compatExt spid="_x0000_s164918"/>
                </a:ext>
                <a:ext uri="{FF2B5EF4-FFF2-40B4-BE49-F238E27FC236}">
                  <a16:creationId xmlns:a16="http://schemas.microsoft.com/office/drawing/2014/main" id="{00000000-0008-0000-1F00-00003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64919" name="Drop Down 55" hidden="1">
              <a:extLst>
                <a:ext uri="{63B3BB69-23CF-44E3-9099-C40C66FF867C}">
                  <a14:compatExt spid="_x0000_s164919"/>
                </a:ext>
                <a:ext uri="{FF2B5EF4-FFF2-40B4-BE49-F238E27FC236}">
                  <a16:creationId xmlns:a16="http://schemas.microsoft.com/office/drawing/2014/main" id="{00000000-0008-0000-1F00-00003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3" name="Afbeelding 62">
          <a:hlinkClick xmlns:r="http://schemas.openxmlformats.org/officeDocument/2006/relationships" r:id="rId7" tooltip="Previous domain"/>
          <a:extLst>
            <a:ext uri="{FF2B5EF4-FFF2-40B4-BE49-F238E27FC236}">
              <a16:creationId xmlns:a16="http://schemas.microsoft.com/office/drawing/2014/main" id="{00000000-0008-0000-1F00-00003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64" name="Afbeelding 63">
          <a:hlinkClick xmlns:r="http://schemas.openxmlformats.org/officeDocument/2006/relationships" r:id="rId1" tooltip="Next domain"/>
          <a:extLst>
            <a:ext uri="{FF2B5EF4-FFF2-40B4-BE49-F238E27FC236}">
              <a16:creationId xmlns:a16="http://schemas.microsoft.com/office/drawing/2014/main" id="{00000000-0008-0000-1F00-000040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5" name="Afbeelding 64">
          <a:hlinkClick xmlns:r="http://schemas.openxmlformats.org/officeDocument/2006/relationships" r:id="rId10" tooltip="Back to index"/>
          <a:extLst>
            <a:ext uri="{FF2B5EF4-FFF2-40B4-BE49-F238E27FC236}">
              <a16:creationId xmlns:a16="http://schemas.microsoft.com/office/drawing/2014/main" id="{00000000-0008-0000-1F00-000041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64920" name="Drop Down 56" hidden="1">
              <a:extLst>
                <a:ext uri="{63B3BB69-23CF-44E3-9099-C40C66FF867C}">
                  <a14:compatExt spid="_x0000_s164920"/>
                </a:ext>
                <a:ext uri="{FF2B5EF4-FFF2-40B4-BE49-F238E27FC236}">
                  <a16:creationId xmlns:a16="http://schemas.microsoft.com/office/drawing/2014/main" id="{00000000-0008-0000-1F00-00003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64921" name="Drop Down 57" hidden="1">
              <a:extLst>
                <a:ext uri="{63B3BB69-23CF-44E3-9099-C40C66FF867C}">
                  <a14:compatExt spid="_x0000_s164921"/>
                </a:ext>
                <a:ext uri="{FF2B5EF4-FFF2-40B4-BE49-F238E27FC236}">
                  <a16:creationId xmlns:a16="http://schemas.microsoft.com/office/drawing/2014/main" id="{00000000-0008-0000-1F00-000039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65942" name="Drop Down 54" hidden="1">
              <a:extLst>
                <a:ext uri="{63B3BB69-23CF-44E3-9099-C40C66FF867C}">
                  <a14:compatExt spid="_x0000_s165942"/>
                </a:ext>
                <a:ext uri="{FF2B5EF4-FFF2-40B4-BE49-F238E27FC236}">
                  <a16:creationId xmlns:a16="http://schemas.microsoft.com/office/drawing/2014/main" id="{00000000-0008-0000-2000-000036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10</xdr:row>
          <xdr:rowOff>15368</xdr:rowOff>
        </xdr:from>
        <xdr:to>
          <xdr:col>14</xdr:col>
          <xdr:colOff>15368</xdr:colOff>
          <xdr:row>10</xdr:row>
          <xdr:rowOff>238205</xdr:rowOff>
        </xdr:to>
        <xdr:sp macro="" textlink="">
          <xdr:nvSpPr>
            <xdr:cNvPr id="165943" name="Drop Down 55" hidden="1">
              <a:extLst>
                <a:ext uri="{63B3BB69-23CF-44E3-9099-C40C66FF867C}">
                  <a14:compatExt spid="_x0000_s165943"/>
                </a:ext>
                <a:ext uri="{FF2B5EF4-FFF2-40B4-BE49-F238E27FC236}">
                  <a16:creationId xmlns:a16="http://schemas.microsoft.com/office/drawing/2014/main" id="{00000000-0008-0000-2000-000037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65944" name="Drop Down 56" hidden="1">
              <a:extLst>
                <a:ext uri="{63B3BB69-23CF-44E3-9099-C40C66FF867C}">
                  <a14:compatExt spid="_x0000_s165944"/>
                </a:ext>
                <a:ext uri="{FF2B5EF4-FFF2-40B4-BE49-F238E27FC236}">
                  <a16:creationId xmlns:a16="http://schemas.microsoft.com/office/drawing/2014/main" id="{00000000-0008-0000-2000-000038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65945" name="Drop Down 57" hidden="1">
              <a:extLst>
                <a:ext uri="{63B3BB69-23CF-44E3-9099-C40C66FF867C}">
                  <a14:compatExt spid="_x0000_s165945"/>
                </a:ext>
                <a:ext uri="{FF2B5EF4-FFF2-40B4-BE49-F238E27FC236}">
                  <a16:creationId xmlns:a16="http://schemas.microsoft.com/office/drawing/2014/main" id="{00000000-0008-0000-2000-000039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65946" name="Drop Down 58" hidden="1">
              <a:extLst>
                <a:ext uri="{63B3BB69-23CF-44E3-9099-C40C66FF867C}">
                  <a14:compatExt spid="_x0000_s165946"/>
                </a:ext>
                <a:ext uri="{FF2B5EF4-FFF2-40B4-BE49-F238E27FC236}">
                  <a16:creationId xmlns:a16="http://schemas.microsoft.com/office/drawing/2014/main" id="{00000000-0008-0000-2000-00003A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65947" name="Drop Down 59" hidden="1">
              <a:extLst>
                <a:ext uri="{63B3BB69-23CF-44E3-9099-C40C66FF867C}">
                  <a14:compatExt spid="_x0000_s165947"/>
                </a:ext>
                <a:ext uri="{FF2B5EF4-FFF2-40B4-BE49-F238E27FC236}">
                  <a16:creationId xmlns:a16="http://schemas.microsoft.com/office/drawing/2014/main" id="{00000000-0008-0000-2000-00003B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65948" name="Drop Down 60" hidden="1">
              <a:extLst>
                <a:ext uri="{63B3BB69-23CF-44E3-9099-C40C66FF867C}">
                  <a14:compatExt spid="_x0000_s165948"/>
                </a:ext>
                <a:ext uri="{FF2B5EF4-FFF2-40B4-BE49-F238E27FC236}">
                  <a16:creationId xmlns:a16="http://schemas.microsoft.com/office/drawing/2014/main" id="{00000000-0008-0000-2000-00003C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65949" name="Drop Down 61" hidden="1">
              <a:extLst>
                <a:ext uri="{63B3BB69-23CF-44E3-9099-C40C66FF867C}">
                  <a14:compatExt spid="_x0000_s165949"/>
                </a:ext>
                <a:ext uri="{FF2B5EF4-FFF2-40B4-BE49-F238E27FC236}">
                  <a16:creationId xmlns:a16="http://schemas.microsoft.com/office/drawing/2014/main" id="{00000000-0008-0000-2000-00003D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65950" name="Drop Down 62" hidden="1">
              <a:extLst>
                <a:ext uri="{63B3BB69-23CF-44E3-9099-C40C66FF867C}">
                  <a14:compatExt spid="_x0000_s165950"/>
                </a:ext>
                <a:ext uri="{FF2B5EF4-FFF2-40B4-BE49-F238E27FC236}">
                  <a16:creationId xmlns:a16="http://schemas.microsoft.com/office/drawing/2014/main" id="{00000000-0008-0000-2000-00003E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65951" name="Drop Down 63" hidden="1">
              <a:extLst>
                <a:ext uri="{63B3BB69-23CF-44E3-9099-C40C66FF867C}">
                  <a14:compatExt spid="_x0000_s165951"/>
                </a:ext>
                <a:ext uri="{FF2B5EF4-FFF2-40B4-BE49-F238E27FC236}">
                  <a16:creationId xmlns:a16="http://schemas.microsoft.com/office/drawing/2014/main" id="{00000000-0008-0000-2000-00003F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65952" name="Drop Down 64" hidden="1">
              <a:extLst>
                <a:ext uri="{63B3BB69-23CF-44E3-9099-C40C66FF867C}">
                  <a14:compatExt spid="_x0000_s165952"/>
                </a:ext>
                <a:ext uri="{FF2B5EF4-FFF2-40B4-BE49-F238E27FC236}">
                  <a16:creationId xmlns:a16="http://schemas.microsoft.com/office/drawing/2014/main" id="{00000000-0008-0000-2000-000040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65953" name="Drop Down 65" hidden="1">
              <a:extLst>
                <a:ext uri="{63B3BB69-23CF-44E3-9099-C40C66FF867C}">
                  <a14:compatExt spid="_x0000_s165953"/>
                </a:ext>
                <a:ext uri="{FF2B5EF4-FFF2-40B4-BE49-F238E27FC236}">
                  <a16:creationId xmlns:a16="http://schemas.microsoft.com/office/drawing/2014/main" id="{00000000-0008-0000-2000-00004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65954" name="Drop Down 66" hidden="1">
              <a:extLst>
                <a:ext uri="{63B3BB69-23CF-44E3-9099-C40C66FF867C}">
                  <a14:compatExt spid="_x0000_s165954"/>
                </a:ext>
                <a:ext uri="{FF2B5EF4-FFF2-40B4-BE49-F238E27FC236}">
                  <a16:creationId xmlns:a16="http://schemas.microsoft.com/office/drawing/2014/main" id="{00000000-0008-0000-2000-00004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65955" name="Drop Down 67" hidden="1">
              <a:extLst>
                <a:ext uri="{63B3BB69-23CF-44E3-9099-C40C66FF867C}">
                  <a14:compatExt spid="_x0000_s165955"/>
                </a:ext>
                <a:ext uri="{FF2B5EF4-FFF2-40B4-BE49-F238E27FC236}">
                  <a16:creationId xmlns:a16="http://schemas.microsoft.com/office/drawing/2014/main" id="{00000000-0008-0000-2000-00004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24</xdr:row>
          <xdr:rowOff>15368</xdr:rowOff>
        </xdr:from>
        <xdr:to>
          <xdr:col>14</xdr:col>
          <xdr:colOff>15368</xdr:colOff>
          <xdr:row>24</xdr:row>
          <xdr:rowOff>238205</xdr:rowOff>
        </xdr:to>
        <xdr:sp macro="" textlink="">
          <xdr:nvSpPr>
            <xdr:cNvPr id="165956" name="Drop Down 68" hidden="1">
              <a:extLst>
                <a:ext uri="{63B3BB69-23CF-44E3-9099-C40C66FF867C}">
                  <a14:compatExt spid="_x0000_s165956"/>
                </a:ext>
                <a:ext uri="{FF2B5EF4-FFF2-40B4-BE49-F238E27FC236}">
                  <a16:creationId xmlns:a16="http://schemas.microsoft.com/office/drawing/2014/main" id="{00000000-0008-0000-2000-000044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65957" name="Drop Down 69" hidden="1">
              <a:extLst>
                <a:ext uri="{63B3BB69-23CF-44E3-9099-C40C66FF867C}">
                  <a14:compatExt spid="_x0000_s165957"/>
                </a:ext>
                <a:ext uri="{FF2B5EF4-FFF2-40B4-BE49-F238E27FC236}">
                  <a16:creationId xmlns:a16="http://schemas.microsoft.com/office/drawing/2014/main" id="{00000000-0008-0000-2000-000045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65958" name="Drop Down 70" hidden="1">
              <a:extLst>
                <a:ext uri="{63B3BB69-23CF-44E3-9099-C40C66FF867C}">
                  <a14:compatExt spid="_x0000_s165958"/>
                </a:ext>
                <a:ext uri="{FF2B5EF4-FFF2-40B4-BE49-F238E27FC236}">
                  <a16:creationId xmlns:a16="http://schemas.microsoft.com/office/drawing/2014/main" id="{00000000-0008-0000-2000-000046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65959" name="Drop Down 71" hidden="1">
              <a:extLst>
                <a:ext uri="{63B3BB69-23CF-44E3-9099-C40C66FF867C}">
                  <a14:compatExt spid="_x0000_s165959"/>
                </a:ext>
                <a:ext uri="{FF2B5EF4-FFF2-40B4-BE49-F238E27FC236}">
                  <a16:creationId xmlns:a16="http://schemas.microsoft.com/office/drawing/2014/main" id="{00000000-0008-0000-2000-000047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65960" name="Drop Down 72" hidden="1">
              <a:extLst>
                <a:ext uri="{63B3BB69-23CF-44E3-9099-C40C66FF867C}">
                  <a14:compatExt spid="_x0000_s165960"/>
                </a:ext>
                <a:ext uri="{FF2B5EF4-FFF2-40B4-BE49-F238E27FC236}">
                  <a16:creationId xmlns:a16="http://schemas.microsoft.com/office/drawing/2014/main" id="{00000000-0008-0000-2000-000048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65961" name="Drop Down 73" hidden="1">
              <a:extLst>
                <a:ext uri="{63B3BB69-23CF-44E3-9099-C40C66FF867C}">
                  <a14:compatExt spid="_x0000_s165961"/>
                </a:ext>
                <a:ext uri="{FF2B5EF4-FFF2-40B4-BE49-F238E27FC236}">
                  <a16:creationId xmlns:a16="http://schemas.microsoft.com/office/drawing/2014/main" id="{00000000-0008-0000-2000-000049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65962" name="Drop Down 74" hidden="1">
              <a:extLst>
                <a:ext uri="{63B3BB69-23CF-44E3-9099-C40C66FF867C}">
                  <a14:compatExt spid="_x0000_s165962"/>
                </a:ext>
                <a:ext uri="{FF2B5EF4-FFF2-40B4-BE49-F238E27FC236}">
                  <a16:creationId xmlns:a16="http://schemas.microsoft.com/office/drawing/2014/main" id="{00000000-0008-0000-2000-00004A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65963" name="Drop Down 75" hidden="1">
              <a:extLst>
                <a:ext uri="{63B3BB69-23CF-44E3-9099-C40C66FF867C}">
                  <a14:compatExt spid="_x0000_s165963"/>
                </a:ext>
                <a:ext uri="{FF2B5EF4-FFF2-40B4-BE49-F238E27FC236}">
                  <a16:creationId xmlns:a16="http://schemas.microsoft.com/office/drawing/2014/main" id="{00000000-0008-0000-2000-00004B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65964" name="Drop Down 76" hidden="1">
              <a:extLst>
                <a:ext uri="{63B3BB69-23CF-44E3-9099-C40C66FF867C}">
                  <a14:compatExt spid="_x0000_s165964"/>
                </a:ext>
                <a:ext uri="{FF2B5EF4-FFF2-40B4-BE49-F238E27FC236}">
                  <a16:creationId xmlns:a16="http://schemas.microsoft.com/office/drawing/2014/main" id="{00000000-0008-0000-2000-00004C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65965" name="Drop Down 77" hidden="1">
              <a:extLst>
                <a:ext uri="{63B3BB69-23CF-44E3-9099-C40C66FF867C}">
                  <a14:compatExt spid="_x0000_s165965"/>
                </a:ext>
                <a:ext uri="{FF2B5EF4-FFF2-40B4-BE49-F238E27FC236}">
                  <a16:creationId xmlns:a16="http://schemas.microsoft.com/office/drawing/2014/main" id="{00000000-0008-0000-2000-00004D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65966" name="Drop Down 78" hidden="1">
              <a:extLst>
                <a:ext uri="{63B3BB69-23CF-44E3-9099-C40C66FF867C}">
                  <a14:compatExt spid="_x0000_s165966"/>
                </a:ext>
                <a:ext uri="{FF2B5EF4-FFF2-40B4-BE49-F238E27FC236}">
                  <a16:creationId xmlns:a16="http://schemas.microsoft.com/office/drawing/2014/main" id="{00000000-0008-0000-2000-00004E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25</xdr:row>
          <xdr:rowOff>15368</xdr:rowOff>
        </xdr:from>
        <xdr:to>
          <xdr:col>14</xdr:col>
          <xdr:colOff>15368</xdr:colOff>
          <xdr:row>25</xdr:row>
          <xdr:rowOff>238205</xdr:rowOff>
        </xdr:to>
        <xdr:sp macro="" textlink="">
          <xdr:nvSpPr>
            <xdr:cNvPr id="165967" name="Drop Down 79" hidden="1">
              <a:extLst>
                <a:ext uri="{63B3BB69-23CF-44E3-9099-C40C66FF867C}">
                  <a14:compatExt spid="_x0000_s165967"/>
                </a:ext>
                <a:ext uri="{FF2B5EF4-FFF2-40B4-BE49-F238E27FC236}">
                  <a16:creationId xmlns:a16="http://schemas.microsoft.com/office/drawing/2014/main" id="{00000000-0008-0000-2000-00004F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26</xdr:row>
          <xdr:rowOff>15368</xdr:rowOff>
        </xdr:from>
        <xdr:to>
          <xdr:col>14</xdr:col>
          <xdr:colOff>15368</xdr:colOff>
          <xdr:row>26</xdr:row>
          <xdr:rowOff>238205</xdr:rowOff>
        </xdr:to>
        <xdr:sp macro="" textlink="">
          <xdr:nvSpPr>
            <xdr:cNvPr id="165968" name="Drop Down 80" hidden="1">
              <a:extLst>
                <a:ext uri="{63B3BB69-23CF-44E3-9099-C40C66FF867C}">
                  <a14:compatExt spid="_x0000_s165968"/>
                </a:ext>
                <a:ext uri="{FF2B5EF4-FFF2-40B4-BE49-F238E27FC236}">
                  <a16:creationId xmlns:a16="http://schemas.microsoft.com/office/drawing/2014/main" id="{00000000-0008-0000-2000-000050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27</xdr:row>
          <xdr:rowOff>15368</xdr:rowOff>
        </xdr:from>
        <xdr:to>
          <xdr:col>14</xdr:col>
          <xdr:colOff>15368</xdr:colOff>
          <xdr:row>27</xdr:row>
          <xdr:rowOff>238205</xdr:rowOff>
        </xdr:to>
        <xdr:sp macro="" textlink="">
          <xdr:nvSpPr>
            <xdr:cNvPr id="165969" name="Drop Down 81" hidden="1">
              <a:extLst>
                <a:ext uri="{63B3BB69-23CF-44E3-9099-C40C66FF867C}">
                  <a14:compatExt spid="_x0000_s165969"/>
                </a:ext>
                <a:ext uri="{FF2B5EF4-FFF2-40B4-BE49-F238E27FC236}">
                  <a16:creationId xmlns:a16="http://schemas.microsoft.com/office/drawing/2014/main" id="{00000000-0008-0000-2000-00005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28</xdr:row>
          <xdr:rowOff>15368</xdr:rowOff>
        </xdr:from>
        <xdr:to>
          <xdr:col>14</xdr:col>
          <xdr:colOff>15368</xdr:colOff>
          <xdr:row>28</xdr:row>
          <xdr:rowOff>238205</xdr:rowOff>
        </xdr:to>
        <xdr:sp macro="" textlink="">
          <xdr:nvSpPr>
            <xdr:cNvPr id="165970" name="Drop Down 82" hidden="1">
              <a:extLst>
                <a:ext uri="{63B3BB69-23CF-44E3-9099-C40C66FF867C}">
                  <a14:compatExt spid="_x0000_s165970"/>
                </a:ext>
                <a:ext uri="{FF2B5EF4-FFF2-40B4-BE49-F238E27FC236}">
                  <a16:creationId xmlns:a16="http://schemas.microsoft.com/office/drawing/2014/main" id="{00000000-0008-0000-2000-00005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29</xdr:row>
          <xdr:rowOff>15368</xdr:rowOff>
        </xdr:from>
        <xdr:to>
          <xdr:col>14</xdr:col>
          <xdr:colOff>15368</xdr:colOff>
          <xdr:row>29</xdr:row>
          <xdr:rowOff>238205</xdr:rowOff>
        </xdr:to>
        <xdr:sp macro="" textlink="">
          <xdr:nvSpPr>
            <xdr:cNvPr id="165971" name="Drop Down 83" hidden="1">
              <a:extLst>
                <a:ext uri="{63B3BB69-23CF-44E3-9099-C40C66FF867C}">
                  <a14:compatExt spid="_x0000_s165971"/>
                </a:ext>
                <a:ext uri="{FF2B5EF4-FFF2-40B4-BE49-F238E27FC236}">
                  <a16:creationId xmlns:a16="http://schemas.microsoft.com/office/drawing/2014/main" id="{00000000-0008-0000-2000-00005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30</xdr:row>
          <xdr:rowOff>15368</xdr:rowOff>
        </xdr:from>
        <xdr:to>
          <xdr:col>14</xdr:col>
          <xdr:colOff>15368</xdr:colOff>
          <xdr:row>30</xdr:row>
          <xdr:rowOff>238205</xdr:rowOff>
        </xdr:to>
        <xdr:sp macro="" textlink="">
          <xdr:nvSpPr>
            <xdr:cNvPr id="165972" name="Drop Down 84" hidden="1">
              <a:extLst>
                <a:ext uri="{63B3BB69-23CF-44E3-9099-C40C66FF867C}">
                  <a14:compatExt spid="_x0000_s165972"/>
                </a:ext>
                <a:ext uri="{FF2B5EF4-FFF2-40B4-BE49-F238E27FC236}">
                  <a16:creationId xmlns:a16="http://schemas.microsoft.com/office/drawing/2014/main" id="{00000000-0008-0000-2000-000054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31</xdr:row>
          <xdr:rowOff>15368</xdr:rowOff>
        </xdr:from>
        <xdr:to>
          <xdr:col>14</xdr:col>
          <xdr:colOff>15368</xdr:colOff>
          <xdr:row>31</xdr:row>
          <xdr:rowOff>238205</xdr:rowOff>
        </xdr:to>
        <xdr:sp macro="" textlink="">
          <xdr:nvSpPr>
            <xdr:cNvPr id="165973" name="Drop Down 85" hidden="1">
              <a:extLst>
                <a:ext uri="{63B3BB69-23CF-44E3-9099-C40C66FF867C}">
                  <a14:compatExt spid="_x0000_s165973"/>
                </a:ext>
                <a:ext uri="{FF2B5EF4-FFF2-40B4-BE49-F238E27FC236}">
                  <a16:creationId xmlns:a16="http://schemas.microsoft.com/office/drawing/2014/main" id="{00000000-0008-0000-2000-000055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33</xdr:row>
          <xdr:rowOff>15368</xdr:rowOff>
        </xdr:from>
        <xdr:to>
          <xdr:col>14</xdr:col>
          <xdr:colOff>15368</xdr:colOff>
          <xdr:row>33</xdr:row>
          <xdr:rowOff>238205</xdr:rowOff>
        </xdr:to>
        <xdr:sp macro="" textlink="">
          <xdr:nvSpPr>
            <xdr:cNvPr id="165974" name="Drop Down 86" hidden="1">
              <a:extLst>
                <a:ext uri="{63B3BB69-23CF-44E3-9099-C40C66FF867C}">
                  <a14:compatExt spid="_x0000_s165974"/>
                </a:ext>
                <a:ext uri="{FF2B5EF4-FFF2-40B4-BE49-F238E27FC236}">
                  <a16:creationId xmlns:a16="http://schemas.microsoft.com/office/drawing/2014/main" id="{00000000-0008-0000-2000-000056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34</xdr:row>
          <xdr:rowOff>15368</xdr:rowOff>
        </xdr:from>
        <xdr:to>
          <xdr:col>14</xdr:col>
          <xdr:colOff>15368</xdr:colOff>
          <xdr:row>34</xdr:row>
          <xdr:rowOff>238205</xdr:rowOff>
        </xdr:to>
        <xdr:sp macro="" textlink="">
          <xdr:nvSpPr>
            <xdr:cNvPr id="165975" name="Drop Down 87" hidden="1">
              <a:extLst>
                <a:ext uri="{63B3BB69-23CF-44E3-9099-C40C66FF867C}">
                  <a14:compatExt spid="_x0000_s165975"/>
                </a:ext>
                <a:ext uri="{FF2B5EF4-FFF2-40B4-BE49-F238E27FC236}">
                  <a16:creationId xmlns:a16="http://schemas.microsoft.com/office/drawing/2014/main" id="{00000000-0008-0000-2000-000057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35</xdr:row>
          <xdr:rowOff>15368</xdr:rowOff>
        </xdr:from>
        <xdr:to>
          <xdr:col>14</xdr:col>
          <xdr:colOff>15368</xdr:colOff>
          <xdr:row>35</xdr:row>
          <xdr:rowOff>238205</xdr:rowOff>
        </xdr:to>
        <xdr:sp macro="" textlink="">
          <xdr:nvSpPr>
            <xdr:cNvPr id="165976" name="Drop Down 88" hidden="1">
              <a:extLst>
                <a:ext uri="{63B3BB69-23CF-44E3-9099-C40C66FF867C}">
                  <a14:compatExt spid="_x0000_s165976"/>
                </a:ext>
                <a:ext uri="{FF2B5EF4-FFF2-40B4-BE49-F238E27FC236}">
                  <a16:creationId xmlns:a16="http://schemas.microsoft.com/office/drawing/2014/main" id="{00000000-0008-0000-2000-000058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15368</xdr:rowOff>
        </xdr:from>
        <xdr:to>
          <xdr:col>12</xdr:col>
          <xdr:colOff>15368</xdr:colOff>
          <xdr:row>38</xdr:row>
          <xdr:rowOff>238205</xdr:rowOff>
        </xdr:to>
        <xdr:sp macro="" textlink="">
          <xdr:nvSpPr>
            <xdr:cNvPr id="165977" name="Drop Down 89" hidden="1">
              <a:extLst>
                <a:ext uri="{63B3BB69-23CF-44E3-9099-C40C66FF867C}">
                  <a14:compatExt spid="_x0000_s165977"/>
                </a:ext>
                <a:ext uri="{FF2B5EF4-FFF2-40B4-BE49-F238E27FC236}">
                  <a16:creationId xmlns:a16="http://schemas.microsoft.com/office/drawing/2014/main" id="{00000000-0008-0000-2000-000059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65978" name="Drop Down 90" hidden="1">
              <a:extLst>
                <a:ext uri="{63B3BB69-23CF-44E3-9099-C40C66FF867C}">
                  <a14:compatExt spid="_x0000_s165978"/>
                </a:ext>
                <a:ext uri="{FF2B5EF4-FFF2-40B4-BE49-F238E27FC236}">
                  <a16:creationId xmlns:a16="http://schemas.microsoft.com/office/drawing/2014/main" id="{00000000-0008-0000-2000-00005A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65979" name="Drop Down 91" hidden="1">
              <a:extLst>
                <a:ext uri="{63B3BB69-23CF-44E3-9099-C40C66FF867C}">
                  <a14:compatExt spid="_x0000_s165979"/>
                </a:ext>
                <a:ext uri="{FF2B5EF4-FFF2-40B4-BE49-F238E27FC236}">
                  <a16:creationId xmlns:a16="http://schemas.microsoft.com/office/drawing/2014/main" id="{00000000-0008-0000-2000-00005B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65980" name="Drop Down 92" hidden="1">
              <a:extLst>
                <a:ext uri="{63B3BB69-23CF-44E3-9099-C40C66FF867C}">
                  <a14:compatExt spid="_x0000_s165980"/>
                </a:ext>
                <a:ext uri="{FF2B5EF4-FFF2-40B4-BE49-F238E27FC236}">
                  <a16:creationId xmlns:a16="http://schemas.microsoft.com/office/drawing/2014/main" id="{00000000-0008-0000-2000-00005C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65981" name="Drop Down 93" hidden="1">
              <a:extLst>
                <a:ext uri="{63B3BB69-23CF-44E3-9099-C40C66FF867C}">
                  <a14:compatExt spid="_x0000_s165981"/>
                </a:ext>
                <a:ext uri="{FF2B5EF4-FFF2-40B4-BE49-F238E27FC236}">
                  <a16:creationId xmlns:a16="http://schemas.microsoft.com/office/drawing/2014/main" id="{00000000-0008-0000-2000-00005D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65982" name="Drop Down 94" hidden="1">
              <a:extLst>
                <a:ext uri="{63B3BB69-23CF-44E3-9099-C40C66FF867C}">
                  <a14:compatExt spid="_x0000_s165982"/>
                </a:ext>
                <a:ext uri="{FF2B5EF4-FFF2-40B4-BE49-F238E27FC236}">
                  <a16:creationId xmlns:a16="http://schemas.microsoft.com/office/drawing/2014/main" id="{00000000-0008-0000-2000-00005E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65983" name="Drop Down 95" hidden="1">
              <a:extLst>
                <a:ext uri="{63B3BB69-23CF-44E3-9099-C40C66FF867C}">
                  <a14:compatExt spid="_x0000_s165983"/>
                </a:ext>
                <a:ext uri="{FF2B5EF4-FFF2-40B4-BE49-F238E27FC236}">
                  <a16:creationId xmlns:a16="http://schemas.microsoft.com/office/drawing/2014/main" id="{00000000-0008-0000-2000-00005F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65984" name="Drop Down 96" hidden="1">
              <a:extLst>
                <a:ext uri="{63B3BB69-23CF-44E3-9099-C40C66FF867C}">
                  <a14:compatExt spid="_x0000_s165984"/>
                </a:ext>
                <a:ext uri="{FF2B5EF4-FFF2-40B4-BE49-F238E27FC236}">
                  <a16:creationId xmlns:a16="http://schemas.microsoft.com/office/drawing/2014/main" id="{00000000-0008-0000-2000-000060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65985" name="Drop Down 97" hidden="1">
              <a:extLst>
                <a:ext uri="{63B3BB69-23CF-44E3-9099-C40C66FF867C}">
                  <a14:compatExt spid="_x0000_s165985"/>
                </a:ext>
                <a:ext uri="{FF2B5EF4-FFF2-40B4-BE49-F238E27FC236}">
                  <a16:creationId xmlns:a16="http://schemas.microsoft.com/office/drawing/2014/main" id="{00000000-0008-0000-2000-00006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65986" name="Drop Down 98" hidden="1">
              <a:extLst>
                <a:ext uri="{63B3BB69-23CF-44E3-9099-C40C66FF867C}">
                  <a14:compatExt spid="_x0000_s165986"/>
                </a:ext>
                <a:ext uri="{FF2B5EF4-FFF2-40B4-BE49-F238E27FC236}">
                  <a16:creationId xmlns:a16="http://schemas.microsoft.com/office/drawing/2014/main" id="{00000000-0008-0000-2000-00006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65987" name="Drop Down 99" hidden="1">
              <a:extLst>
                <a:ext uri="{63B3BB69-23CF-44E3-9099-C40C66FF867C}">
                  <a14:compatExt spid="_x0000_s165987"/>
                </a:ext>
                <a:ext uri="{FF2B5EF4-FFF2-40B4-BE49-F238E27FC236}">
                  <a16:creationId xmlns:a16="http://schemas.microsoft.com/office/drawing/2014/main" id="{00000000-0008-0000-2000-00006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65988" name="Drop Down 100" hidden="1">
              <a:extLst>
                <a:ext uri="{63B3BB69-23CF-44E3-9099-C40C66FF867C}">
                  <a14:compatExt spid="_x0000_s165988"/>
                </a:ext>
                <a:ext uri="{FF2B5EF4-FFF2-40B4-BE49-F238E27FC236}">
                  <a16:creationId xmlns:a16="http://schemas.microsoft.com/office/drawing/2014/main" id="{00000000-0008-0000-2000-000064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65989" name="Drop Down 101" hidden="1">
              <a:extLst>
                <a:ext uri="{63B3BB69-23CF-44E3-9099-C40C66FF867C}">
                  <a14:compatExt spid="_x0000_s165989"/>
                </a:ext>
                <a:ext uri="{FF2B5EF4-FFF2-40B4-BE49-F238E27FC236}">
                  <a16:creationId xmlns:a16="http://schemas.microsoft.com/office/drawing/2014/main" id="{00000000-0008-0000-2000-000065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65990" name="Drop Down 102" hidden="1">
              <a:extLst>
                <a:ext uri="{63B3BB69-23CF-44E3-9099-C40C66FF867C}">
                  <a14:compatExt spid="_x0000_s165990"/>
                </a:ext>
                <a:ext uri="{FF2B5EF4-FFF2-40B4-BE49-F238E27FC236}">
                  <a16:creationId xmlns:a16="http://schemas.microsoft.com/office/drawing/2014/main" id="{00000000-0008-0000-2000-000066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65991" name="Drop Down 103" hidden="1">
              <a:extLst>
                <a:ext uri="{63B3BB69-23CF-44E3-9099-C40C66FF867C}">
                  <a14:compatExt spid="_x0000_s165991"/>
                </a:ext>
                <a:ext uri="{FF2B5EF4-FFF2-40B4-BE49-F238E27FC236}">
                  <a16:creationId xmlns:a16="http://schemas.microsoft.com/office/drawing/2014/main" id="{00000000-0008-0000-2000-000067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65992" name="Drop Down 104" hidden="1">
              <a:extLst>
                <a:ext uri="{63B3BB69-23CF-44E3-9099-C40C66FF867C}">
                  <a14:compatExt spid="_x0000_s165992"/>
                </a:ext>
                <a:ext uri="{FF2B5EF4-FFF2-40B4-BE49-F238E27FC236}">
                  <a16:creationId xmlns:a16="http://schemas.microsoft.com/office/drawing/2014/main" id="{00000000-0008-0000-2000-000068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65993" name="Drop Down 105" hidden="1">
              <a:extLst>
                <a:ext uri="{63B3BB69-23CF-44E3-9099-C40C66FF867C}">
                  <a14:compatExt spid="_x0000_s165993"/>
                </a:ext>
                <a:ext uri="{FF2B5EF4-FFF2-40B4-BE49-F238E27FC236}">
                  <a16:creationId xmlns:a16="http://schemas.microsoft.com/office/drawing/2014/main" id="{00000000-0008-0000-2000-000069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65994" name="Drop Down 106" hidden="1">
              <a:extLst>
                <a:ext uri="{63B3BB69-23CF-44E3-9099-C40C66FF867C}">
                  <a14:compatExt spid="_x0000_s165994"/>
                </a:ext>
                <a:ext uri="{FF2B5EF4-FFF2-40B4-BE49-F238E27FC236}">
                  <a16:creationId xmlns:a16="http://schemas.microsoft.com/office/drawing/2014/main" id="{00000000-0008-0000-2000-00006A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65995" name="Drop Down 107" hidden="1">
              <a:extLst>
                <a:ext uri="{63B3BB69-23CF-44E3-9099-C40C66FF867C}">
                  <a14:compatExt spid="_x0000_s165995"/>
                </a:ext>
                <a:ext uri="{FF2B5EF4-FFF2-40B4-BE49-F238E27FC236}">
                  <a16:creationId xmlns:a16="http://schemas.microsoft.com/office/drawing/2014/main" id="{00000000-0008-0000-2000-00006B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65996" name="Drop Down 108" hidden="1">
              <a:extLst>
                <a:ext uri="{63B3BB69-23CF-44E3-9099-C40C66FF867C}">
                  <a14:compatExt spid="_x0000_s165996"/>
                </a:ext>
                <a:ext uri="{FF2B5EF4-FFF2-40B4-BE49-F238E27FC236}">
                  <a16:creationId xmlns:a16="http://schemas.microsoft.com/office/drawing/2014/main" id="{00000000-0008-0000-2000-00006C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171450</xdr:colOff>
      <xdr:row>0</xdr:row>
      <xdr:rowOff>9525</xdr:rowOff>
    </xdr:from>
    <xdr:to>
      <xdr:col>13</xdr:col>
      <xdr:colOff>678625</xdr:colOff>
      <xdr:row>2</xdr:row>
      <xdr:rowOff>18225</xdr:rowOff>
    </xdr:to>
    <xdr:pic>
      <xdr:nvPicPr>
        <xdr:cNvPr id="113" name="Afbeelding 112">
          <a:hlinkClick xmlns:r="http://schemas.openxmlformats.org/officeDocument/2006/relationships" r:id="rId1" tooltip="Skip to results"/>
          <a:extLst>
            <a:ext uri="{FF2B5EF4-FFF2-40B4-BE49-F238E27FC236}">
              <a16:creationId xmlns:a16="http://schemas.microsoft.com/office/drawing/2014/main" id="{00000000-0008-0000-2000-00007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15" name="Afbeelding 114">
          <a:hlinkClick xmlns:r="http://schemas.openxmlformats.org/officeDocument/2006/relationships" r:id="rId3" tooltip="Previous section"/>
          <a:extLst>
            <a:ext uri="{FF2B5EF4-FFF2-40B4-BE49-F238E27FC236}">
              <a16:creationId xmlns:a16="http://schemas.microsoft.com/office/drawing/2014/main" id="{00000000-0008-0000-2000-00007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62" name="Afbeelding 61">
          <a:hlinkClick xmlns:r="http://schemas.openxmlformats.org/officeDocument/2006/relationships" r:id="rId5" tooltip="Previous domain"/>
          <a:extLst>
            <a:ext uri="{FF2B5EF4-FFF2-40B4-BE49-F238E27FC236}">
              <a16:creationId xmlns:a16="http://schemas.microsoft.com/office/drawing/2014/main" id="{00000000-0008-0000-2000-00003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63" name="Afbeelding 62">
          <a:hlinkClick xmlns:r="http://schemas.openxmlformats.org/officeDocument/2006/relationships" r:id="rId1" tooltip="Next domain"/>
          <a:extLst>
            <a:ext uri="{FF2B5EF4-FFF2-40B4-BE49-F238E27FC236}">
              <a16:creationId xmlns:a16="http://schemas.microsoft.com/office/drawing/2014/main" id="{00000000-0008-0000-20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4" name="Afbeelding 63">
          <a:hlinkClick xmlns:r="http://schemas.openxmlformats.org/officeDocument/2006/relationships" r:id="rId8" tooltip="Back to index"/>
          <a:extLst>
            <a:ext uri="{FF2B5EF4-FFF2-40B4-BE49-F238E27FC236}">
              <a16:creationId xmlns:a16="http://schemas.microsoft.com/office/drawing/2014/main" id="{00000000-0008-0000-2000-000040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65997" name="Drop Down 109" hidden="1">
              <a:extLst>
                <a:ext uri="{63B3BB69-23CF-44E3-9099-C40C66FF867C}">
                  <a14:compatExt spid="_x0000_s165997"/>
                </a:ext>
                <a:ext uri="{FF2B5EF4-FFF2-40B4-BE49-F238E27FC236}">
                  <a16:creationId xmlns:a16="http://schemas.microsoft.com/office/drawing/2014/main" id="{00000000-0008-0000-2000-00006D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15368</xdr:colOff>
          <xdr:row>32</xdr:row>
          <xdr:rowOff>15368</xdr:rowOff>
        </xdr:from>
        <xdr:to>
          <xdr:col>14</xdr:col>
          <xdr:colOff>15368</xdr:colOff>
          <xdr:row>32</xdr:row>
          <xdr:rowOff>238205</xdr:rowOff>
        </xdr:to>
        <xdr:sp macro="" textlink="">
          <xdr:nvSpPr>
            <xdr:cNvPr id="165998" name="Drop Down 110" hidden="1">
              <a:extLst>
                <a:ext uri="{63B3BB69-23CF-44E3-9099-C40C66FF867C}">
                  <a14:compatExt spid="_x0000_s165998"/>
                </a:ext>
                <a:ext uri="{FF2B5EF4-FFF2-40B4-BE49-F238E27FC236}">
                  <a16:creationId xmlns:a16="http://schemas.microsoft.com/office/drawing/2014/main" id="{00000000-0008-0000-2000-00006E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xdr:twoCellAnchor>
    <xdr:from>
      <xdr:col>17</xdr:col>
      <xdr:colOff>28574</xdr:colOff>
      <xdr:row>41</xdr:row>
      <xdr:rowOff>28574</xdr:rowOff>
    </xdr:from>
    <xdr:to>
      <xdr:col>18</xdr:col>
      <xdr:colOff>1704975</xdr:colOff>
      <xdr:row>54</xdr:row>
      <xdr:rowOff>209550</xdr:rowOff>
    </xdr:to>
    <xdr:graphicFrame macro="">
      <xdr:nvGraphicFramePr>
        <xdr:cNvPr id="4" name="Grafiek 3">
          <a:extLst>
            <a:ext uri="{FF2B5EF4-FFF2-40B4-BE49-F238E27FC236}">
              <a16:creationId xmlns:a16="http://schemas.microsoft.com/office/drawing/2014/main" id="{00000000-0008-0000-2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1762126</xdr:colOff>
      <xdr:row>41</xdr:row>
      <xdr:rowOff>28575</xdr:rowOff>
    </xdr:from>
    <xdr:to>
      <xdr:col>18</xdr:col>
      <xdr:colOff>7496176</xdr:colOff>
      <xdr:row>54</xdr:row>
      <xdr:rowOff>209550</xdr:rowOff>
    </xdr:to>
    <xdr:graphicFrame macro="">
      <xdr:nvGraphicFramePr>
        <xdr:cNvPr id="12" name="Grafiek 11">
          <a:extLst>
            <a:ext uri="{FF2B5EF4-FFF2-40B4-BE49-F238E27FC236}">
              <a16:creationId xmlns:a16="http://schemas.microsoft.com/office/drawing/2014/main" id="{00000000-0008-0000-2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9524</xdr:colOff>
      <xdr:row>8</xdr:row>
      <xdr:rowOff>247649</xdr:rowOff>
    </xdr:from>
    <xdr:to>
      <xdr:col>18</xdr:col>
      <xdr:colOff>7505699</xdr:colOff>
      <xdr:row>39</xdr:row>
      <xdr:rowOff>238125</xdr:rowOff>
    </xdr:to>
    <xdr:grpSp>
      <xdr:nvGrpSpPr>
        <xdr:cNvPr id="2" name="Groep 1">
          <a:extLst>
            <a:ext uri="{FF2B5EF4-FFF2-40B4-BE49-F238E27FC236}">
              <a16:creationId xmlns:a16="http://schemas.microsoft.com/office/drawing/2014/main" id="{00000000-0008-0000-2100-000002000000}"/>
            </a:ext>
          </a:extLst>
        </xdr:cNvPr>
        <xdr:cNvGrpSpPr/>
      </xdr:nvGrpSpPr>
      <xdr:grpSpPr>
        <a:xfrm>
          <a:off x="10859379" y="2276234"/>
          <a:ext cx="11453453" cy="7851242"/>
          <a:chOff x="10415587" y="2247899"/>
          <a:chExt cx="11306175" cy="7491414"/>
        </a:xfrm>
      </xdr:grpSpPr>
      <xdr:graphicFrame macro="">
        <xdr:nvGraphicFramePr>
          <xdr:cNvPr id="3" name="Grafiek 2">
            <a:extLst>
              <a:ext uri="{FF2B5EF4-FFF2-40B4-BE49-F238E27FC236}">
                <a16:creationId xmlns:a16="http://schemas.microsoft.com/office/drawing/2014/main" id="{00000000-0008-0000-2100-000003000000}"/>
              </a:ext>
            </a:extLst>
          </xdr:cNvPr>
          <xdr:cNvGraphicFramePr/>
        </xdr:nvGraphicFramePr>
        <xdr:xfrm>
          <a:off x="10415587" y="2247899"/>
          <a:ext cx="11306175" cy="7491414"/>
        </xdr:xfrm>
        <a:graphic>
          <a:graphicData uri="http://schemas.openxmlformats.org/drawingml/2006/chart">
            <c:chart xmlns:c="http://schemas.openxmlformats.org/drawingml/2006/chart" xmlns:r="http://schemas.openxmlformats.org/officeDocument/2006/relationships" r:id="rId3"/>
          </a:graphicData>
        </a:graphic>
      </xdr:graphicFrame>
      <xdr:cxnSp macro="">
        <xdr:nvCxnSpPr>
          <xdr:cNvPr id="13" name="Rechte verbindingslijn 12">
            <a:extLst>
              <a:ext uri="{FF2B5EF4-FFF2-40B4-BE49-F238E27FC236}">
                <a16:creationId xmlns:a16="http://schemas.microsoft.com/office/drawing/2014/main" id="{00000000-0008-0000-2100-00000D000000}"/>
              </a:ext>
            </a:extLst>
          </xdr:cNvPr>
          <xdr:cNvCxnSpPr/>
        </xdr:nvCxnSpPr>
        <xdr:spPr>
          <a:xfrm>
            <a:off x="15492413" y="2557463"/>
            <a:ext cx="50863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4" name="Rechte verbindingslijn 13">
            <a:extLst>
              <a:ext uri="{FF2B5EF4-FFF2-40B4-BE49-F238E27FC236}">
                <a16:creationId xmlns:a16="http://schemas.microsoft.com/office/drawing/2014/main" id="{00000000-0008-0000-2100-00000E000000}"/>
              </a:ext>
            </a:extLst>
          </xdr:cNvPr>
          <xdr:cNvCxnSpPr/>
        </xdr:nvCxnSpPr>
        <xdr:spPr>
          <a:xfrm>
            <a:off x="20083463" y="4614863"/>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5" name="Rechte verbindingslijn 14">
            <a:extLst>
              <a:ext uri="{FF2B5EF4-FFF2-40B4-BE49-F238E27FC236}">
                <a16:creationId xmlns:a16="http://schemas.microsoft.com/office/drawing/2014/main" id="{00000000-0008-0000-2100-00000F000000}"/>
              </a:ext>
            </a:extLst>
          </xdr:cNvPr>
          <xdr:cNvCxnSpPr/>
        </xdr:nvCxnSpPr>
        <xdr:spPr>
          <a:xfrm>
            <a:off x="20588288" y="2557463"/>
            <a:ext cx="0" cy="205740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6" name="Rechte verbindingslijn 15">
            <a:extLst>
              <a:ext uri="{FF2B5EF4-FFF2-40B4-BE49-F238E27FC236}">
                <a16:creationId xmlns:a16="http://schemas.microsoft.com/office/drawing/2014/main" id="{00000000-0008-0000-2100-000010000000}"/>
              </a:ext>
            </a:extLst>
          </xdr:cNvPr>
          <xdr:cNvCxnSpPr/>
        </xdr:nvCxnSpPr>
        <xdr:spPr>
          <a:xfrm>
            <a:off x="20092988" y="5010150"/>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7" name="Rechte verbindingslijn 16">
            <a:extLst>
              <a:ext uri="{FF2B5EF4-FFF2-40B4-BE49-F238E27FC236}">
                <a16:creationId xmlns:a16="http://schemas.microsoft.com/office/drawing/2014/main" id="{00000000-0008-0000-2100-000011000000}"/>
              </a:ext>
            </a:extLst>
          </xdr:cNvPr>
          <xdr:cNvCxnSpPr/>
        </xdr:nvCxnSpPr>
        <xdr:spPr>
          <a:xfrm flipH="1">
            <a:off x="20591318" y="5019675"/>
            <a:ext cx="6495" cy="297938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8" name="Rechte verbindingslijn 17">
            <a:extLst>
              <a:ext uri="{FF2B5EF4-FFF2-40B4-BE49-F238E27FC236}">
                <a16:creationId xmlns:a16="http://schemas.microsoft.com/office/drawing/2014/main" id="{00000000-0008-0000-2100-000012000000}"/>
              </a:ext>
            </a:extLst>
          </xdr:cNvPr>
          <xdr:cNvCxnSpPr/>
        </xdr:nvCxnSpPr>
        <xdr:spPr>
          <a:xfrm>
            <a:off x="18245138" y="7997927"/>
            <a:ext cx="23431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1" name="Rechte verbindingslijn 20">
            <a:extLst>
              <a:ext uri="{FF2B5EF4-FFF2-40B4-BE49-F238E27FC236}">
                <a16:creationId xmlns:a16="http://schemas.microsoft.com/office/drawing/2014/main" id="{00000000-0008-0000-2100-000015000000}"/>
              </a:ext>
            </a:extLst>
          </xdr:cNvPr>
          <xdr:cNvCxnSpPr/>
        </xdr:nvCxnSpPr>
        <xdr:spPr>
          <a:xfrm>
            <a:off x="18465945" y="8132470"/>
            <a:ext cx="2130136"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2" name="Rechte verbindingslijn 21">
            <a:extLst>
              <a:ext uri="{FF2B5EF4-FFF2-40B4-BE49-F238E27FC236}">
                <a16:creationId xmlns:a16="http://schemas.microsoft.com/office/drawing/2014/main" id="{00000000-0008-0000-2100-000016000000}"/>
              </a:ext>
            </a:extLst>
          </xdr:cNvPr>
          <xdr:cNvCxnSpPr/>
        </xdr:nvCxnSpPr>
        <xdr:spPr>
          <a:xfrm>
            <a:off x="20591318" y="8136010"/>
            <a:ext cx="6495" cy="135247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3" name="Rechte verbindingslijn 22">
            <a:extLst>
              <a:ext uri="{FF2B5EF4-FFF2-40B4-BE49-F238E27FC236}">
                <a16:creationId xmlns:a16="http://schemas.microsoft.com/office/drawing/2014/main" id="{00000000-0008-0000-2100-000017000000}"/>
              </a:ext>
            </a:extLst>
          </xdr:cNvPr>
          <xdr:cNvCxnSpPr/>
        </xdr:nvCxnSpPr>
        <xdr:spPr>
          <a:xfrm flipV="1">
            <a:off x="12848584" y="9489281"/>
            <a:ext cx="7749229" cy="1207"/>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5" name="Rechte verbindingslijn 24">
            <a:extLst>
              <a:ext uri="{FF2B5EF4-FFF2-40B4-BE49-F238E27FC236}">
                <a16:creationId xmlns:a16="http://schemas.microsoft.com/office/drawing/2014/main" id="{00000000-0008-0000-2100-000019000000}"/>
              </a:ext>
            </a:extLst>
          </xdr:cNvPr>
          <xdr:cNvCxnSpPr/>
        </xdr:nvCxnSpPr>
        <xdr:spPr>
          <a:xfrm>
            <a:off x="10644188" y="8910715"/>
            <a:ext cx="2884343"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7" name="Rechte verbindingslijn 26">
            <a:extLst>
              <a:ext uri="{FF2B5EF4-FFF2-40B4-BE49-F238E27FC236}">
                <a16:creationId xmlns:a16="http://schemas.microsoft.com/office/drawing/2014/main" id="{00000000-0008-0000-2100-00001B000000}"/>
              </a:ext>
            </a:extLst>
          </xdr:cNvPr>
          <xdr:cNvCxnSpPr/>
        </xdr:nvCxnSpPr>
        <xdr:spPr>
          <a:xfrm>
            <a:off x="10644188" y="7034076"/>
            <a:ext cx="0" cy="186971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8" name="Rechte verbindingslijn 27">
            <a:extLst>
              <a:ext uri="{FF2B5EF4-FFF2-40B4-BE49-F238E27FC236}">
                <a16:creationId xmlns:a16="http://schemas.microsoft.com/office/drawing/2014/main" id="{00000000-0008-0000-2100-00001C000000}"/>
              </a:ext>
            </a:extLst>
          </xdr:cNvPr>
          <xdr:cNvCxnSpPr/>
        </xdr:nvCxnSpPr>
        <xdr:spPr>
          <a:xfrm>
            <a:off x="10644188" y="7030624"/>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9" name="Rechte verbindingslijn 28">
            <a:extLst>
              <a:ext uri="{FF2B5EF4-FFF2-40B4-BE49-F238E27FC236}">
                <a16:creationId xmlns:a16="http://schemas.microsoft.com/office/drawing/2014/main" id="{00000000-0008-0000-2100-00001D000000}"/>
              </a:ext>
            </a:extLst>
          </xdr:cNvPr>
          <xdr:cNvCxnSpPr/>
        </xdr:nvCxnSpPr>
        <xdr:spPr>
          <a:xfrm>
            <a:off x="10647988" y="2557463"/>
            <a:ext cx="38214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0" name="Rechte verbindingslijn 29">
            <a:extLst>
              <a:ext uri="{FF2B5EF4-FFF2-40B4-BE49-F238E27FC236}">
                <a16:creationId xmlns:a16="http://schemas.microsoft.com/office/drawing/2014/main" id="{00000000-0008-0000-2100-00001E000000}"/>
              </a:ext>
            </a:extLst>
          </xdr:cNvPr>
          <xdr:cNvCxnSpPr/>
        </xdr:nvCxnSpPr>
        <xdr:spPr>
          <a:xfrm>
            <a:off x="10644188" y="2557978"/>
            <a:ext cx="0" cy="4249502"/>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1" name="Rechte verbindingslijn 30">
            <a:extLst>
              <a:ext uri="{FF2B5EF4-FFF2-40B4-BE49-F238E27FC236}">
                <a16:creationId xmlns:a16="http://schemas.microsoft.com/office/drawing/2014/main" id="{00000000-0008-0000-2100-00001F000000}"/>
              </a:ext>
            </a:extLst>
          </xdr:cNvPr>
          <xdr:cNvCxnSpPr/>
        </xdr:nvCxnSpPr>
        <xdr:spPr>
          <a:xfrm>
            <a:off x="10653713" y="6807994"/>
            <a:ext cx="504825"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10</xdr:col>
      <xdr:colOff>568581</xdr:colOff>
      <xdr:row>0</xdr:row>
      <xdr:rowOff>0</xdr:rowOff>
    </xdr:from>
    <xdr:to>
      <xdr:col>11</xdr:col>
      <xdr:colOff>465945</xdr:colOff>
      <xdr:row>2</xdr:row>
      <xdr:rowOff>9525</xdr:rowOff>
    </xdr:to>
    <xdr:pic>
      <xdr:nvPicPr>
        <xdr:cNvPr id="32" name="Afbeelding 31">
          <a:hlinkClick xmlns:r="http://schemas.openxmlformats.org/officeDocument/2006/relationships" r:id="rId4" tooltip="Previous domain"/>
          <a:extLst>
            <a:ext uri="{FF2B5EF4-FFF2-40B4-BE49-F238E27FC236}">
              <a16:creationId xmlns:a16="http://schemas.microsoft.com/office/drawing/2014/main" id="{00000000-0008-0000-2100-000020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33" name="Afbeelding 32">
          <a:hlinkClick xmlns:r="http://schemas.openxmlformats.org/officeDocument/2006/relationships" r:id="rId6" tooltip="Next domain"/>
          <a:extLst>
            <a:ext uri="{FF2B5EF4-FFF2-40B4-BE49-F238E27FC236}">
              <a16:creationId xmlns:a16="http://schemas.microsoft.com/office/drawing/2014/main" id="{00000000-0008-0000-21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4" name="Afbeelding 33">
          <a:hlinkClick xmlns:r="http://schemas.openxmlformats.org/officeDocument/2006/relationships" r:id="rId8" tooltip="Back to index"/>
          <a:extLst>
            <a:ext uri="{FF2B5EF4-FFF2-40B4-BE49-F238E27FC236}">
              <a16:creationId xmlns:a16="http://schemas.microsoft.com/office/drawing/2014/main" id="{00000000-0008-0000-2100-000022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35" name="Afbeelding 34">
          <a:hlinkClick xmlns:r="http://schemas.openxmlformats.org/officeDocument/2006/relationships" r:id="rId10" tooltip="Next section"/>
          <a:extLst>
            <a:ext uri="{FF2B5EF4-FFF2-40B4-BE49-F238E27FC236}">
              <a16:creationId xmlns:a16="http://schemas.microsoft.com/office/drawing/2014/main" id="{00000000-0008-0000-2100-000023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wsDr>
</file>

<file path=xl/drawings/drawing34.xml><?xml version="1.0" encoding="utf-8"?>
<c:userShapes xmlns:c="http://schemas.openxmlformats.org/drawingml/2006/chart">
  <cdr:relSizeAnchor xmlns:cdr="http://schemas.openxmlformats.org/drawingml/2006/chartDrawing">
    <cdr:from>
      <cdr:x>0.77282</cdr:x>
      <cdr:y>0.03909</cdr:y>
    </cdr:from>
    <cdr:to>
      <cdr:x>0.90003</cdr:x>
      <cdr:y>0.10455</cdr:y>
    </cdr:to>
    <cdr:sp macro="" textlink="">
      <cdr:nvSpPr>
        <cdr:cNvPr id="2" name="Tekstvak 1"/>
        <cdr:cNvSpPr txBox="1"/>
      </cdr:nvSpPr>
      <cdr:spPr>
        <a:xfrm xmlns:a="http://schemas.openxmlformats.org/drawingml/2006/main">
          <a:off x="8851458" y="306905"/>
          <a:ext cx="1456993" cy="513942"/>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Business</a:t>
          </a:r>
        </a:p>
      </cdr:txBody>
    </cdr:sp>
  </cdr:relSizeAnchor>
  <cdr:relSizeAnchor xmlns:cdr="http://schemas.openxmlformats.org/drawingml/2006/chartDrawing">
    <cdr:from>
      <cdr:x>0.77031</cdr:x>
      <cdr:y>0.69757</cdr:y>
    </cdr:from>
    <cdr:to>
      <cdr:x>0.89752</cdr:x>
      <cdr:y>0.76304</cdr:y>
    </cdr:to>
    <cdr:sp macro="" textlink="">
      <cdr:nvSpPr>
        <cdr:cNvPr id="3" name="Tekstvak 1"/>
        <cdr:cNvSpPr txBox="1"/>
      </cdr:nvSpPr>
      <cdr:spPr>
        <a:xfrm xmlns:a="http://schemas.openxmlformats.org/drawingml/2006/main">
          <a:off x="8822658" y="5476823"/>
          <a:ext cx="1456994" cy="514021"/>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People</a:t>
          </a:r>
        </a:p>
      </cdr:txBody>
    </cdr:sp>
  </cdr:relSizeAnchor>
  <cdr:relSizeAnchor xmlns:cdr="http://schemas.openxmlformats.org/drawingml/2006/chartDrawing">
    <cdr:from>
      <cdr:x>0.77366</cdr:x>
      <cdr:y>0.90287</cdr:y>
    </cdr:from>
    <cdr:to>
      <cdr:x>0.90087</cdr:x>
      <cdr:y>0.96834</cdr:y>
    </cdr:to>
    <cdr:sp macro="" textlink="">
      <cdr:nvSpPr>
        <cdr:cNvPr id="4" name="Tekstvak 1"/>
        <cdr:cNvSpPr txBox="1"/>
      </cdr:nvSpPr>
      <cdr:spPr>
        <a:xfrm xmlns:a="http://schemas.openxmlformats.org/drawingml/2006/main">
          <a:off x="8747125" y="6699250"/>
          <a:ext cx="1438275" cy="485775"/>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Process</a:t>
          </a:r>
        </a:p>
      </cdr:txBody>
    </cdr:sp>
  </cdr:relSizeAnchor>
  <cdr:relSizeAnchor xmlns:cdr="http://schemas.openxmlformats.org/drawingml/2006/chartDrawing">
    <cdr:from>
      <cdr:x>0.02424</cdr:x>
      <cdr:y>0.81982</cdr:y>
    </cdr:from>
    <cdr:to>
      <cdr:x>0.15145</cdr:x>
      <cdr:y>0.88529</cdr:y>
    </cdr:to>
    <cdr:sp macro="" textlink="">
      <cdr:nvSpPr>
        <cdr:cNvPr id="5" name="Tekstvak 1"/>
        <cdr:cNvSpPr txBox="1"/>
      </cdr:nvSpPr>
      <cdr:spPr>
        <a:xfrm xmlns:a="http://schemas.openxmlformats.org/drawingml/2006/main">
          <a:off x="277626" y="6381122"/>
          <a:ext cx="1456812" cy="509593"/>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Technology</a:t>
          </a:r>
        </a:p>
      </cdr:txBody>
    </cdr:sp>
  </cdr:relSizeAnchor>
  <cdr:relSizeAnchor xmlns:cdr="http://schemas.openxmlformats.org/drawingml/2006/chartDrawing">
    <cdr:from>
      <cdr:x>0.0205</cdr:x>
      <cdr:y>0.04151</cdr:y>
    </cdr:from>
    <cdr:to>
      <cdr:x>0.14771</cdr:x>
      <cdr:y>0.10697</cdr:y>
    </cdr:to>
    <cdr:sp macro="" textlink="">
      <cdr:nvSpPr>
        <cdr:cNvPr id="6" name="Tekstvak 1"/>
        <cdr:cNvSpPr txBox="1"/>
      </cdr:nvSpPr>
      <cdr:spPr>
        <a:xfrm xmlns:a="http://schemas.openxmlformats.org/drawingml/2006/main">
          <a:off x="231775" y="307975"/>
          <a:ext cx="1438275" cy="48577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Services</a:t>
          </a:r>
        </a:p>
      </cdr:txBody>
    </cdr:sp>
  </cdr:relSizeAnchor>
</c:userShapes>
</file>

<file path=xl/drawings/drawing35.xml><?xml version="1.0" encoding="utf-8"?>
<xdr:wsDr xmlns:xdr="http://schemas.openxmlformats.org/drawingml/2006/spreadsheetDrawing" xmlns:a="http://schemas.openxmlformats.org/drawingml/2006/main">
  <xdr:twoCellAnchor>
    <xdr:from>
      <xdr:col>17</xdr:col>
      <xdr:colOff>38098</xdr:colOff>
      <xdr:row>38</xdr:row>
      <xdr:rowOff>38099</xdr:rowOff>
    </xdr:from>
    <xdr:to>
      <xdr:col>18</xdr:col>
      <xdr:colOff>1714499</xdr:colOff>
      <xdr:row>51</xdr:row>
      <xdr:rowOff>200024</xdr:rowOff>
    </xdr:to>
    <xdr:graphicFrame macro="">
      <xdr:nvGraphicFramePr>
        <xdr:cNvPr id="2" name="Grafiek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1762125</xdr:colOff>
      <xdr:row>38</xdr:row>
      <xdr:rowOff>38100</xdr:rowOff>
    </xdr:from>
    <xdr:to>
      <xdr:col>18</xdr:col>
      <xdr:colOff>7486650</xdr:colOff>
      <xdr:row>51</xdr:row>
      <xdr:rowOff>200025</xdr:rowOff>
    </xdr:to>
    <xdr:graphicFrame macro="">
      <xdr:nvGraphicFramePr>
        <xdr:cNvPr id="3" name="Grafiek 2">
          <a:extLst>
            <a:ext uri="{FF2B5EF4-FFF2-40B4-BE49-F238E27FC236}">
              <a16:creationId xmlns:a16="http://schemas.microsoft.com/office/drawing/2014/main" id="{00000000-0008-0000-2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27521</xdr:colOff>
      <xdr:row>2</xdr:row>
      <xdr:rowOff>105834</xdr:rowOff>
    </xdr:from>
    <xdr:to>
      <xdr:col>11</xdr:col>
      <xdr:colOff>563368</xdr:colOff>
      <xdr:row>3</xdr:row>
      <xdr:rowOff>218245</xdr:rowOff>
    </xdr:to>
    <xdr:pic>
      <xdr:nvPicPr>
        <xdr:cNvPr id="7" name="Afbeelding 6">
          <a:hlinkClick xmlns:r="http://schemas.openxmlformats.org/officeDocument/2006/relationships" r:id="rId3" tooltip="Previous section"/>
          <a:extLst>
            <a:ext uri="{FF2B5EF4-FFF2-40B4-BE49-F238E27FC236}">
              <a16:creationId xmlns:a16="http://schemas.microsoft.com/office/drawing/2014/main" id="{00000000-0008-0000-2200-00000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xdr:from>
      <xdr:col>17</xdr:col>
      <xdr:colOff>0</xdr:colOff>
      <xdr:row>9</xdr:row>
      <xdr:rowOff>0</xdr:rowOff>
    </xdr:from>
    <xdr:to>
      <xdr:col>18</xdr:col>
      <xdr:colOff>7410451</xdr:colOff>
      <xdr:row>37</xdr:row>
      <xdr:rowOff>0</xdr:rowOff>
    </xdr:to>
    <xdr:grpSp>
      <xdr:nvGrpSpPr>
        <xdr:cNvPr id="8" name="Groep 7">
          <a:extLst>
            <a:ext uri="{FF2B5EF4-FFF2-40B4-BE49-F238E27FC236}">
              <a16:creationId xmlns:a16="http://schemas.microsoft.com/office/drawing/2014/main" id="{00000000-0008-0000-2200-000008000000}"/>
            </a:ext>
          </a:extLst>
        </xdr:cNvPr>
        <xdr:cNvGrpSpPr/>
      </xdr:nvGrpSpPr>
      <xdr:grpSpPr>
        <a:xfrm>
          <a:off x="10849855" y="2282158"/>
          <a:ext cx="11367729" cy="7100047"/>
          <a:chOff x="10453687" y="2269331"/>
          <a:chExt cx="11220451" cy="6750844"/>
        </a:xfrm>
      </xdr:grpSpPr>
      <xdr:graphicFrame macro="">
        <xdr:nvGraphicFramePr>
          <xdr:cNvPr id="9" name="Grafiek 8">
            <a:extLst>
              <a:ext uri="{FF2B5EF4-FFF2-40B4-BE49-F238E27FC236}">
                <a16:creationId xmlns:a16="http://schemas.microsoft.com/office/drawing/2014/main" id="{00000000-0008-0000-2200-000009000000}"/>
              </a:ext>
            </a:extLst>
          </xdr:cNvPr>
          <xdr:cNvGraphicFramePr/>
        </xdr:nvGraphicFramePr>
        <xdr:xfrm>
          <a:off x="10453687" y="2269331"/>
          <a:ext cx="11220451" cy="6750844"/>
        </xdr:xfrm>
        <a:graphic>
          <a:graphicData uri="http://schemas.openxmlformats.org/drawingml/2006/chart">
            <c:chart xmlns:c="http://schemas.openxmlformats.org/drawingml/2006/chart" xmlns:r="http://schemas.openxmlformats.org/officeDocument/2006/relationships" r:id="rId5"/>
          </a:graphicData>
        </a:graphic>
      </xdr:graphicFrame>
      <xdr:cxnSp macro="">
        <xdr:nvCxnSpPr>
          <xdr:cNvPr id="10" name="Rechte verbindingslijn 9">
            <a:extLst>
              <a:ext uri="{FF2B5EF4-FFF2-40B4-BE49-F238E27FC236}">
                <a16:creationId xmlns:a16="http://schemas.microsoft.com/office/drawing/2014/main" id="{00000000-0008-0000-2200-00000A000000}"/>
              </a:ext>
            </a:extLst>
          </xdr:cNvPr>
          <xdr:cNvCxnSpPr/>
        </xdr:nvCxnSpPr>
        <xdr:spPr>
          <a:xfrm>
            <a:off x="15568613" y="2345531"/>
            <a:ext cx="50863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1" name="Rechte verbindingslijn 10">
            <a:extLst>
              <a:ext uri="{FF2B5EF4-FFF2-40B4-BE49-F238E27FC236}">
                <a16:creationId xmlns:a16="http://schemas.microsoft.com/office/drawing/2014/main" id="{00000000-0008-0000-2200-00000B000000}"/>
              </a:ext>
            </a:extLst>
          </xdr:cNvPr>
          <xdr:cNvCxnSpPr/>
        </xdr:nvCxnSpPr>
        <xdr:spPr>
          <a:xfrm>
            <a:off x="20159663" y="4402931"/>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2" name="Rechte verbindingslijn 11">
            <a:extLst>
              <a:ext uri="{FF2B5EF4-FFF2-40B4-BE49-F238E27FC236}">
                <a16:creationId xmlns:a16="http://schemas.microsoft.com/office/drawing/2014/main" id="{00000000-0008-0000-2200-00000C000000}"/>
              </a:ext>
            </a:extLst>
          </xdr:cNvPr>
          <xdr:cNvCxnSpPr/>
        </xdr:nvCxnSpPr>
        <xdr:spPr>
          <a:xfrm>
            <a:off x="20664488" y="2345531"/>
            <a:ext cx="0" cy="205740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3" name="Rechte verbindingslijn 12">
            <a:extLst>
              <a:ext uri="{FF2B5EF4-FFF2-40B4-BE49-F238E27FC236}">
                <a16:creationId xmlns:a16="http://schemas.microsoft.com/office/drawing/2014/main" id="{00000000-0008-0000-2200-00000D000000}"/>
              </a:ext>
            </a:extLst>
          </xdr:cNvPr>
          <xdr:cNvCxnSpPr/>
        </xdr:nvCxnSpPr>
        <xdr:spPr>
          <a:xfrm>
            <a:off x="20159663" y="5191125"/>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4" name="Rechte verbindingslijn 13">
            <a:extLst>
              <a:ext uri="{FF2B5EF4-FFF2-40B4-BE49-F238E27FC236}">
                <a16:creationId xmlns:a16="http://schemas.microsoft.com/office/drawing/2014/main" id="{00000000-0008-0000-2200-00000E000000}"/>
              </a:ext>
            </a:extLst>
          </xdr:cNvPr>
          <xdr:cNvCxnSpPr/>
        </xdr:nvCxnSpPr>
        <xdr:spPr>
          <a:xfrm>
            <a:off x="20664488" y="5200650"/>
            <a:ext cx="0" cy="366474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5" name="Rechte verbindingslijn 14">
            <a:extLst>
              <a:ext uri="{FF2B5EF4-FFF2-40B4-BE49-F238E27FC236}">
                <a16:creationId xmlns:a16="http://schemas.microsoft.com/office/drawing/2014/main" id="{00000000-0008-0000-2200-00000F000000}"/>
              </a:ext>
            </a:extLst>
          </xdr:cNvPr>
          <xdr:cNvCxnSpPr/>
        </xdr:nvCxnSpPr>
        <xdr:spPr>
          <a:xfrm>
            <a:off x="16568738" y="8865394"/>
            <a:ext cx="40957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6" name="Rechte verbindingslijn 15">
            <a:extLst>
              <a:ext uri="{FF2B5EF4-FFF2-40B4-BE49-F238E27FC236}">
                <a16:creationId xmlns:a16="http://schemas.microsoft.com/office/drawing/2014/main" id="{00000000-0008-0000-2200-000010000000}"/>
              </a:ext>
            </a:extLst>
          </xdr:cNvPr>
          <xdr:cNvCxnSpPr/>
        </xdr:nvCxnSpPr>
        <xdr:spPr>
          <a:xfrm flipV="1">
            <a:off x="11129963" y="8874919"/>
            <a:ext cx="44672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7" name="Rechte verbindingslijn 16">
            <a:extLst>
              <a:ext uri="{FF2B5EF4-FFF2-40B4-BE49-F238E27FC236}">
                <a16:creationId xmlns:a16="http://schemas.microsoft.com/office/drawing/2014/main" id="{00000000-0008-0000-2200-000011000000}"/>
              </a:ext>
            </a:extLst>
          </xdr:cNvPr>
          <xdr:cNvCxnSpPr/>
        </xdr:nvCxnSpPr>
        <xdr:spPr>
          <a:xfrm flipH="1">
            <a:off x="11129963" y="8134350"/>
            <a:ext cx="0" cy="730167"/>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8" name="Rechte verbindingslijn 17">
            <a:extLst>
              <a:ext uri="{FF2B5EF4-FFF2-40B4-BE49-F238E27FC236}">
                <a16:creationId xmlns:a16="http://schemas.microsoft.com/office/drawing/2014/main" id="{00000000-0008-0000-2200-000012000000}"/>
              </a:ext>
            </a:extLst>
          </xdr:cNvPr>
          <xdr:cNvCxnSpPr/>
        </xdr:nvCxnSpPr>
        <xdr:spPr>
          <a:xfrm>
            <a:off x="11139488" y="8134350"/>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9" name="Rechte verbindingslijn 18">
            <a:extLst>
              <a:ext uri="{FF2B5EF4-FFF2-40B4-BE49-F238E27FC236}">
                <a16:creationId xmlns:a16="http://schemas.microsoft.com/office/drawing/2014/main" id="{00000000-0008-0000-2200-000013000000}"/>
              </a:ext>
            </a:extLst>
          </xdr:cNvPr>
          <xdr:cNvCxnSpPr/>
        </xdr:nvCxnSpPr>
        <xdr:spPr>
          <a:xfrm>
            <a:off x="11139488" y="4383881"/>
            <a:ext cx="0" cy="3250407"/>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0" name="Rechte verbindingslijn 19">
            <a:extLst>
              <a:ext uri="{FF2B5EF4-FFF2-40B4-BE49-F238E27FC236}">
                <a16:creationId xmlns:a16="http://schemas.microsoft.com/office/drawing/2014/main" id="{00000000-0008-0000-2200-000014000000}"/>
              </a:ext>
            </a:extLst>
          </xdr:cNvPr>
          <xdr:cNvCxnSpPr/>
        </xdr:nvCxnSpPr>
        <xdr:spPr>
          <a:xfrm>
            <a:off x="11139488" y="7634288"/>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1" name="Rechte verbindingslijn 20">
            <a:extLst>
              <a:ext uri="{FF2B5EF4-FFF2-40B4-BE49-F238E27FC236}">
                <a16:creationId xmlns:a16="http://schemas.microsoft.com/office/drawing/2014/main" id="{00000000-0008-0000-2200-000015000000}"/>
              </a:ext>
            </a:extLst>
          </xdr:cNvPr>
          <xdr:cNvCxnSpPr/>
        </xdr:nvCxnSpPr>
        <xdr:spPr>
          <a:xfrm>
            <a:off x="11139488" y="4383881"/>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2" name="Rechte verbindingslijn 21">
            <a:extLst>
              <a:ext uri="{FF2B5EF4-FFF2-40B4-BE49-F238E27FC236}">
                <a16:creationId xmlns:a16="http://schemas.microsoft.com/office/drawing/2014/main" id="{00000000-0008-0000-2200-000016000000}"/>
              </a:ext>
            </a:extLst>
          </xdr:cNvPr>
          <xdr:cNvCxnSpPr/>
        </xdr:nvCxnSpPr>
        <xdr:spPr>
          <a:xfrm>
            <a:off x="11139488" y="2345531"/>
            <a:ext cx="0" cy="131595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3" name="Rechte verbindingslijn 22">
            <a:extLst>
              <a:ext uri="{FF2B5EF4-FFF2-40B4-BE49-F238E27FC236}">
                <a16:creationId xmlns:a16="http://schemas.microsoft.com/office/drawing/2014/main" id="{00000000-0008-0000-2200-000017000000}"/>
              </a:ext>
            </a:extLst>
          </xdr:cNvPr>
          <xdr:cNvCxnSpPr/>
        </xdr:nvCxnSpPr>
        <xdr:spPr>
          <a:xfrm>
            <a:off x="11149013" y="3662363"/>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4" name="Rechte verbindingslijn 23">
            <a:extLst>
              <a:ext uri="{FF2B5EF4-FFF2-40B4-BE49-F238E27FC236}">
                <a16:creationId xmlns:a16="http://schemas.microsoft.com/office/drawing/2014/main" id="{00000000-0008-0000-2200-000018000000}"/>
              </a:ext>
            </a:extLst>
          </xdr:cNvPr>
          <xdr:cNvCxnSpPr/>
        </xdr:nvCxnSpPr>
        <xdr:spPr>
          <a:xfrm>
            <a:off x="11139488" y="2345531"/>
            <a:ext cx="3238500"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10</xdr:col>
      <xdr:colOff>568581</xdr:colOff>
      <xdr:row>0</xdr:row>
      <xdr:rowOff>0</xdr:rowOff>
    </xdr:from>
    <xdr:to>
      <xdr:col>11</xdr:col>
      <xdr:colOff>469120</xdr:colOff>
      <xdr:row>2</xdr:row>
      <xdr:rowOff>6350</xdr:rowOff>
    </xdr:to>
    <xdr:pic>
      <xdr:nvPicPr>
        <xdr:cNvPr id="25" name="Afbeelding 24">
          <a:hlinkClick xmlns:r="http://schemas.openxmlformats.org/officeDocument/2006/relationships" r:id="rId6" tooltip="Previous domain"/>
          <a:extLst>
            <a:ext uri="{FF2B5EF4-FFF2-40B4-BE49-F238E27FC236}">
              <a16:creationId xmlns:a16="http://schemas.microsoft.com/office/drawing/2014/main" id="{00000000-0008-0000-22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26" name="Afbeelding 25">
          <a:hlinkClick xmlns:r="http://schemas.openxmlformats.org/officeDocument/2006/relationships" r:id="rId8" tooltip="Next domain"/>
          <a:extLst>
            <a:ext uri="{FF2B5EF4-FFF2-40B4-BE49-F238E27FC236}">
              <a16:creationId xmlns:a16="http://schemas.microsoft.com/office/drawing/2014/main" id="{00000000-0008-0000-2200-00001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7" name="Afbeelding 26">
          <a:hlinkClick xmlns:r="http://schemas.openxmlformats.org/officeDocument/2006/relationships" r:id="rId10" tooltip="Back to index"/>
          <a:extLst>
            <a:ext uri="{FF2B5EF4-FFF2-40B4-BE49-F238E27FC236}">
              <a16:creationId xmlns:a16="http://schemas.microsoft.com/office/drawing/2014/main" id="{00000000-0008-0000-2200-00001B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36.xml><?xml version="1.0" encoding="utf-8"?>
<c:userShapes xmlns:c="http://schemas.openxmlformats.org/drawingml/2006/chart">
  <cdr:relSizeAnchor xmlns:cdr="http://schemas.openxmlformats.org/drawingml/2006/chartDrawing">
    <cdr:from>
      <cdr:x>0.78183</cdr:x>
      <cdr:y>0.0114</cdr:y>
    </cdr:from>
    <cdr:to>
      <cdr:x>0.91002</cdr:x>
      <cdr:y>0.08405</cdr:y>
    </cdr:to>
    <cdr:sp macro="" textlink="">
      <cdr:nvSpPr>
        <cdr:cNvPr id="2" name="Tekstvak 1"/>
        <cdr:cNvSpPr txBox="1"/>
      </cdr:nvSpPr>
      <cdr:spPr>
        <a:xfrm xmlns:a="http://schemas.openxmlformats.org/drawingml/2006/main">
          <a:off x="8772526" y="76200"/>
          <a:ext cx="1438275" cy="485775"/>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r"/>
          <a:r>
            <a:rPr lang="nl-NL" sz="1800">
              <a:solidFill>
                <a:srgbClr val="0070C0"/>
              </a:solidFill>
            </a:rPr>
            <a:t>Identify</a:t>
          </a:r>
        </a:p>
      </cdr:txBody>
    </cdr:sp>
  </cdr:relSizeAnchor>
  <cdr:relSizeAnchor xmlns:cdr="http://schemas.openxmlformats.org/drawingml/2006/chartDrawing">
    <cdr:from>
      <cdr:x>0.78212</cdr:x>
      <cdr:y>0.90361</cdr:y>
    </cdr:from>
    <cdr:to>
      <cdr:x>0.9103</cdr:x>
      <cdr:y>0.97626</cdr:y>
    </cdr:to>
    <cdr:sp macro="" textlink="">
      <cdr:nvSpPr>
        <cdr:cNvPr id="3" name="Tekstvak 1"/>
        <cdr:cNvSpPr txBox="1"/>
      </cdr:nvSpPr>
      <cdr:spPr>
        <a:xfrm xmlns:a="http://schemas.openxmlformats.org/drawingml/2006/main">
          <a:off x="8775700" y="6042025"/>
          <a:ext cx="1438275" cy="485775"/>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Protect</a:t>
          </a:r>
        </a:p>
      </cdr:txBody>
    </cdr:sp>
  </cdr:relSizeAnchor>
  <cdr:relSizeAnchor xmlns:cdr="http://schemas.openxmlformats.org/drawingml/2006/chartDrawing">
    <cdr:from>
      <cdr:x>0.06819</cdr:x>
      <cdr:y>0.90646</cdr:y>
    </cdr:from>
    <cdr:to>
      <cdr:x>0.19638</cdr:x>
      <cdr:y>0.97911</cdr:y>
    </cdr:to>
    <cdr:sp macro="" textlink="">
      <cdr:nvSpPr>
        <cdr:cNvPr id="4" name="Tekstvak 1"/>
        <cdr:cNvSpPr txBox="1"/>
      </cdr:nvSpPr>
      <cdr:spPr>
        <a:xfrm xmlns:a="http://schemas.openxmlformats.org/drawingml/2006/main">
          <a:off x="765175" y="6061075"/>
          <a:ext cx="1438275" cy="485775"/>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Detect</a:t>
          </a:r>
        </a:p>
      </cdr:txBody>
    </cdr:sp>
  </cdr:relSizeAnchor>
  <cdr:relSizeAnchor xmlns:cdr="http://schemas.openxmlformats.org/drawingml/2006/chartDrawing">
    <cdr:from>
      <cdr:x>0.0614</cdr:x>
      <cdr:y>0.01187</cdr:y>
    </cdr:from>
    <cdr:to>
      <cdr:x>0.18959</cdr:x>
      <cdr:y>0.08452</cdr:y>
    </cdr:to>
    <cdr:sp macro="" textlink="">
      <cdr:nvSpPr>
        <cdr:cNvPr id="5" name="Tekstvak 1"/>
        <cdr:cNvSpPr txBox="1"/>
      </cdr:nvSpPr>
      <cdr:spPr>
        <a:xfrm xmlns:a="http://schemas.openxmlformats.org/drawingml/2006/main">
          <a:off x="688975" y="79375"/>
          <a:ext cx="1438275" cy="48577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Recover</a:t>
          </a:r>
        </a:p>
      </cdr:txBody>
    </cdr:sp>
  </cdr:relSizeAnchor>
  <cdr:relSizeAnchor xmlns:cdr="http://schemas.openxmlformats.org/drawingml/2006/chartDrawing">
    <cdr:from>
      <cdr:x>0.06225</cdr:x>
      <cdr:y>0.72127</cdr:y>
    </cdr:from>
    <cdr:to>
      <cdr:x>0.19044</cdr:x>
      <cdr:y>0.79392</cdr:y>
    </cdr:to>
    <cdr:sp macro="" textlink="">
      <cdr:nvSpPr>
        <cdr:cNvPr id="6" name="Tekstvak 1"/>
        <cdr:cNvSpPr txBox="1"/>
      </cdr:nvSpPr>
      <cdr:spPr>
        <a:xfrm xmlns:a="http://schemas.openxmlformats.org/drawingml/2006/main">
          <a:off x="698500" y="4822825"/>
          <a:ext cx="1438275" cy="485775"/>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Respond</a:t>
          </a:r>
        </a:p>
      </cdr:txBody>
    </cdr:sp>
  </cdr:relSizeAnchor>
</c:userShapes>
</file>

<file path=xl/drawings/drawing37.xml><?xml version="1.0" encoding="utf-8"?>
<xdr:wsDr xmlns:xdr="http://schemas.openxmlformats.org/drawingml/2006/spreadsheetDrawing" xmlns:a="http://schemas.openxmlformats.org/drawingml/2006/main">
  <xdr:twoCellAnchor editAs="oneCell">
    <xdr:from>
      <xdr:col>10</xdr:col>
      <xdr:colOff>568581</xdr:colOff>
      <xdr:row>0</xdr:row>
      <xdr:rowOff>0</xdr:rowOff>
    </xdr:from>
    <xdr:to>
      <xdr:col>11</xdr:col>
      <xdr:colOff>465945</xdr:colOff>
      <xdr:row>2</xdr:row>
      <xdr:rowOff>9525</xdr:rowOff>
    </xdr:to>
    <xdr:pic>
      <xdr:nvPicPr>
        <xdr:cNvPr id="15" name="Afbeelding 14">
          <a:hlinkClick xmlns:r="http://schemas.openxmlformats.org/officeDocument/2006/relationships" r:id="rId1" tooltip="Previous domain"/>
          <a:extLst>
            <a:ext uri="{FF2B5EF4-FFF2-40B4-BE49-F238E27FC236}">
              <a16:creationId xmlns:a16="http://schemas.microsoft.com/office/drawing/2014/main" id="{00000000-0008-0000-23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17" name="Afbeelding 16">
          <a:hlinkClick xmlns:r="http://schemas.openxmlformats.org/officeDocument/2006/relationships" r:id="rId3" tooltip="Back to index"/>
          <a:extLst>
            <a:ext uri="{FF2B5EF4-FFF2-40B4-BE49-F238E27FC236}">
              <a16:creationId xmlns:a16="http://schemas.microsoft.com/office/drawing/2014/main" id="{00000000-0008-0000-2300-000011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info@SOC-CMM.com" TargetMode="External"/><Relationship Id="rId1" Type="http://schemas.openxmlformats.org/officeDocument/2006/relationships/hyperlink" Target="https://www.soc-cmm.com/"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16.xml"/><Relationship Id="rId13" Type="http://schemas.openxmlformats.org/officeDocument/2006/relationships/ctrlProp" Target="../ctrlProps/ctrlProp21.xml"/><Relationship Id="rId3" Type="http://schemas.openxmlformats.org/officeDocument/2006/relationships/vmlDrawing" Target="../drawings/vmlDrawing2.vml"/><Relationship Id="rId7" Type="http://schemas.openxmlformats.org/officeDocument/2006/relationships/ctrlProp" Target="../ctrlProps/ctrlProp15.xml"/><Relationship Id="rId12" Type="http://schemas.openxmlformats.org/officeDocument/2006/relationships/ctrlProp" Target="../ctrlProps/ctrlProp20.xml"/><Relationship Id="rId2" Type="http://schemas.openxmlformats.org/officeDocument/2006/relationships/drawing" Target="../drawings/drawing7.xml"/><Relationship Id="rId1" Type="http://schemas.openxmlformats.org/officeDocument/2006/relationships/printerSettings" Target="../printerSettings/printerSettings8.bin"/><Relationship Id="rId6" Type="http://schemas.openxmlformats.org/officeDocument/2006/relationships/ctrlProp" Target="../ctrlProps/ctrlProp14.xml"/><Relationship Id="rId11" Type="http://schemas.openxmlformats.org/officeDocument/2006/relationships/ctrlProp" Target="../ctrlProps/ctrlProp19.xml"/><Relationship Id="rId5" Type="http://schemas.openxmlformats.org/officeDocument/2006/relationships/ctrlProp" Target="../ctrlProps/ctrlProp13.xml"/><Relationship Id="rId10" Type="http://schemas.openxmlformats.org/officeDocument/2006/relationships/ctrlProp" Target="../ctrlProps/ctrlProp18.xml"/><Relationship Id="rId4" Type="http://schemas.openxmlformats.org/officeDocument/2006/relationships/ctrlProp" Target="../ctrlProps/ctrlProp12.xml"/><Relationship Id="rId9" Type="http://schemas.openxmlformats.org/officeDocument/2006/relationships/ctrlProp" Target="../ctrlProps/ctrlProp17.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26.xml"/><Relationship Id="rId13" Type="http://schemas.openxmlformats.org/officeDocument/2006/relationships/ctrlProp" Target="../ctrlProps/ctrlProp31.xml"/><Relationship Id="rId18" Type="http://schemas.openxmlformats.org/officeDocument/2006/relationships/ctrlProp" Target="../ctrlProps/ctrlProp36.xml"/><Relationship Id="rId3" Type="http://schemas.openxmlformats.org/officeDocument/2006/relationships/vmlDrawing" Target="../drawings/vmlDrawing3.vml"/><Relationship Id="rId21" Type="http://schemas.openxmlformats.org/officeDocument/2006/relationships/ctrlProp" Target="../ctrlProps/ctrlProp39.xml"/><Relationship Id="rId7" Type="http://schemas.openxmlformats.org/officeDocument/2006/relationships/ctrlProp" Target="../ctrlProps/ctrlProp25.xml"/><Relationship Id="rId12" Type="http://schemas.openxmlformats.org/officeDocument/2006/relationships/ctrlProp" Target="../ctrlProps/ctrlProp30.xml"/><Relationship Id="rId17" Type="http://schemas.openxmlformats.org/officeDocument/2006/relationships/ctrlProp" Target="../ctrlProps/ctrlProp35.xml"/><Relationship Id="rId2" Type="http://schemas.openxmlformats.org/officeDocument/2006/relationships/drawing" Target="../drawings/drawing8.xml"/><Relationship Id="rId16" Type="http://schemas.openxmlformats.org/officeDocument/2006/relationships/ctrlProp" Target="../ctrlProps/ctrlProp34.xml"/><Relationship Id="rId20" Type="http://schemas.openxmlformats.org/officeDocument/2006/relationships/ctrlProp" Target="../ctrlProps/ctrlProp38.xml"/><Relationship Id="rId1" Type="http://schemas.openxmlformats.org/officeDocument/2006/relationships/printerSettings" Target="../printerSettings/printerSettings9.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5" Type="http://schemas.openxmlformats.org/officeDocument/2006/relationships/ctrlProp" Target="../ctrlProps/ctrlProp33.xml"/><Relationship Id="rId10" Type="http://schemas.openxmlformats.org/officeDocument/2006/relationships/ctrlProp" Target="../ctrlProps/ctrlProp28.xml"/><Relationship Id="rId19" Type="http://schemas.openxmlformats.org/officeDocument/2006/relationships/ctrlProp" Target="../ctrlProps/ctrlProp37.xml"/><Relationship Id="rId4" Type="http://schemas.openxmlformats.org/officeDocument/2006/relationships/ctrlProp" Target="../ctrlProps/ctrlProp22.xml"/><Relationship Id="rId9" Type="http://schemas.openxmlformats.org/officeDocument/2006/relationships/ctrlProp" Target="../ctrlProps/ctrlProp27.xml"/><Relationship Id="rId14" Type="http://schemas.openxmlformats.org/officeDocument/2006/relationships/ctrlProp" Target="../ctrlProps/ctrlProp32.xml"/><Relationship Id="rId22" Type="http://schemas.openxmlformats.org/officeDocument/2006/relationships/ctrlProp" Target="../ctrlProps/ctrlProp40.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45.xml"/><Relationship Id="rId13" Type="http://schemas.openxmlformats.org/officeDocument/2006/relationships/ctrlProp" Target="../ctrlProps/ctrlProp50.xml"/><Relationship Id="rId18" Type="http://schemas.openxmlformats.org/officeDocument/2006/relationships/ctrlProp" Target="../ctrlProps/ctrlProp55.xml"/><Relationship Id="rId3" Type="http://schemas.openxmlformats.org/officeDocument/2006/relationships/vmlDrawing" Target="../drawings/vmlDrawing4.vml"/><Relationship Id="rId21" Type="http://schemas.openxmlformats.org/officeDocument/2006/relationships/ctrlProp" Target="../ctrlProps/ctrlProp58.xml"/><Relationship Id="rId7" Type="http://schemas.openxmlformats.org/officeDocument/2006/relationships/ctrlProp" Target="../ctrlProps/ctrlProp44.xml"/><Relationship Id="rId12" Type="http://schemas.openxmlformats.org/officeDocument/2006/relationships/ctrlProp" Target="../ctrlProps/ctrlProp49.xml"/><Relationship Id="rId17" Type="http://schemas.openxmlformats.org/officeDocument/2006/relationships/ctrlProp" Target="../ctrlProps/ctrlProp54.xml"/><Relationship Id="rId2" Type="http://schemas.openxmlformats.org/officeDocument/2006/relationships/drawing" Target="../drawings/drawing9.xml"/><Relationship Id="rId16" Type="http://schemas.openxmlformats.org/officeDocument/2006/relationships/ctrlProp" Target="../ctrlProps/ctrlProp53.xml"/><Relationship Id="rId20" Type="http://schemas.openxmlformats.org/officeDocument/2006/relationships/ctrlProp" Target="../ctrlProps/ctrlProp57.xml"/><Relationship Id="rId1" Type="http://schemas.openxmlformats.org/officeDocument/2006/relationships/printerSettings" Target="../printerSettings/printerSettings10.bin"/><Relationship Id="rId6" Type="http://schemas.openxmlformats.org/officeDocument/2006/relationships/ctrlProp" Target="../ctrlProps/ctrlProp43.xml"/><Relationship Id="rId11" Type="http://schemas.openxmlformats.org/officeDocument/2006/relationships/ctrlProp" Target="../ctrlProps/ctrlProp48.xml"/><Relationship Id="rId5" Type="http://schemas.openxmlformats.org/officeDocument/2006/relationships/ctrlProp" Target="../ctrlProps/ctrlProp42.xml"/><Relationship Id="rId15" Type="http://schemas.openxmlformats.org/officeDocument/2006/relationships/ctrlProp" Target="../ctrlProps/ctrlProp52.xml"/><Relationship Id="rId10" Type="http://schemas.openxmlformats.org/officeDocument/2006/relationships/ctrlProp" Target="../ctrlProps/ctrlProp47.xml"/><Relationship Id="rId19" Type="http://schemas.openxmlformats.org/officeDocument/2006/relationships/ctrlProp" Target="../ctrlProps/ctrlProp56.xml"/><Relationship Id="rId4" Type="http://schemas.openxmlformats.org/officeDocument/2006/relationships/ctrlProp" Target="../ctrlProps/ctrlProp41.xml"/><Relationship Id="rId9" Type="http://schemas.openxmlformats.org/officeDocument/2006/relationships/ctrlProp" Target="../ctrlProps/ctrlProp46.xml"/><Relationship Id="rId14" Type="http://schemas.openxmlformats.org/officeDocument/2006/relationships/ctrlProp" Target="../ctrlProps/ctrlProp51.xml"/><Relationship Id="rId22" Type="http://schemas.openxmlformats.org/officeDocument/2006/relationships/ctrlProp" Target="../ctrlProps/ctrlProp59.xml"/></Relationships>
</file>

<file path=xl/worksheets/_rels/sheet11.xml.rels><?xml version="1.0" encoding="UTF-8" standalone="yes"?>
<Relationships xmlns="http://schemas.openxmlformats.org/package/2006/relationships"><Relationship Id="rId13" Type="http://schemas.openxmlformats.org/officeDocument/2006/relationships/ctrlProp" Target="../ctrlProps/ctrlProp69.xml"/><Relationship Id="rId18" Type="http://schemas.openxmlformats.org/officeDocument/2006/relationships/ctrlProp" Target="../ctrlProps/ctrlProp74.xml"/><Relationship Id="rId26" Type="http://schemas.openxmlformats.org/officeDocument/2006/relationships/ctrlProp" Target="../ctrlProps/ctrlProp82.xml"/><Relationship Id="rId39" Type="http://schemas.openxmlformats.org/officeDocument/2006/relationships/ctrlProp" Target="../ctrlProps/ctrlProp95.xml"/><Relationship Id="rId21" Type="http://schemas.openxmlformats.org/officeDocument/2006/relationships/ctrlProp" Target="../ctrlProps/ctrlProp77.xml"/><Relationship Id="rId34" Type="http://schemas.openxmlformats.org/officeDocument/2006/relationships/ctrlProp" Target="../ctrlProps/ctrlProp90.xml"/><Relationship Id="rId42" Type="http://schemas.openxmlformats.org/officeDocument/2006/relationships/ctrlProp" Target="../ctrlProps/ctrlProp98.xml"/><Relationship Id="rId7" Type="http://schemas.openxmlformats.org/officeDocument/2006/relationships/ctrlProp" Target="../ctrlProps/ctrlProp63.xml"/><Relationship Id="rId2" Type="http://schemas.openxmlformats.org/officeDocument/2006/relationships/drawing" Target="../drawings/drawing10.xml"/><Relationship Id="rId16" Type="http://schemas.openxmlformats.org/officeDocument/2006/relationships/ctrlProp" Target="../ctrlProps/ctrlProp72.xml"/><Relationship Id="rId20" Type="http://schemas.openxmlformats.org/officeDocument/2006/relationships/ctrlProp" Target="../ctrlProps/ctrlProp76.xml"/><Relationship Id="rId29" Type="http://schemas.openxmlformats.org/officeDocument/2006/relationships/ctrlProp" Target="../ctrlProps/ctrlProp85.xml"/><Relationship Id="rId41" Type="http://schemas.openxmlformats.org/officeDocument/2006/relationships/ctrlProp" Target="../ctrlProps/ctrlProp97.xml"/><Relationship Id="rId1" Type="http://schemas.openxmlformats.org/officeDocument/2006/relationships/printerSettings" Target="../printerSettings/printerSettings11.bin"/><Relationship Id="rId6" Type="http://schemas.openxmlformats.org/officeDocument/2006/relationships/ctrlProp" Target="../ctrlProps/ctrlProp62.xml"/><Relationship Id="rId11" Type="http://schemas.openxmlformats.org/officeDocument/2006/relationships/ctrlProp" Target="../ctrlProps/ctrlProp67.xml"/><Relationship Id="rId24" Type="http://schemas.openxmlformats.org/officeDocument/2006/relationships/ctrlProp" Target="../ctrlProps/ctrlProp80.xml"/><Relationship Id="rId32" Type="http://schemas.openxmlformats.org/officeDocument/2006/relationships/ctrlProp" Target="../ctrlProps/ctrlProp88.xml"/><Relationship Id="rId37" Type="http://schemas.openxmlformats.org/officeDocument/2006/relationships/ctrlProp" Target="../ctrlProps/ctrlProp93.xml"/><Relationship Id="rId40" Type="http://schemas.openxmlformats.org/officeDocument/2006/relationships/ctrlProp" Target="../ctrlProps/ctrlProp96.xml"/><Relationship Id="rId5" Type="http://schemas.openxmlformats.org/officeDocument/2006/relationships/ctrlProp" Target="../ctrlProps/ctrlProp61.xml"/><Relationship Id="rId15" Type="http://schemas.openxmlformats.org/officeDocument/2006/relationships/ctrlProp" Target="../ctrlProps/ctrlProp71.xml"/><Relationship Id="rId23" Type="http://schemas.openxmlformats.org/officeDocument/2006/relationships/ctrlProp" Target="../ctrlProps/ctrlProp79.xml"/><Relationship Id="rId28" Type="http://schemas.openxmlformats.org/officeDocument/2006/relationships/ctrlProp" Target="../ctrlProps/ctrlProp84.xml"/><Relationship Id="rId36" Type="http://schemas.openxmlformats.org/officeDocument/2006/relationships/ctrlProp" Target="../ctrlProps/ctrlProp92.xml"/><Relationship Id="rId10" Type="http://schemas.openxmlformats.org/officeDocument/2006/relationships/ctrlProp" Target="../ctrlProps/ctrlProp66.xml"/><Relationship Id="rId19" Type="http://schemas.openxmlformats.org/officeDocument/2006/relationships/ctrlProp" Target="../ctrlProps/ctrlProp75.xml"/><Relationship Id="rId31" Type="http://schemas.openxmlformats.org/officeDocument/2006/relationships/ctrlProp" Target="../ctrlProps/ctrlProp87.xml"/><Relationship Id="rId4" Type="http://schemas.openxmlformats.org/officeDocument/2006/relationships/ctrlProp" Target="../ctrlProps/ctrlProp60.xml"/><Relationship Id="rId9" Type="http://schemas.openxmlformats.org/officeDocument/2006/relationships/ctrlProp" Target="../ctrlProps/ctrlProp65.xml"/><Relationship Id="rId14" Type="http://schemas.openxmlformats.org/officeDocument/2006/relationships/ctrlProp" Target="../ctrlProps/ctrlProp70.xml"/><Relationship Id="rId22" Type="http://schemas.openxmlformats.org/officeDocument/2006/relationships/ctrlProp" Target="../ctrlProps/ctrlProp78.xml"/><Relationship Id="rId27" Type="http://schemas.openxmlformats.org/officeDocument/2006/relationships/ctrlProp" Target="../ctrlProps/ctrlProp83.xml"/><Relationship Id="rId30" Type="http://schemas.openxmlformats.org/officeDocument/2006/relationships/ctrlProp" Target="../ctrlProps/ctrlProp86.xml"/><Relationship Id="rId35" Type="http://schemas.openxmlformats.org/officeDocument/2006/relationships/ctrlProp" Target="../ctrlProps/ctrlProp91.xml"/><Relationship Id="rId43" Type="http://schemas.openxmlformats.org/officeDocument/2006/relationships/ctrlProp" Target="../ctrlProps/ctrlProp99.xml"/><Relationship Id="rId8" Type="http://schemas.openxmlformats.org/officeDocument/2006/relationships/ctrlProp" Target="../ctrlProps/ctrlProp64.xml"/><Relationship Id="rId3" Type="http://schemas.openxmlformats.org/officeDocument/2006/relationships/vmlDrawing" Target="../drawings/vmlDrawing5.vml"/><Relationship Id="rId12" Type="http://schemas.openxmlformats.org/officeDocument/2006/relationships/ctrlProp" Target="../ctrlProps/ctrlProp68.xml"/><Relationship Id="rId17" Type="http://schemas.openxmlformats.org/officeDocument/2006/relationships/ctrlProp" Target="../ctrlProps/ctrlProp73.xml"/><Relationship Id="rId25" Type="http://schemas.openxmlformats.org/officeDocument/2006/relationships/ctrlProp" Target="../ctrlProps/ctrlProp81.xml"/><Relationship Id="rId33" Type="http://schemas.openxmlformats.org/officeDocument/2006/relationships/ctrlProp" Target="../ctrlProps/ctrlProp89.xml"/><Relationship Id="rId38" Type="http://schemas.openxmlformats.org/officeDocument/2006/relationships/ctrlProp" Target="../ctrlProps/ctrlProp94.xml"/></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11.xml"/><Relationship Id="rId16" Type="http://schemas.openxmlformats.org/officeDocument/2006/relationships/ctrlProp" Target="../ctrlProps/ctrlProp112.xml"/><Relationship Id="rId20" Type="http://schemas.openxmlformats.org/officeDocument/2006/relationships/ctrlProp" Target="../ctrlProps/ctrlProp116.xml"/><Relationship Id="rId29" Type="http://schemas.openxmlformats.org/officeDocument/2006/relationships/ctrlProp" Target="../ctrlProps/ctrlProp125.xml"/><Relationship Id="rId1" Type="http://schemas.openxmlformats.org/officeDocument/2006/relationships/printerSettings" Target="../printerSettings/printerSettings12.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31" Type="http://schemas.openxmlformats.org/officeDocument/2006/relationships/ctrlProp" Target="../ctrlProps/ctrlProp127.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 Id="rId30" Type="http://schemas.openxmlformats.org/officeDocument/2006/relationships/ctrlProp" Target="../ctrlProps/ctrlProp126.xml"/></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131.xml"/><Relationship Id="rId13" Type="http://schemas.openxmlformats.org/officeDocument/2006/relationships/ctrlProp" Target="../ctrlProps/ctrlProp136.xml"/><Relationship Id="rId18" Type="http://schemas.openxmlformats.org/officeDocument/2006/relationships/ctrlProp" Target="../ctrlProps/ctrlProp141.xml"/><Relationship Id="rId3" Type="http://schemas.openxmlformats.org/officeDocument/2006/relationships/drawing" Target="../drawings/drawing12.xml"/><Relationship Id="rId21" Type="http://schemas.openxmlformats.org/officeDocument/2006/relationships/ctrlProp" Target="../ctrlProps/ctrlProp144.xml"/><Relationship Id="rId7" Type="http://schemas.openxmlformats.org/officeDocument/2006/relationships/ctrlProp" Target="../ctrlProps/ctrlProp130.xml"/><Relationship Id="rId12" Type="http://schemas.openxmlformats.org/officeDocument/2006/relationships/ctrlProp" Target="../ctrlProps/ctrlProp135.xml"/><Relationship Id="rId17" Type="http://schemas.openxmlformats.org/officeDocument/2006/relationships/ctrlProp" Target="../ctrlProps/ctrlProp140.xml"/><Relationship Id="rId2" Type="http://schemas.openxmlformats.org/officeDocument/2006/relationships/printerSettings" Target="../printerSettings/printerSettings13.bin"/><Relationship Id="rId16" Type="http://schemas.openxmlformats.org/officeDocument/2006/relationships/ctrlProp" Target="../ctrlProps/ctrlProp139.xml"/><Relationship Id="rId20" Type="http://schemas.openxmlformats.org/officeDocument/2006/relationships/ctrlProp" Target="../ctrlProps/ctrlProp143.xml"/><Relationship Id="rId1" Type="http://schemas.openxmlformats.org/officeDocument/2006/relationships/hyperlink" Target="https://www.nist.gov/itl/applied-cybersecurity/nice/nice-framework-resource-center/nice-framework-supplemental-material" TargetMode="External"/><Relationship Id="rId6" Type="http://schemas.openxmlformats.org/officeDocument/2006/relationships/ctrlProp" Target="../ctrlProps/ctrlProp129.xml"/><Relationship Id="rId11" Type="http://schemas.openxmlformats.org/officeDocument/2006/relationships/ctrlProp" Target="../ctrlProps/ctrlProp134.xml"/><Relationship Id="rId5" Type="http://schemas.openxmlformats.org/officeDocument/2006/relationships/ctrlProp" Target="../ctrlProps/ctrlProp128.xml"/><Relationship Id="rId15" Type="http://schemas.openxmlformats.org/officeDocument/2006/relationships/ctrlProp" Target="../ctrlProps/ctrlProp138.xml"/><Relationship Id="rId10" Type="http://schemas.openxmlformats.org/officeDocument/2006/relationships/ctrlProp" Target="../ctrlProps/ctrlProp133.xml"/><Relationship Id="rId19" Type="http://schemas.openxmlformats.org/officeDocument/2006/relationships/ctrlProp" Target="../ctrlProps/ctrlProp142.xml"/><Relationship Id="rId4" Type="http://schemas.openxmlformats.org/officeDocument/2006/relationships/vmlDrawing" Target="../drawings/vmlDrawing7.vml"/><Relationship Id="rId9" Type="http://schemas.openxmlformats.org/officeDocument/2006/relationships/ctrlProp" Target="../ctrlProps/ctrlProp132.xml"/><Relationship Id="rId14" Type="http://schemas.openxmlformats.org/officeDocument/2006/relationships/ctrlProp" Target="../ctrlProps/ctrlProp137.xml"/></Relationships>
</file>

<file path=xl/worksheets/_rels/sheet14.xml.rels><?xml version="1.0" encoding="UTF-8" standalone="yes"?>
<Relationships xmlns="http://schemas.openxmlformats.org/package/2006/relationships"><Relationship Id="rId13" Type="http://schemas.openxmlformats.org/officeDocument/2006/relationships/ctrlProp" Target="../ctrlProps/ctrlProp154.xml"/><Relationship Id="rId18" Type="http://schemas.openxmlformats.org/officeDocument/2006/relationships/ctrlProp" Target="../ctrlProps/ctrlProp159.xml"/><Relationship Id="rId26" Type="http://schemas.openxmlformats.org/officeDocument/2006/relationships/ctrlProp" Target="../ctrlProps/ctrlProp167.xml"/><Relationship Id="rId39" Type="http://schemas.openxmlformats.org/officeDocument/2006/relationships/ctrlProp" Target="../ctrlProps/ctrlProp180.xml"/><Relationship Id="rId21" Type="http://schemas.openxmlformats.org/officeDocument/2006/relationships/ctrlProp" Target="../ctrlProps/ctrlProp162.xml"/><Relationship Id="rId34" Type="http://schemas.openxmlformats.org/officeDocument/2006/relationships/ctrlProp" Target="../ctrlProps/ctrlProp175.xml"/><Relationship Id="rId7" Type="http://schemas.openxmlformats.org/officeDocument/2006/relationships/ctrlProp" Target="../ctrlProps/ctrlProp148.xml"/><Relationship Id="rId12" Type="http://schemas.openxmlformats.org/officeDocument/2006/relationships/ctrlProp" Target="../ctrlProps/ctrlProp153.xml"/><Relationship Id="rId17" Type="http://schemas.openxmlformats.org/officeDocument/2006/relationships/ctrlProp" Target="../ctrlProps/ctrlProp158.xml"/><Relationship Id="rId25" Type="http://schemas.openxmlformats.org/officeDocument/2006/relationships/ctrlProp" Target="../ctrlProps/ctrlProp166.xml"/><Relationship Id="rId33" Type="http://schemas.openxmlformats.org/officeDocument/2006/relationships/ctrlProp" Target="../ctrlProps/ctrlProp174.xml"/><Relationship Id="rId38" Type="http://schemas.openxmlformats.org/officeDocument/2006/relationships/ctrlProp" Target="../ctrlProps/ctrlProp179.xml"/><Relationship Id="rId2" Type="http://schemas.openxmlformats.org/officeDocument/2006/relationships/drawing" Target="../drawings/drawing13.xml"/><Relationship Id="rId16" Type="http://schemas.openxmlformats.org/officeDocument/2006/relationships/ctrlProp" Target="../ctrlProps/ctrlProp157.xml"/><Relationship Id="rId20" Type="http://schemas.openxmlformats.org/officeDocument/2006/relationships/ctrlProp" Target="../ctrlProps/ctrlProp161.xml"/><Relationship Id="rId29" Type="http://schemas.openxmlformats.org/officeDocument/2006/relationships/ctrlProp" Target="../ctrlProps/ctrlProp170.xml"/><Relationship Id="rId1" Type="http://schemas.openxmlformats.org/officeDocument/2006/relationships/printerSettings" Target="../printerSettings/printerSettings14.bin"/><Relationship Id="rId6" Type="http://schemas.openxmlformats.org/officeDocument/2006/relationships/ctrlProp" Target="../ctrlProps/ctrlProp147.xml"/><Relationship Id="rId11" Type="http://schemas.openxmlformats.org/officeDocument/2006/relationships/ctrlProp" Target="../ctrlProps/ctrlProp152.xml"/><Relationship Id="rId24" Type="http://schemas.openxmlformats.org/officeDocument/2006/relationships/ctrlProp" Target="../ctrlProps/ctrlProp165.xml"/><Relationship Id="rId32" Type="http://schemas.openxmlformats.org/officeDocument/2006/relationships/ctrlProp" Target="../ctrlProps/ctrlProp173.xml"/><Relationship Id="rId37" Type="http://schemas.openxmlformats.org/officeDocument/2006/relationships/ctrlProp" Target="../ctrlProps/ctrlProp178.xml"/><Relationship Id="rId40" Type="http://schemas.openxmlformats.org/officeDocument/2006/relationships/ctrlProp" Target="../ctrlProps/ctrlProp181.xml"/><Relationship Id="rId5" Type="http://schemas.openxmlformats.org/officeDocument/2006/relationships/ctrlProp" Target="../ctrlProps/ctrlProp146.xml"/><Relationship Id="rId15" Type="http://schemas.openxmlformats.org/officeDocument/2006/relationships/ctrlProp" Target="../ctrlProps/ctrlProp156.xml"/><Relationship Id="rId23" Type="http://schemas.openxmlformats.org/officeDocument/2006/relationships/ctrlProp" Target="../ctrlProps/ctrlProp164.xml"/><Relationship Id="rId28" Type="http://schemas.openxmlformats.org/officeDocument/2006/relationships/ctrlProp" Target="../ctrlProps/ctrlProp169.xml"/><Relationship Id="rId36" Type="http://schemas.openxmlformats.org/officeDocument/2006/relationships/ctrlProp" Target="../ctrlProps/ctrlProp177.xml"/><Relationship Id="rId10" Type="http://schemas.openxmlformats.org/officeDocument/2006/relationships/ctrlProp" Target="../ctrlProps/ctrlProp151.xml"/><Relationship Id="rId19" Type="http://schemas.openxmlformats.org/officeDocument/2006/relationships/ctrlProp" Target="../ctrlProps/ctrlProp160.xml"/><Relationship Id="rId31" Type="http://schemas.openxmlformats.org/officeDocument/2006/relationships/ctrlProp" Target="../ctrlProps/ctrlProp172.xml"/><Relationship Id="rId4" Type="http://schemas.openxmlformats.org/officeDocument/2006/relationships/ctrlProp" Target="../ctrlProps/ctrlProp145.xml"/><Relationship Id="rId9" Type="http://schemas.openxmlformats.org/officeDocument/2006/relationships/ctrlProp" Target="../ctrlProps/ctrlProp150.xml"/><Relationship Id="rId14" Type="http://schemas.openxmlformats.org/officeDocument/2006/relationships/ctrlProp" Target="../ctrlProps/ctrlProp155.xml"/><Relationship Id="rId22" Type="http://schemas.openxmlformats.org/officeDocument/2006/relationships/ctrlProp" Target="../ctrlProps/ctrlProp163.xml"/><Relationship Id="rId27" Type="http://schemas.openxmlformats.org/officeDocument/2006/relationships/ctrlProp" Target="../ctrlProps/ctrlProp168.xml"/><Relationship Id="rId30" Type="http://schemas.openxmlformats.org/officeDocument/2006/relationships/ctrlProp" Target="../ctrlProps/ctrlProp171.xml"/><Relationship Id="rId35" Type="http://schemas.openxmlformats.org/officeDocument/2006/relationships/ctrlProp" Target="../ctrlProps/ctrlProp176.xml"/><Relationship Id="rId8" Type="http://schemas.openxmlformats.org/officeDocument/2006/relationships/ctrlProp" Target="../ctrlProps/ctrlProp149.xml"/><Relationship Id="rId3"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8" Type="http://schemas.openxmlformats.org/officeDocument/2006/relationships/ctrlProp" Target="../ctrlProps/ctrlProp186.xml"/><Relationship Id="rId13" Type="http://schemas.openxmlformats.org/officeDocument/2006/relationships/ctrlProp" Target="../ctrlProps/ctrlProp191.xml"/><Relationship Id="rId18" Type="http://schemas.openxmlformats.org/officeDocument/2006/relationships/ctrlProp" Target="../ctrlProps/ctrlProp196.xml"/><Relationship Id="rId26" Type="http://schemas.openxmlformats.org/officeDocument/2006/relationships/ctrlProp" Target="../ctrlProps/ctrlProp204.xml"/><Relationship Id="rId3" Type="http://schemas.openxmlformats.org/officeDocument/2006/relationships/vmlDrawing" Target="../drawings/vmlDrawing9.vml"/><Relationship Id="rId21" Type="http://schemas.openxmlformats.org/officeDocument/2006/relationships/ctrlProp" Target="../ctrlProps/ctrlProp199.xml"/><Relationship Id="rId7" Type="http://schemas.openxmlformats.org/officeDocument/2006/relationships/ctrlProp" Target="../ctrlProps/ctrlProp185.xml"/><Relationship Id="rId12" Type="http://schemas.openxmlformats.org/officeDocument/2006/relationships/ctrlProp" Target="../ctrlProps/ctrlProp190.xml"/><Relationship Id="rId17" Type="http://schemas.openxmlformats.org/officeDocument/2006/relationships/ctrlProp" Target="../ctrlProps/ctrlProp195.xml"/><Relationship Id="rId25" Type="http://schemas.openxmlformats.org/officeDocument/2006/relationships/ctrlProp" Target="../ctrlProps/ctrlProp203.xml"/><Relationship Id="rId2" Type="http://schemas.openxmlformats.org/officeDocument/2006/relationships/drawing" Target="../drawings/drawing14.xml"/><Relationship Id="rId16" Type="http://schemas.openxmlformats.org/officeDocument/2006/relationships/ctrlProp" Target="../ctrlProps/ctrlProp194.xml"/><Relationship Id="rId20" Type="http://schemas.openxmlformats.org/officeDocument/2006/relationships/ctrlProp" Target="../ctrlProps/ctrlProp198.xml"/><Relationship Id="rId29" Type="http://schemas.openxmlformats.org/officeDocument/2006/relationships/ctrlProp" Target="../ctrlProps/ctrlProp207.xml"/><Relationship Id="rId1" Type="http://schemas.openxmlformats.org/officeDocument/2006/relationships/printerSettings" Target="../printerSettings/printerSettings15.bin"/><Relationship Id="rId6" Type="http://schemas.openxmlformats.org/officeDocument/2006/relationships/ctrlProp" Target="../ctrlProps/ctrlProp184.xml"/><Relationship Id="rId11" Type="http://schemas.openxmlformats.org/officeDocument/2006/relationships/ctrlProp" Target="../ctrlProps/ctrlProp189.xml"/><Relationship Id="rId24" Type="http://schemas.openxmlformats.org/officeDocument/2006/relationships/ctrlProp" Target="../ctrlProps/ctrlProp202.xml"/><Relationship Id="rId5" Type="http://schemas.openxmlformats.org/officeDocument/2006/relationships/ctrlProp" Target="../ctrlProps/ctrlProp183.xml"/><Relationship Id="rId15" Type="http://schemas.openxmlformats.org/officeDocument/2006/relationships/ctrlProp" Target="../ctrlProps/ctrlProp193.xml"/><Relationship Id="rId23" Type="http://schemas.openxmlformats.org/officeDocument/2006/relationships/ctrlProp" Target="../ctrlProps/ctrlProp201.xml"/><Relationship Id="rId28" Type="http://schemas.openxmlformats.org/officeDocument/2006/relationships/ctrlProp" Target="../ctrlProps/ctrlProp206.xml"/><Relationship Id="rId10" Type="http://schemas.openxmlformats.org/officeDocument/2006/relationships/ctrlProp" Target="../ctrlProps/ctrlProp188.xml"/><Relationship Id="rId19" Type="http://schemas.openxmlformats.org/officeDocument/2006/relationships/ctrlProp" Target="../ctrlProps/ctrlProp197.xml"/><Relationship Id="rId31" Type="http://schemas.openxmlformats.org/officeDocument/2006/relationships/ctrlProp" Target="../ctrlProps/ctrlProp209.xml"/><Relationship Id="rId4" Type="http://schemas.openxmlformats.org/officeDocument/2006/relationships/ctrlProp" Target="../ctrlProps/ctrlProp182.xml"/><Relationship Id="rId9" Type="http://schemas.openxmlformats.org/officeDocument/2006/relationships/ctrlProp" Target="../ctrlProps/ctrlProp187.xml"/><Relationship Id="rId14" Type="http://schemas.openxmlformats.org/officeDocument/2006/relationships/ctrlProp" Target="../ctrlProps/ctrlProp192.xml"/><Relationship Id="rId22" Type="http://schemas.openxmlformats.org/officeDocument/2006/relationships/ctrlProp" Target="../ctrlProps/ctrlProp200.xml"/><Relationship Id="rId27" Type="http://schemas.openxmlformats.org/officeDocument/2006/relationships/ctrlProp" Target="../ctrlProps/ctrlProp205.xml"/><Relationship Id="rId30" Type="http://schemas.openxmlformats.org/officeDocument/2006/relationships/ctrlProp" Target="../ctrlProps/ctrlProp208.xml"/></Relationships>
</file>

<file path=xl/worksheets/_rels/sheet16.xml.rels><?xml version="1.0" encoding="UTF-8" standalone="yes"?>
<Relationships xmlns="http://schemas.openxmlformats.org/package/2006/relationships"><Relationship Id="rId8" Type="http://schemas.openxmlformats.org/officeDocument/2006/relationships/ctrlProp" Target="../ctrlProps/ctrlProp214.xml"/><Relationship Id="rId13" Type="http://schemas.openxmlformats.org/officeDocument/2006/relationships/ctrlProp" Target="../ctrlProps/ctrlProp219.xml"/><Relationship Id="rId18" Type="http://schemas.openxmlformats.org/officeDocument/2006/relationships/ctrlProp" Target="../ctrlProps/ctrlProp224.xml"/><Relationship Id="rId26" Type="http://schemas.openxmlformats.org/officeDocument/2006/relationships/ctrlProp" Target="../ctrlProps/ctrlProp232.xml"/><Relationship Id="rId3" Type="http://schemas.openxmlformats.org/officeDocument/2006/relationships/vmlDrawing" Target="../drawings/vmlDrawing10.vml"/><Relationship Id="rId21" Type="http://schemas.openxmlformats.org/officeDocument/2006/relationships/ctrlProp" Target="../ctrlProps/ctrlProp227.xml"/><Relationship Id="rId7" Type="http://schemas.openxmlformats.org/officeDocument/2006/relationships/ctrlProp" Target="../ctrlProps/ctrlProp213.xml"/><Relationship Id="rId12" Type="http://schemas.openxmlformats.org/officeDocument/2006/relationships/ctrlProp" Target="../ctrlProps/ctrlProp218.xml"/><Relationship Id="rId17" Type="http://schemas.openxmlformats.org/officeDocument/2006/relationships/ctrlProp" Target="../ctrlProps/ctrlProp223.xml"/><Relationship Id="rId25" Type="http://schemas.openxmlformats.org/officeDocument/2006/relationships/ctrlProp" Target="../ctrlProps/ctrlProp231.xml"/><Relationship Id="rId2" Type="http://schemas.openxmlformats.org/officeDocument/2006/relationships/drawing" Target="../drawings/drawing15.xml"/><Relationship Id="rId16" Type="http://schemas.openxmlformats.org/officeDocument/2006/relationships/ctrlProp" Target="../ctrlProps/ctrlProp222.xml"/><Relationship Id="rId20" Type="http://schemas.openxmlformats.org/officeDocument/2006/relationships/ctrlProp" Target="../ctrlProps/ctrlProp226.xml"/><Relationship Id="rId1" Type="http://schemas.openxmlformats.org/officeDocument/2006/relationships/printerSettings" Target="../printerSettings/printerSettings16.bin"/><Relationship Id="rId6" Type="http://schemas.openxmlformats.org/officeDocument/2006/relationships/ctrlProp" Target="../ctrlProps/ctrlProp212.xml"/><Relationship Id="rId11" Type="http://schemas.openxmlformats.org/officeDocument/2006/relationships/ctrlProp" Target="../ctrlProps/ctrlProp217.xml"/><Relationship Id="rId24" Type="http://schemas.openxmlformats.org/officeDocument/2006/relationships/ctrlProp" Target="../ctrlProps/ctrlProp230.xml"/><Relationship Id="rId5" Type="http://schemas.openxmlformats.org/officeDocument/2006/relationships/ctrlProp" Target="../ctrlProps/ctrlProp211.xml"/><Relationship Id="rId15" Type="http://schemas.openxmlformats.org/officeDocument/2006/relationships/ctrlProp" Target="../ctrlProps/ctrlProp221.xml"/><Relationship Id="rId23" Type="http://schemas.openxmlformats.org/officeDocument/2006/relationships/ctrlProp" Target="../ctrlProps/ctrlProp229.xml"/><Relationship Id="rId10" Type="http://schemas.openxmlformats.org/officeDocument/2006/relationships/ctrlProp" Target="../ctrlProps/ctrlProp216.xml"/><Relationship Id="rId19" Type="http://schemas.openxmlformats.org/officeDocument/2006/relationships/ctrlProp" Target="../ctrlProps/ctrlProp225.xml"/><Relationship Id="rId4" Type="http://schemas.openxmlformats.org/officeDocument/2006/relationships/ctrlProp" Target="../ctrlProps/ctrlProp210.xml"/><Relationship Id="rId9" Type="http://schemas.openxmlformats.org/officeDocument/2006/relationships/ctrlProp" Target="../ctrlProps/ctrlProp215.xml"/><Relationship Id="rId14" Type="http://schemas.openxmlformats.org/officeDocument/2006/relationships/ctrlProp" Target="../ctrlProps/ctrlProp220.xml"/><Relationship Id="rId22" Type="http://schemas.openxmlformats.org/officeDocument/2006/relationships/ctrlProp" Target="../ctrlProps/ctrlProp228.xml"/></Relationships>
</file>

<file path=xl/worksheets/_rels/sheet17.xml.rels><?xml version="1.0" encoding="UTF-8" standalone="yes"?>
<Relationships xmlns="http://schemas.openxmlformats.org/package/2006/relationships"><Relationship Id="rId8" Type="http://schemas.openxmlformats.org/officeDocument/2006/relationships/ctrlProp" Target="../ctrlProps/ctrlProp237.xml"/><Relationship Id="rId13" Type="http://schemas.openxmlformats.org/officeDocument/2006/relationships/ctrlProp" Target="../ctrlProps/ctrlProp242.xml"/><Relationship Id="rId18" Type="http://schemas.openxmlformats.org/officeDocument/2006/relationships/ctrlProp" Target="../ctrlProps/ctrlProp247.xml"/><Relationship Id="rId26" Type="http://schemas.openxmlformats.org/officeDocument/2006/relationships/ctrlProp" Target="../ctrlProps/ctrlProp255.xml"/><Relationship Id="rId3" Type="http://schemas.openxmlformats.org/officeDocument/2006/relationships/vmlDrawing" Target="../drawings/vmlDrawing11.vml"/><Relationship Id="rId21" Type="http://schemas.openxmlformats.org/officeDocument/2006/relationships/ctrlProp" Target="../ctrlProps/ctrlProp250.xml"/><Relationship Id="rId7" Type="http://schemas.openxmlformats.org/officeDocument/2006/relationships/ctrlProp" Target="../ctrlProps/ctrlProp236.xml"/><Relationship Id="rId12" Type="http://schemas.openxmlformats.org/officeDocument/2006/relationships/ctrlProp" Target="../ctrlProps/ctrlProp241.xml"/><Relationship Id="rId17" Type="http://schemas.openxmlformats.org/officeDocument/2006/relationships/ctrlProp" Target="../ctrlProps/ctrlProp246.xml"/><Relationship Id="rId25" Type="http://schemas.openxmlformats.org/officeDocument/2006/relationships/ctrlProp" Target="../ctrlProps/ctrlProp254.xml"/><Relationship Id="rId2" Type="http://schemas.openxmlformats.org/officeDocument/2006/relationships/drawing" Target="../drawings/drawing16.xml"/><Relationship Id="rId16" Type="http://schemas.openxmlformats.org/officeDocument/2006/relationships/ctrlProp" Target="../ctrlProps/ctrlProp245.xml"/><Relationship Id="rId20" Type="http://schemas.openxmlformats.org/officeDocument/2006/relationships/ctrlProp" Target="../ctrlProps/ctrlProp249.xml"/><Relationship Id="rId1" Type="http://schemas.openxmlformats.org/officeDocument/2006/relationships/printerSettings" Target="../printerSettings/printerSettings17.bin"/><Relationship Id="rId6" Type="http://schemas.openxmlformats.org/officeDocument/2006/relationships/ctrlProp" Target="../ctrlProps/ctrlProp235.xml"/><Relationship Id="rId11" Type="http://schemas.openxmlformats.org/officeDocument/2006/relationships/ctrlProp" Target="../ctrlProps/ctrlProp240.xml"/><Relationship Id="rId24" Type="http://schemas.openxmlformats.org/officeDocument/2006/relationships/ctrlProp" Target="../ctrlProps/ctrlProp253.xml"/><Relationship Id="rId5" Type="http://schemas.openxmlformats.org/officeDocument/2006/relationships/ctrlProp" Target="../ctrlProps/ctrlProp234.xml"/><Relationship Id="rId15" Type="http://schemas.openxmlformats.org/officeDocument/2006/relationships/ctrlProp" Target="../ctrlProps/ctrlProp244.xml"/><Relationship Id="rId23" Type="http://schemas.openxmlformats.org/officeDocument/2006/relationships/ctrlProp" Target="../ctrlProps/ctrlProp252.xml"/><Relationship Id="rId10" Type="http://schemas.openxmlformats.org/officeDocument/2006/relationships/ctrlProp" Target="../ctrlProps/ctrlProp239.xml"/><Relationship Id="rId19" Type="http://schemas.openxmlformats.org/officeDocument/2006/relationships/ctrlProp" Target="../ctrlProps/ctrlProp248.xml"/><Relationship Id="rId4" Type="http://schemas.openxmlformats.org/officeDocument/2006/relationships/ctrlProp" Target="../ctrlProps/ctrlProp233.xml"/><Relationship Id="rId9" Type="http://schemas.openxmlformats.org/officeDocument/2006/relationships/ctrlProp" Target="../ctrlProps/ctrlProp238.xml"/><Relationship Id="rId14" Type="http://schemas.openxmlformats.org/officeDocument/2006/relationships/ctrlProp" Target="../ctrlProps/ctrlProp243.xml"/><Relationship Id="rId22" Type="http://schemas.openxmlformats.org/officeDocument/2006/relationships/ctrlProp" Target="../ctrlProps/ctrlProp251.xml"/></Relationships>
</file>

<file path=xl/worksheets/_rels/sheet18.xml.rels><?xml version="1.0" encoding="UTF-8" standalone="yes"?>
<Relationships xmlns="http://schemas.openxmlformats.org/package/2006/relationships"><Relationship Id="rId8" Type="http://schemas.openxmlformats.org/officeDocument/2006/relationships/ctrlProp" Target="../ctrlProps/ctrlProp260.xml"/><Relationship Id="rId13" Type="http://schemas.openxmlformats.org/officeDocument/2006/relationships/ctrlProp" Target="../ctrlProps/ctrlProp265.xml"/><Relationship Id="rId18" Type="http://schemas.openxmlformats.org/officeDocument/2006/relationships/ctrlProp" Target="../ctrlProps/ctrlProp270.xml"/><Relationship Id="rId26" Type="http://schemas.openxmlformats.org/officeDocument/2006/relationships/ctrlProp" Target="../ctrlProps/ctrlProp278.xml"/><Relationship Id="rId3" Type="http://schemas.openxmlformats.org/officeDocument/2006/relationships/vmlDrawing" Target="../drawings/vmlDrawing12.vml"/><Relationship Id="rId21" Type="http://schemas.openxmlformats.org/officeDocument/2006/relationships/ctrlProp" Target="../ctrlProps/ctrlProp273.xml"/><Relationship Id="rId7" Type="http://schemas.openxmlformats.org/officeDocument/2006/relationships/ctrlProp" Target="../ctrlProps/ctrlProp259.xml"/><Relationship Id="rId12" Type="http://schemas.openxmlformats.org/officeDocument/2006/relationships/ctrlProp" Target="../ctrlProps/ctrlProp264.xml"/><Relationship Id="rId17" Type="http://schemas.openxmlformats.org/officeDocument/2006/relationships/ctrlProp" Target="../ctrlProps/ctrlProp269.xml"/><Relationship Id="rId25" Type="http://schemas.openxmlformats.org/officeDocument/2006/relationships/ctrlProp" Target="../ctrlProps/ctrlProp277.xml"/><Relationship Id="rId2" Type="http://schemas.openxmlformats.org/officeDocument/2006/relationships/drawing" Target="../drawings/drawing17.xml"/><Relationship Id="rId16" Type="http://schemas.openxmlformats.org/officeDocument/2006/relationships/ctrlProp" Target="../ctrlProps/ctrlProp268.xml"/><Relationship Id="rId20" Type="http://schemas.openxmlformats.org/officeDocument/2006/relationships/ctrlProp" Target="../ctrlProps/ctrlProp272.xml"/><Relationship Id="rId29" Type="http://schemas.openxmlformats.org/officeDocument/2006/relationships/ctrlProp" Target="../ctrlProps/ctrlProp281.xml"/><Relationship Id="rId1" Type="http://schemas.openxmlformats.org/officeDocument/2006/relationships/printerSettings" Target="../printerSettings/printerSettings18.bin"/><Relationship Id="rId6" Type="http://schemas.openxmlformats.org/officeDocument/2006/relationships/ctrlProp" Target="../ctrlProps/ctrlProp258.xml"/><Relationship Id="rId11" Type="http://schemas.openxmlformats.org/officeDocument/2006/relationships/ctrlProp" Target="../ctrlProps/ctrlProp263.xml"/><Relationship Id="rId24" Type="http://schemas.openxmlformats.org/officeDocument/2006/relationships/ctrlProp" Target="../ctrlProps/ctrlProp276.xml"/><Relationship Id="rId5" Type="http://schemas.openxmlformats.org/officeDocument/2006/relationships/ctrlProp" Target="../ctrlProps/ctrlProp257.xml"/><Relationship Id="rId15" Type="http://schemas.openxmlformats.org/officeDocument/2006/relationships/ctrlProp" Target="../ctrlProps/ctrlProp267.xml"/><Relationship Id="rId23" Type="http://schemas.openxmlformats.org/officeDocument/2006/relationships/ctrlProp" Target="../ctrlProps/ctrlProp275.xml"/><Relationship Id="rId28" Type="http://schemas.openxmlformats.org/officeDocument/2006/relationships/ctrlProp" Target="../ctrlProps/ctrlProp280.xml"/><Relationship Id="rId10" Type="http://schemas.openxmlformats.org/officeDocument/2006/relationships/ctrlProp" Target="../ctrlProps/ctrlProp262.xml"/><Relationship Id="rId19" Type="http://schemas.openxmlformats.org/officeDocument/2006/relationships/ctrlProp" Target="../ctrlProps/ctrlProp271.xml"/><Relationship Id="rId31" Type="http://schemas.openxmlformats.org/officeDocument/2006/relationships/ctrlProp" Target="../ctrlProps/ctrlProp283.xml"/><Relationship Id="rId4" Type="http://schemas.openxmlformats.org/officeDocument/2006/relationships/ctrlProp" Target="../ctrlProps/ctrlProp256.xml"/><Relationship Id="rId9" Type="http://schemas.openxmlformats.org/officeDocument/2006/relationships/ctrlProp" Target="../ctrlProps/ctrlProp261.xml"/><Relationship Id="rId14" Type="http://schemas.openxmlformats.org/officeDocument/2006/relationships/ctrlProp" Target="../ctrlProps/ctrlProp266.xml"/><Relationship Id="rId22" Type="http://schemas.openxmlformats.org/officeDocument/2006/relationships/ctrlProp" Target="../ctrlProps/ctrlProp274.xml"/><Relationship Id="rId27" Type="http://schemas.openxmlformats.org/officeDocument/2006/relationships/ctrlProp" Target="../ctrlProps/ctrlProp279.xml"/><Relationship Id="rId30" Type="http://schemas.openxmlformats.org/officeDocument/2006/relationships/ctrlProp" Target="../ctrlProps/ctrlProp282.xml"/></Relationships>
</file>

<file path=xl/worksheets/_rels/sheet19.xml.rels><?xml version="1.0" encoding="UTF-8" standalone="yes"?>
<Relationships xmlns="http://schemas.openxmlformats.org/package/2006/relationships"><Relationship Id="rId26" Type="http://schemas.openxmlformats.org/officeDocument/2006/relationships/ctrlProp" Target="../ctrlProps/ctrlProp303.xml"/><Relationship Id="rId21" Type="http://schemas.openxmlformats.org/officeDocument/2006/relationships/ctrlProp" Target="../ctrlProps/ctrlProp298.xml"/><Relationship Id="rId42" Type="http://schemas.openxmlformats.org/officeDocument/2006/relationships/ctrlProp" Target="../ctrlProps/ctrlProp319.xml"/><Relationship Id="rId47" Type="http://schemas.openxmlformats.org/officeDocument/2006/relationships/ctrlProp" Target="../ctrlProps/ctrlProp324.xml"/><Relationship Id="rId63" Type="http://schemas.openxmlformats.org/officeDocument/2006/relationships/ctrlProp" Target="../ctrlProps/ctrlProp340.xml"/><Relationship Id="rId68" Type="http://schemas.openxmlformats.org/officeDocument/2006/relationships/ctrlProp" Target="../ctrlProps/ctrlProp345.xml"/><Relationship Id="rId2" Type="http://schemas.openxmlformats.org/officeDocument/2006/relationships/hyperlink" Target="https://www.enisa.europa.eu/topics/training-and-exercises/cyber-exercises/" TargetMode="External"/><Relationship Id="rId16" Type="http://schemas.openxmlformats.org/officeDocument/2006/relationships/ctrlProp" Target="../ctrlProps/ctrlProp293.xml"/><Relationship Id="rId29" Type="http://schemas.openxmlformats.org/officeDocument/2006/relationships/ctrlProp" Target="../ctrlProps/ctrlProp306.xml"/><Relationship Id="rId11" Type="http://schemas.openxmlformats.org/officeDocument/2006/relationships/ctrlProp" Target="../ctrlProps/ctrlProp288.xml"/><Relationship Id="rId24" Type="http://schemas.openxmlformats.org/officeDocument/2006/relationships/ctrlProp" Target="../ctrlProps/ctrlProp301.xml"/><Relationship Id="rId32" Type="http://schemas.openxmlformats.org/officeDocument/2006/relationships/ctrlProp" Target="../ctrlProps/ctrlProp309.xml"/><Relationship Id="rId37" Type="http://schemas.openxmlformats.org/officeDocument/2006/relationships/ctrlProp" Target="../ctrlProps/ctrlProp314.xml"/><Relationship Id="rId40" Type="http://schemas.openxmlformats.org/officeDocument/2006/relationships/ctrlProp" Target="../ctrlProps/ctrlProp317.xml"/><Relationship Id="rId45" Type="http://schemas.openxmlformats.org/officeDocument/2006/relationships/ctrlProp" Target="../ctrlProps/ctrlProp322.xml"/><Relationship Id="rId53" Type="http://schemas.openxmlformats.org/officeDocument/2006/relationships/ctrlProp" Target="../ctrlProps/ctrlProp330.xml"/><Relationship Id="rId58" Type="http://schemas.openxmlformats.org/officeDocument/2006/relationships/ctrlProp" Target="../ctrlProps/ctrlProp335.xml"/><Relationship Id="rId66" Type="http://schemas.openxmlformats.org/officeDocument/2006/relationships/ctrlProp" Target="../ctrlProps/ctrlProp343.xml"/><Relationship Id="rId74" Type="http://schemas.openxmlformats.org/officeDocument/2006/relationships/ctrlProp" Target="../ctrlProps/ctrlProp351.xml"/><Relationship Id="rId5" Type="http://schemas.openxmlformats.org/officeDocument/2006/relationships/drawing" Target="../drawings/drawing18.xml"/><Relationship Id="rId61" Type="http://schemas.openxmlformats.org/officeDocument/2006/relationships/ctrlProp" Target="../ctrlProps/ctrlProp338.xml"/><Relationship Id="rId19" Type="http://schemas.openxmlformats.org/officeDocument/2006/relationships/ctrlProp" Target="../ctrlProps/ctrlProp296.xml"/><Relationship Id="rId14" Type="http://schemas.openxmlformats.org/officeDocument/2006/relationships/ctrlProp" Target="../ctrlProps/ctrlProp291.xml"/><Relationship Id="rId22" Type="http://schemas.openxmlformats.org/officeDocument/2006/relationships/ctrlProp" Target="../ctrlProps/ctrlProp299.xml"/><Relationship Id="rId27" Type="http://schemas.openxmlformats.org/officeDocument/2006/relationships/ctrlProp" Target="../ctrlProps/ctrlProp304.xml"/><Relationship Id="rId30" Type="http://schemas.openxmlformats.org/officeDocument/2006/relationships/ctrlProp" Target="../ctrlProps/ctrlProp307.xml"/><Relationship Id="rId35" Type="http://schemas.openxmlformats.org/officeDocument/2006/relationships/ctrlProp" Target="../ctrlProps/ctrlProp312.xml"/><Relationship Id="rId43" Type="http://schemas.openxmlformats.org/officeDocument/2006/relationships/ctrlProp" Target="../ctrlProps/ctrlProp320.xml"/><Relationship Id="rId48" Type="http://schemas.openxmlformats.org/officeDocument/2006/relationships/ctrlProp" Target="../ctrlProps/ctrlProp325.xml"/><Relationship Id="rId56" Type="http://schemas.openxmlformats.org/officeDocument/2006/relationships/ctrlProp" Target="../ctrlProps/ctrlProp333.xml"/><Relationship Id="rId64" Type="http://schemas.openxmlformats.org/officeDocument/2006/relationships/ctrlProp" Target="../ctrlProps/ctrlProp341.xml"/><Relationship Id="rId69" Type="http://schemas.openxmlformats.org/officeDocument/2006/relationships/ctrlProp" Target="../ctrlProps/ctrlProp346.xml"/><Relationship Id="rId8" Type="http://schemas.openxmlformats.org/officeDocument/2006/relationships/ctrlProp" Target="../ctrlProps/ctrlProp285.xml"/><Relationship Id="rId51" Type="http://schemas.openxmlformats.org/officeDocument/2006/relationships/ctrlProp" Target="../ctrlProps/ctrlProp328.xml"/><Relationship Id="rId72" Type="http://schemas.openxmlformats.org/officeDocument/2006/relationships/ctrlProp" Target="../ctrlProps/ctrlProp349.xml"/><Relationship Id="rId3" Type="http://schemas.openxmlformats.org/officeDocument/2006/relationships/hyperlink" Target="https://www.cisa.gov/cyber-storm-securing-cyber-space" TargetMode="External"/><Relationship Id="rId12" Type="http://schemas.openxmlformats.org/officeDocument/2006/relationships/ctrlProp" Target="../ctrlProps/ctrlProp289.xml"/><Relationship Id="rId17" Type="http://schemas.openxmlformats.org/officeDocument/2006/relationships/ctrlProp" Target="../ctrlProps/ctrlProp294.xml"/><Relationship Id="rId25" Type="http://schemas.openxmlformats.org/officeDocument/2006/relationships/ctrlProp" Target="../ctrlProps/ctrlProp302.xml"/><Relationship Id="rId33" Type="http://schemas.openxmlformats.org/officeDocument/2006/relationships/ctrlProp" Target="../ctrlProps/ctrlProp310.xml"/><Relationship Id="rId38" Type="http://schemas.openxmlformats.org/officeDocument/2006/relationships/ctrlProp" Target="../ctrlProps/ctrlProp315.xml"/><Relationship Id="rId46" Type="http://schemas.openxmlformats.org/officeDocument/2006/relationships/ctrlProp" Target="../ctrlProps/ctrlProp323.xml"/><Relationship Id="rId59" Type="http://schemas.openxmlformats.org/officeDocument/2006/relationships/ctrlProp" Target="../ctrlProps/ctrlProp336.xml"/><Relationship Id="rId67" Type="http://schemas.openxmlformats.org/officeDocument/2006/relationships/ctrlProp" Target="../ctrlProps/ctrlProp344.xml"/><Relationship Id="rId20" Type="http://schemas.openxmlformats.org/officeDocument/2006/relationships/ctrlProp" Target="../ctrlProps/ctrlProp297.xml"/><Relationship Id="rId41" Type="http://schemas.openxmlformats.org/officeDocument/2006/relationships/ctrlProp" Target="../ctrlProps/ctrlProp318.xml"/><Relationship Id="rId54" Type="http://schemas.openxmlformats.org/officeDocument/2006/relationships/ctrlProp" Target="../ctrlProps/ctrlProp331.xml"/><Relationship Id="rId62" Type="http://schemas.openxmlformats.org/officeDocument/2006/relationships/ctrlProp" Target="../ctrlProps/ctrlProp339.xml"/><Relationship Id="rId70" Type="http://schemas.openxmlformats.org/officeDocument/2006/relationships/ctrlProp" Target="../ctrlProps/ctrlProp347.xml"/><Relationship Id="rId1" Type="http://schemas.openxmlformats.org/officeDocument/2006/relationships/hyperlink" Target="https://www.fsisac.com/resilience/exercises" TargetMode="External"/><Relationship Id="rId6" Type="http://schemas.openxmlformats.org/officeDocument/2006/relationships/vmlDrawing" Target="../drawings/vmlDrawing13.vml"/><Relationship Id="rId15" Type="http://schemas.openxmlformats.org/officeDocument/2006/relationships/ctrlProp" Target="../ctrlProps/ctrlProp292.xml"/><Relationship Id="rId23" Type="http://schemas.openxmlformats.org/officeDocument/2006/relationships/ctrlProp" Target="../ctrlProps/ctrlProp300.xml"/><Relationship Id="rId28" Type="http://schemas.openxmlformats.org/officeDocument/2006/relationships/ctrlProp" Target="../ctrlProps/ctrlProp305.xml"/><Relationship Id="rId36" Type="http://schemas.openxmlformats.org/officeDocument/2006/relationships/ctrlProp" Target="../ctrlProps/ctrlProp313.xml"/><Relationship Id="rId49" Type="http://schemas.openxmlformats.org/officeDocument/2006/relationships/ctrlProp" Target="../ctrlProps/ctrlProp326.xml"/><Relationship Id="rId57" Type="http://schemas.openxmlformats.org/officeDocument/2006/relationships/ctrlProp" Target="../ctrlProps/ctrlProp334.xml"/><Relationship Id="rId10" Type="http://schemas.openxmlformats.org/officeDocument/2006/relationships/ctrlProp" Target="../ctrlProps/ctrlProp287.xml"/><Relationship Id="rId31" Type="http://schemas.openxmlformats.org/officeDocument/2006/relationships/ctrlProp" Target="../ctrlProps/ctrlProp308.xml"/><Relationship Id="rId44" Type="http://schemas.openxmlformats.org/officeDocument/2006/relationships/ctrlProp" Target="../ctrlProps/ctrlProp321.xml"/><Relationship Id="rId52" Type="http://schemas.openxmlformats.org/officeDocument/2006/relationships/ctrlProp" Target="../ctrlProps/ctrlProp329.xml"/><Relationship Id="rId60" Type="http://schemas.openxmlformats.org/officeDocument/2006/relationships/ctrlProp" Target="../ctrlProps/ctrlProp337.xml"/><Relationship Id="rId65" Type="http://schemas.openxmlformats.org/officeDocument/2006/relationships/ctrlProp" Target="../ctrlProps/ctrlProp342.xml"/><Relationship Id="rId73" Type="http://schemas.openxmlformats.org/officeDocument/2006/relationships/ctrlProp" Target="../ctrlProps/ctrlProp350.xml"/><Relationship Id="rId4" Type="http://schemas.openxmlformats.org/officeDocument/2006/relationships/printerSettings" Target="../printerSettings/printerSettings19.bin"/><Relationship Id="rId9" Type="http://schemas.openxmlformats.org/officeDocument/2006/relationships/ctrlProp" Target="../ctrlProps/ctrlProp286.xml"/><Relationship Id="rId13" Type="http://schemas.openxmlformats.org/officeDocument/2006/relationships/ctrlProp" Target="../ctrlProps/ctrlProp290.xml"/><Relationship Id="rId18" Type="http://schemas.openxmlformats.org/officeDocument/2006/relationships/ctrlProp" Target="../ctrlProps/ctrlProp295.xml"/><Relationship Id="rId39" Type="http://schemas.openxmlformats.org/officeDocument/2006/relationships/ctrlProp" Target="../ctrlProps/ctrlProp316.xml"/><Relationship Id="rId34" Type="http://schemas.openxmlformats.org/officeDocument/2006/relationships/ctrlProp" Target="../ctrlProps/ctrlProp311.xml"/><Relationship Id="rId50" Type="http://schemas.openxmlformats.org/officeDocument/2006/relationships/ctrlProp" Target="../ctrlProps/ctrlProp327.xml"/><Relationship Id="rId55" Type="http://schemas.openxmlformats.org/officeDocument/2006/relationships/ctrlProp" Target="../ctrlProps/ctrlProp332.xml"/><Relationship Id="rId7" Type="http://schemas.openxmlformats.org/officeDocument/2006/relationships/ctrlProp" Target="../ctrlProps/ctrlProp284.xml"/><Relationship Id="rId71" Type="http://schemas.openxmlformats.org/officeDocument/2006/relationships/ctrlProp" Target="../ctrlProps/ctrlProp348.xml"/></Relationships>
</file>

<file path=xl/worksheets/_rels/sheet20.xml.rels><?xml version="1.0" encoding="UTF-8" standalone="yes"?>
<Relationships xmlns="http://schemas.openxmlformats.org/package/2006/relationships"><Relationship Id="rId13" Type="http://schemas.openxmlformats.org/officeDocument/2006/relationships/ctrlProp" Target="../ctrlProps/ctrlProp359.xml"/><Relationship Id="rId18" Type="http://schemas.openxmlformats.org/officeDocument/2006/relationships/ctrlProp" Target="../ctrlProps/ctrlProp364.xml"/><Relationship Id="rId26" Type="http://schemas.openxmlformats.org/officeDocument/2006/relationships/ctrlProp" Target="../ctrlProps/ctrlProp372.xml"/><Relationship Id="rId39" Type="http://schemas.openxmlformats.org/officeDocument/2006/relationships/ctrlProp" Target="../ctrlProps/ctrlProp385.xml"/><Relationship Id="rId21" Type="http://schemas.openxmlformats.org/officeDocument/2006/relationships/ctrlProp" Target="../ctrlProps/ctrlProp367.xml"/><Relationship Id="rId34" Type="http://schemas.openxmlformats.org/officeDocument/2006/relationships/ctrlProp" Target="../ctrlProps/ctrlProp380.xml"/><Relationship Id="rId42" Type="http://schemas.openxmlformats.org/officeDocument/2006/relationships/ctrlProp" Target="../ctrlProps/ctrlProp388.xml"/><Relationship Id="rId47" Type="http://schemas.openxmlformats.org/officeDocument/2006/relationships/ctrlProp" Target="../ctrlProps/ctrlProp393.xml"/><Relationship Id="rId50" Type="http://schemas.openxmlformats.org/officeDocument/2006/relationships/ctrlProp" Target="../ctrlProps/ctrlProp396.xml"/><Relationship Id="rId7" Type="http://schemas.openxmlformats.org/officeDocument/2006/relationships/ctrlProp" Target="../ctrlProps/ctrlProp353.xml"/><Relationship Id="rId2" Type="http://schemas.openxmlformats.org/officeDocument/2006/relationships/hyperlink" Target="https://www.betaalvereniging.nl/wp-content/uploads/Library-of-Cyber-Resilience-Metrics-Shared-Research-Program-Cybersecurity.pdf"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ctrlProp" Target="../ctrlProps/ctrlProp357.xm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 Type="http://schemas.openxmlformats.org/officeDocument/2006/relationships/vmlDrawing" Target="../drawings/vmlDrawing14.vml"/><Relationship Id="rId10" Type="http://schemas.openxmlformats.org/officeDocument/2006/relationships/ctrlProp" Target="../ctrlProps/ctrlProp356.xml"/><Relationship Id="rId19" Type="http://schemas.openxmlformats.org/officeDocument/2006/relationships/ctrlProp" Target="../ctrlProps/ctrlProp365.xm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4" Type="http://schemas.openxmlformats.org/officeDocument/2006/relationships/drawing" Target="../drawings/drawing19.xml"/><Relationship Id="rId9" Type="http://schemas.openxmlformats.org/officeDocument/2006/relationships/ctrlProp" Target="../ctrlProps/ctrlProp355.xml"/><Relationship Id="rId14" Type="http://schemas.openxmlformats.org/officeDocument/2006/relationships/ctrlProp" Target="../ctrlProps/ctrlProp360.x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8" Type="http://schemas.openxmlformats.org/officeDocument/2006/relationships/ctrlProp" Target="../ctrlProps/ctrlProp354.xml"/><Relationship Id="rId51" Type="http://schemas.openxmlformats.org/officeDocument/2006/relationships/ctrlProp" Target="../ctrlProps/ctrlProp397.xml"/><Relationship Id="rId3" Type="http://schemas.openxmlformats.org/officeDocument/2006/relationships/printerSettings" Target="../printerSettings/printerSettings20.bin"/><Relationship Id="rId12" Type="http://schemas.openxmlformats.org/officeDocument/2006/relationships/ctrlProp" Target="../ctrlProps/ctrlProp358.xml"/><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20" Type="http://schemas.openxmlformats.org/officeDocument/2006/relationships/ctrlProp" Target="../ctrlProps/ctrlProp366.xml"/><Relationship Id="rId41" Type="http://schemas.openxmlformats.org/officeDocument/2006/relationships/ctrlProp" Target="../ctrlProps/ctrlProp387.xml"/><Relationship Id="rId1" Type="http://schemas.openxmlformats.org/officeDocument/2006/relationships/hyperlink" Target="https://www.cisecurity.org/white-papers/cis-controls-v7-measures-metrics/" TargetMode="External"/><Relationship Id="rId6" Type="http://schemas.openxmlformats.org/officeDocument/2006/relationships/ctrlProp" Target="../ctrlProps/ctrlProp352.xm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s>
</file>

<file path=xl/worksheets/_rels/sheet21.xml.rels><?xml version="1.0" encoding="UTF-8" standalone="yes"?>
<Relationships xmlns="http://schemas.openxmlformats.org/package/2006/relationships"><Relationship Id="rId13" Type="http://schemas.openxmlformats.org/officeDocument/2006/relationships/ctrlProp" Target="../ctrlProps/ctrlProp407.xml"/><Relationship Id="rId18" Type="http://schemas.openxmlformats.org/officeDocument/2006/relationships/ctrlProp" Target="../ctrlProps/ctrlProp412.xml"/><Relationship Id="rId26" Type="http://schemas.openxmlformats.org/officeDocument/2006/relationships/ctrlProp" Target="../ctrlProps/ctrlProp420.xml"/><Relationship Id="rId39" Type="http://schemas.openxmlformats.org/officeDocument/2006/relationships/ctrlProp" Target="../ctrlProps/ctrlProp433.xml"/><Relationship Id="rId21" Type="http://schemas.openxmlformats.org/officeDocument/2006/relationships/ctrlProp" Target="../ctrlProps/ctrlProp415.xml"/><Relationship Id="rId34" Type="http://schemas.openxmlformats.org/officeDocument/2006/relationships/ctrlProp" Target="../ctrlProps/ctrlProp428.xml"/><Relationship Id="rId42" Type="http://schemas.openxmlformats.org/officeDocument/2006/relationships/ctrlProp" Target="../ctrlProps/ctrlProp436.xml"/><Relationship Id="rId7" Type="http://schemas.openxmlformats.org/officeDocument/2006/relationships/ctrlProp" Target="../ctrlProps/ctrlProp401.xml"/><Relationship Id="rId2" Type="http://schemas.openxmlformats.org/officeDocument/2006/relationships/hyperlink" Target="https://github.com/rabobank-cdc/DeTTECT" TargetMode="External"/><Relationship Id="rId16" Type="http://schemas.openxmlformats.org/officeDocument/2006/relationships/ctrlProp" Target="../ctrlProps/ctrlProp410.xml"/><Relationship Id="rId29" Type="http://schemas.openxmlformats.org/officeDocument/2006/relationships/ctrlProp" Target="../ctrlProps/ctrlProp423.xml"/><Relationship Id="rId1" Type="http://schemas.openxmlformats.org/officeDocument/2006/relationships/hyperlink" Target="https://www.betaalvereniging.nl/en/safety/magma/" TargetMode="External"/><Relationship Id="rId6" Type="http://schemas.openxmlformats.org/officeDocument/2006/relationships/ctrlProp" Target="../ctrlProps/ctrlProp400.xml"/><Relationship Id="rId11" Type="http://schemas.openxmlformats.org/officeDocument/2006/relationships/ctrlProp" Target="../ctrlProps/ctrlProp405.xml"/><Relationship Id="rId24" Type="http://schemas.openxmlformats.org/officeDocument/2006/relationships/ctrlProp" Target="../ctrlProps/ctrlProp418.xml"/><Relationship Id="rId32" Type="http://schemas.openxmlformats.org/officeDocument/2006/relationships/ctrlProp" Target="../ctrlProps/ctrlProp426.xml"/><Relationship Id="rId37" Type="http://schemas.openxmlformats.org/officeDocument/2006/relationships/ctrlProp" Target="../ctrlProps/ctrlProp431.xml"/><Relationship Id="rId40" Type="http://schemas.openxmlformats.org/officeDocument/2006/relationships/ctrlProp" Target="../ctrlProps/ctrlProp434.xml"/><Relationship Id="rId45" Type="http://schemas.openxmlformats.org/officeDocument/2006/relationships/ctrlProp" Target="../ctrlProps/ctrlProp439.xml"/><Relationship Id="rId5" Type="http://schemas.openxmlformats.org/officeDocument/2006/relationships/vmlDrawing" Target="../drawings/vmlDrawing15.vml"/><Relationship Id="rId15" Type="http://schemas.openxmlformats.org/officeDocument/2006/relationships/ctrlProp" Target="../ctrlProps/ctrlProp409.xml"/><Relationship Id="rId23" Type="http://schemas.openxmlformats.org/officeDocument/2006/relationships/ctrlProp" Target="../ctrlProps/ctrlProp417.xml"/><Relationship Id="rId28" Type="http://schemas.openxmlformats.org/officeDocument/2006/relationships/ctrlProp" Target="../ctrlProps/ctrlProp422.xml"/><Relationship Id="rId36" Type="http://schemas.openxmlformats.org/officeDocument/2006/relationships/ctrlProp" Target="../ctrlProps/ctrlProp430.xml"/><Relationship Id="rId10" Type="http://schemas.openxmlformats.org/officeDocument/2006/relationships/ctrlProp" Target="../ctrlProps/ctrlProp404.xml"/><Relationship Id="rId19" Type="http://schemas.openxmlformats.org/officeDocument/2006/relationships/ctrlProp" Target="../ctrlProps/ctrlProp413.xml"/><Relationship Id="rId31" Type="http://schemas.openxmlformats.org/officeDocument/2006/relationships/ctrlProp" Target="../ctrlProps/ctrlProp425.xml"/><Relationship Id="rId44" Type="http://schemas.openxmlformats.org/officeDocument/2006/relationships/ctrlProp" Target="../ctrlProps/ctrlProp438.xml"/><Relationship Id="rId4" Type="http://schemas.openxmlformats.org/officeDocument/2006/relationships/drawing" Target="../drawings/drawing20.xml"/><Relationship Id="rId9" Type="http://schemas.openxmlformats.org/officeDocument/2006/relationships/ctrlProp" Target="../ctrlProps/ctrlProp403.xml"/><Relationship Id="rId14" Type="http://schemas.openxmlformats.org/officeDocument/2006/relationships/ctrlProp" Target="../ctrlProps/ctrlProp408.xml"/><Relationship Id="rId22" Type="http://schemas.openxmlformats.org/officeDocument/2006/relationships/ctrlProp" Target="../ctrlProps/ctrlProp416.xml"/><Relationship Id="rId27" Type="http://schemas.openxmlformats.org/officeDocument/2006/relationships/ctrlProp" Target="../ctrlProps/ctrlProp421.xml"/><Relationship Id="rId30" Type="http://schemas.openxmlformats.org/officeDocument/2006/relationships/ctrlProp" Target="../ctrlProps/ctrlProp424.xml"/><Relationship Id="rId35" Type="http://schemas.openxmlformats.org/officeDocument/2006/relationships/ctrlProp" Target="../ctrlProps/ctrlProp429.xml"/><Relationship Id="rId43" Type="http://schemas.openxmlformats.org/officeDocument/2006/relationships/ctrlProp" Target="../ctrlProps/ctrlProp437.xml"/><Relationship Id="rId8" Type="http://schemas.openxmlformats.org/officeDocument/2006/relationships/ctrlProp" Target="../ctrlProps/ctrlProp402.xml"/><Relationship Id="rId3" Type="http://schemas.openxmlformats.org/officeDocument/2006/relationships/printerSettings" Target="../printerSettings/printerSettings21.bin"/><Relationship Id="rId12" Type="http://schemas.openxmlformats.org/officeDocument/2006/relationships/ctrlProp" Target="../ctrlProps/ctrlProp406.xml"/><Relationship Id="rId17" Type="http://schemas.openxmlformats.org/officeDocument/2006/relationships/ctrlProp" Target="../ctrlProps/ctrlProp411.xml"/><Relationship Id="rId25" Type="http://schemas.openxmlformats.org/officeDocument/2006/relationships/ctrlProp" Target="../ctrlProps/ctrlProp419.xml"/><Relationship Id="rId33" Type="http://schemas.openxmlformats.org/officeDocument/2006/relationships/ctrlProp" Target="../ctrlProps/ctrlProp427.xml"/><Relationship Id="rId38" Type="http://schemas.openxmlformats.org/officeDocument/2006/relationships/ctrlProp" Target="../ctrlProps/ctrlProp432.xml"/><Relationship Id="rId20" Type="http://schemas.openxmlformats.org/officeDocument/2006/relationships/ctrlProp" Target="../ctrlProps/ctrlProp414.xml"/><Relationship Id="rId41" Type="http://schemas.openxmlformats.org/officeDocument/2006/relationships/ctrlProp" Target="../ctrlProps/ctrlProp435.xml"/></Relationships>
</file>

<file path=xl/worksheets/_rels/sheet22.xml.rels><?xml version="1.0" encoding="UTF-8" standalone="yes"?>
<Relationships xmlns="http://schemas.openxmlformats.org/package/2006/relationships"><Relationship Id="rId13" Type="http://schemas.openxmlformats.org/officeDocument/2006/relationships/ctrlProp" Target="../ctrlProps/ctrlProp449.xml"/><Relationship Id="rId18" Type="http://schemas.openxmlformats.org/officeDocument/2006/relationships/ctrlProp" Target="../ctrlProps/ctrlProp454.xml"/><Relationship Id="rId26" Type="http://schemas.openxmlformats.org/officeDocument/2006/relationships/ctrlProp" Target="../ctrlProps/ctrlProp462.xml"/><Relationship Id="rId39" Type="http://schemas.openxmlformats.org/officeDocument/2006/relationships/ctrlProp" Target="../ctrlProps/ctrlProp475.xml"/><Relationship Id="rId21" Type="http://schemas.openxmlformats.org/officeDocument/2006/relationships/ctrlProp" Target="../ctrlProps/ctrlProp457.xml"/><Relationship Id="rId34" Type="http://schemas.openxmlformats.org/officeDocument/2006/relationships/ctrlProp" Target="../ctrlProps/ctrlProp470.xml"/><Relationship Id="rId7" Type="http://schemas.openxmlformats.org/officeDocument/2006/relationships/ctrlProp" Target="../ctrlProps/ctrlProp443.xml"/><Relationship Id="rId12" Type="http://schemas.openxmlformats.org/officeDocument/2006/relationships/ctrlProp" Target="../ctrlProps/ctrlProp448.xml"/><Relationship Id="rId17" Type="http://schemas.openxmlformats.org/officeDocument/2006/relationships/ctrlProp" Target="../ctrlProps/ctrlProp453.xml"/><Relationship Id="rId25" Type="http://schemas.openxmlformats.org/officeDocument/2006/relationships/ctrlProp" Target="../ctrlProps/ctrlProp461.xml"/><Relationship Id="rId33" Type="http://schemas.openxmlformats.org/officeDocument/2006/relationships/ctrlProp" Target="../ctrlProps/ctrlProp469.xml"/><Relationship Id="rId38" Type="http://schemas.openxmlformats.org/officeDocument/2006/relationships/ctrlProp" Target="../ctrlProps/ctrlProp474.xml"/><Relationship Id="rId2" Type="http://schemas.openxmlformats.org/officeDocument/2006/relationships/drawing" Target="../drawings/drawing21.xml"/><Relationship Id="rId16" Type="http://schemas.openxmlformats.org/officeDocument/2006/relationships/ctrlProp" Target="../ctrlProps/ctrlProp452.xml"/><Relationship Id="rId20" Type="http://schemas.openxmlformats.org/officeDocument/2006/relationships/ctrlProp" Target="../ctrlProps/ctrlProp456.xml"/><Relationship Id="rId29" Type="http://schemas.openxmlformats.org/officeDocument/2006/relationships/ctrlProp" Target="../ctrlProps/ctrlProp465.xml"/><Relationship Id="rId1" Type="http://schemas.openxmlformats.org/officeDocument/2006/relationships/printerSettings" Target="../printerSettings/printerSettings22.bin"/><Relationship Id="rId6" Type="http://schemas.openxmlformats.org/officeDocument/2006/relationships/ctrlProp" Target="../ctrlProps/ctrlProp442.xml"/><Relationship Id="rId11" Type="http://schemas.openxmlformats.org/officeDocument/2006/relationships/ctrlProp" Target="../ctrlProps/ctrlProp447.xml"/><Relationship Id="rId24" Type="http://schemas.openxmlformats.org/officeDocument/2006/relationships/ctrlProp" Target="../ctrlProps/ctrlProp460.xml"/><Relationship Id="rId32" Type="http://schemas.openxmlformats.org/officeDocument/2006/relationships/ctrlProp" Target="../ctrlProps/ctrlProp468.xml"/><Relationship Id="rId37" Type="http://schemas.openxmlformats.org/officeDocument/2006/relationships/ctrlProp" Target="../ctrlProps/ctrlProp473.xml"/><Relationship Id="rId5" Type="http://schemas.openxmlformats.org/officeDocument/2006/relationships/ctrlProp" Target="../ctrlProps/ctrlProp441.xml"/><Relationship Id="rId15" Type="http://schemas.openxmlformats.org/officeDocument/2006/relationships/ctrlProp" Target="../ctrlProps/ctrlProp451.xml"/><Relationship Id="rId23" Type="http://schemas.openxmlformats.org/officeDocument/2006/relationships/ctrlProp" Target="../ctrlProps/ctrlProp459.xml"/><Relationship Id="rId28" Type="http://schemas.openxmlformats.org/officeDocument/2006/relationships/ctrlProp" Target="../ctrlProps/ctrlProp464.xml"/><Relationship Id="rId36" Type="http://schemas.openxmlformats.org/officeDocument/2006/relationships/ctrlProp" Target="../ctrlProps/ctrlProp472.xml"/><Relationship Id="rId10" Type="http://schemas.openxmlformats.org/officeDocument/2006/relationships/ctrlProp" Target="../ctrlProps/ctrlProp446.xml"/><Relationship Id="rId19" Type="http://schemas.openxmlformats.org/officeDocument/2006/relationships/ctrlProp" Target="../ctrlProps/ctrlProp455.xml"/><Relationship Id="rId31" Type="http://schemas.openxmlformats.org/officeDocument/2006/relationships/ctrlProp" Target="../ctrlProps/ctrlProp467.xml"/><Relationship Id="rId4" Type="http://schemas.openxmlformats.org/officeDocument/2006/relationships/ctrlProp" Target="../ctrlProps/ctrlProp440.xml"/><Relationship Id="rId9" Type="http://schemas.openxmlformats.org/officeDocument/2006/relationships/ctrlProp" Target="../ctrlProps/ctrlProp445.xml"/><Relationship Id="rId14" Type="http://schemas.openxmlformats.org/officeDocument/2006/relationships/ctrlProp" Target="../ctrlProps/ctrlProp450.xml"/><Relationship Id="rId22" Type="http://schemas.openxmlformats.org/officeDocument/2006/relationships/ctrlProp" Target="../ctrlProps/ctrlProp458.xml"/><Relationship Id="rId27" Type="http://schemas.openxmlformats.org/officeDocument/2006/relationships/ctrlProp" Target="../ctrlProps/ctrlProp463.xml"/><Relationship Id="rId30" Type="http://schemas.openxmlformats.org/officeDocument/2006/relationships/ctrlProp" Target="../ctrlProps/ctrlProp466.xml"/><Relationship Id="rId35" Type="http://schemas.openxmlformats.org/officeDocument/2006/relationships/ctrlProp" Target="../ctrlProps/ctrlProp471.xml"/><Relationship Id="rId8" Type="http://schemas.openxmlformats.org/officeDocument/2006/relationships/ctrlProp" Target="../ctrlProps/ctrlProp444.xml"/><Relationship Id="rId3" Type="http://schemas.openxmlformats.org/officeDocument/2006/relationships/vmlDrawing" Target="../drawings/vmlDrawing16.vml"/></Relationships>
</file>

<file path=xl/worksheets/_rels/sheet23.xml.rels><?xml version="1.0" encoding="UTF-8" standalone="yes"?>
<Relationships xmlns="http://schemas.openxmlformats.org/package/2006/relationships"><Relationship Id="rId26" Type="http://schemas.openxmlformats.org/officeDocument/2006/relationships/ctrlProp" Target="../ctrlProps/ctrlProp498.xml"/><Relationship Id="rId21" Type="http://schemas.openxmlformats.org/officeDocument/2006/relationships/ctrlProp" Target="../ctrlProps/ctrlProp493.xml"/><Relationship Id="rId42" Type="http://schemas.openxmlformats.org/officeDocument/2006/relationships/ctrlProp" Target="../ctrlProps/ctrlProp514.xml"/><Relationship Id="rId47" Type="http://schemas.openxmlformats.org/officeDocument/2006/relationships/ctrlProp" Target="../ctrlProps/ctrlProp519.xml"/><Relationship Id="rId63" Type="http://schemas.openxmlformats.org/officeDocument/2006/relationships/ctrlProp" Target="../ctrlProps/ctrlProp535.xml"/><Relationship Id="rId68" Type="http://schemas.openxmlformats.org/officeDocument/2006/relationships/ctrlProp" Target="../ctrlProps/ctrlProp540.xml"/><Relationship Id="rId84" Type="http://schemas.openxmlformats.org/officeDocument/2006/relationships/ctrlProp" Target="../ctrlProps/ctrlProp556.xml"/><Relationship Id="rId16" Type="http://schemas.openxmlformats.org/officeDocument/2006/relationships/ctrlProp" Target="../ctrlProps/ctrlProp488.xml"/><Relationship Id="rId11" Type="http://schemas.openxmlformats.org/officeDocument/2006/relationships/ctrlProp" Target="../ctrlProps/ctrlProp483.xml"/><Relationship Id="rId32" Type="http://schemas.openxmlformats.org/officeDocument/2006/relationships/ctrlProp" Target="../ctrlProps/ctrlProp504.xml"/><Relationship Id="rId37" Type="http://schemas.openxmlformats.org/officeDocument/2006/relationships/ctrlProp" Target="../ctrlProps/ctrlProp509.xml"/><Relationship Id="rId53" Type="http://schemas.openxmlformats.org/officeDocument/2006/relationships/ctrlProp" Target="../ctrlProps/ctrlProp525.xml"/><Relationship Id="rId58" Type="http://schemas.openxmlformats.org/officeDocument/2006/relationships/ctrlProp" Target="../ctrlProps/ctrlProp530.xml"/><Relationship Id="rId74" Type="http://schemas.openxmlformats.org/officeDocument/2006/relationships/ctrlProp" Target="../ctrlProps/ctrlProp546.xml"/><Relationship Id="rId79" Type="http://schemas.openxmlformats.org/officeDocument/2006/relationships/ctrlProp" Target="../ctrlProps/ctrlProp551.xml"/><Relationship Id="rId5" Type="http://schemas.openxmlformats.org/officeDocument/2006/relationships/ctrlProp" Target="../ctrlProps/ctrlProp477.xml"/><Relationship Id="rId19" Type="http://schemas.openxmlformats.org/officeDocument/2006/relationships/ctrlProp" Target="../ctrlProps/ctrlProp491.xml"/><Relationship Id="rId14" Type="http://schemas.openxmlformats.org/officeDocument/2006/relationships/ctrlProp" Target="../ctrlProps/ctrlProp486.xml"/><Relationship Id="rId22" Type="http://schemas.openxmlformats.org/officeDocument/2006/relationships/ctrlProp" Target="../ctrlProps/ctrlProp494.xml"/><Relationship Id="rId27" Type="http://schemas.openxmlformats.org/officeDocument/2006/relationships/ctrlProp" Target="../ctrlProps/ctrlProp499.xml"/><Relationship Id="rId30" Type="http://schemas.openxmlformats.org/officeDocument/2006/relationships/ctrlProp" Target="../ctrlProps/ctrlProp502.xml"/><Relationship Id="rId35" Type="http://schemas.openxmlformats.org/officeDocument/2006/relationships/ctrlProp" Target="../ctrlProps/ctrlProp507.xml"/><Relationship Id="rId43" Type="http://schemas.openxmlformats.org/officeDocument/2006/relationships/ctrlProp" Target="../ctrlProps/ctrlProp515.xml"/><Relationship Id="rId48" Type="http://schemas.openxmlformats.org/officeDocument/2006/relationships/ctrlProp" Target="../ctrlProps/ctrlProp520.xml"/><Relationship Id="rId56" Type="http://schemas.openxmlformats.org/officeDocument/2006/relationships/ctrlProp" Target="../ctrlProps/ctrlProp528.xml"/><Relationship Id="rId64" Type="http://schemas.openxmlformats.org/officeDocument/2006/relationships/ctrlProp" Target="../ctrlProps/ctrlProp536.xml"/><Relationship Id="rId69" Type="http://schemas.openxmlformats.org/officeDocument/2006/relationships/ctrlProp" Target="../ctrlProps/ctrlProp541.xml"/><Relationship Id="rId77" Type="http://schemas.openxmlformats.org/officeDocument/2006/relationships/ctrlProp" Target="../ctrlProps/ctrlProp549.xml"/><Relationship Id="rId8" Type="http://schemas.openxmlformats.org/officeDocument/2006/relationships/ctrlProp" Target="../ctrlProps/ctrlProp480.xml"/><Relationship Id="rId51" Type="http://schemas.openxmlformats.org/officeDocument/2006/relationships/ctrlProp" Target="../ctrlProps/ctrlProp523.xml"/><Relationship Id="rId72" Type="http://schemas.openxmlformats.org/officeDocument/2006/relationships/ctrlProp" Target="../ctrlProps/ctrlProp544.xml"/><Relationship Id="rId80" Type="http://schemas.openxmlformats.org/officeDocument/2006/relationships/ctrlProp" Target="../ctrlProps/ctrlProp552.xml"/><Relationship Id="rId85" Type="http://schemas.openxmlformats.org/officeDocument/2006/relationships/ctrlProp" Target="../ctrlProps/ctrlProp557.xml"/><Relationship Id="rId3" Type="http://schemas.openxmlformats.org/officeDocument/2006/relationships/vmlDrawing" Target="../drawings/vmlDrawing17.vml"/><Relationship Id="rId12" Type="http://schemas.openxmlformats.org/officeDocument/2006/relationships/ctrlProp" Target="../ctrlProps/ctrlProp484.xml"/><Relationship Id="rId17" Type="http://schemas.openxmlformats.org/officeDocument/2006/relationships/ctrlProp" Target="../ctrlProps/ctrlProp489.xml"/><Relationship Id="rId25" Type="http://schemas.openxmlformats.org/officeDocument/2006/relationships/ctrlProp" Target="../ctrlProps/ctrlProp497.xml"/><Relationship Id="rId33" Type="http://schemas.openxmlformats.org/officeDocument/2006/relationships/ctrlProp" Target="../ctrlProps/ctrlProp505.xml"/><Relationship Id="rId38" Type="http://schemas.openxmlformats.org/officeDocument/2006/relationships/ctrlProp" Target="../ctrlProps/ctrlProp510.xml"/><Relationship Id="rId46" Type="http://schemas.openxmlformats.org/officeDocument/2006/relationships/ctrlProp" Target="../ctrlProps/ctrlProp518.xml"/><Relationship Id="rId59" Type="http://schemas.openxmlformats.org/officeDocument/2006/relationships/ctrlProp" Target="../ctrlProps/ctrlProp531.xml"/><Relationship Id="rId67" Type="http://schemas.openxmlformats.org/officeDocument/2006/relationships/ctrlProp" Target="../ctrlProps/ctrlProp539.xml"/><Relationship Id="rId20" Type="http://schemas.openxmlformats.org/officeDocument/2006/relationships/ctrlProp" Target="../ctrlProps/ctrlProp492.xml"/><Relationship Id="rId41" Type="http://schemas.openxmlformats.org/officeDocument/2006/relationships/ctrlProp" Target="../ctrlProps/ctrlProp513.xml"/><Relationship Id="rId54" Type="http://schemas.openxmlformats.org/officeDocument/2006/relationships/ctrlProp" Target="../ctrlProps/ctrlProp526.xml"/><Relationship Id="rId62" Type="http://schemas.openxmlformats.org/officeDocument/2006/relationships/ctrlProp" Target="../ctrlProps/ctrlProp534.xml"/><Relationship Id="rId70" Type="http://schemas.openxmlformats.org/officeDocument/2006/relationships/ctrlProp" Target="../ctrlProps/ctrlProp542.xml"/><Relationship Id="rId75" Type="http://schemas.openxmlformats.org/officeDocument/2006/relationships/ctrlProp" Target="../ctrlProps/ctrlProp547.xml"/><Relationship Id="rId83" Type="http://schemas.openxmlformats.org/officeDocument/2006/relationships/ctrlProp" Target="../ctrlProps/ctrlProp555.xml"/><Relationship Id="rId1" Type="http://schemas.openxmlformats.org/officeDocument/2006/relationships/printerSettings" Target="../printerSettings/printerSettings23.bin"/><Relationship Id="rId6" Type="http://schemas.openxmlformats.org/officeDocument/2006/relationships/ctrlProp" Target="../ctrlProps/ctrlProp478.xml"/><Relationship Id="rId15" Type="http://schemas.openxmlformats.org/officeDocument/2006/relationships/ctrlProp" Target="../ctrlProps/ctrlProp487.xml"/><Relationship Id="rId23" Type="http://schemas.openxmlformats.org/officeDocument/2006/relationships/ctrlProp" Target="../ctrlProps/ctrlProp495.xml"/><Relationship Id="rId28" Type="http://schemas.openxmlformats.org/officeDocument/2006/relationships/ctrlProp" Target="../ctrlProps/ctrlProp500.xml"/><Relationship Id="rId36" Type="http://schemas.openxmlformats.org/officeDocument/2006/relationships/ctrlProp" Target="../ctrlProps/ctrlProp508.xml"/><Relationship Id="rId49" Type="http://schemas.openxmlformats.org/officeDocument/2006/relationships/ctrlProp" Target="../ctrlProps/ctrlProp521.xml"/><Relationship Id="rId57" Type="http://schemas.openxmlformats.org/officeDocument/2006/relationships/ctrlProp" Target="../ctrlProps/ctrlProp529.xml"/><Relationship Id="rId10" Type="http://schemas.openxmlformats.org/officeDocument/2006/relationships/ctrlProp" Target="../ctrlProps/ctrlProp482.xml"/><Relationship Id="rId31" Type="http://schemas.openxmlformats.org/officeDocument/2006/relationships/ctrlProp" Target="../ctrlProps/ctrlProp503.xml"/><Relationship Id="rId44" Type="http://schemas.openxmlformats.org/officeDocument/2006/relationships/ctrlProp" Target="../ctrlProps/ctrlProp516.xml"/><Relationship Id="rId52" Type="http://schemas.openxmlformats.org/officeDocument/2006/relationships/ctrlProp" Target="../ctrlProps/ctrlProp524.xml"/><Relationship Id="rId60" Type="http://schemas.openxmlformats.org/officeDocument/2006/relationships/ctrlProp" Target="../ctrlProps/ctrlProp532.xml"/><Relationship Id="rId65" Type="http://schemas.openxmlformats.org/officeDocument/2006/relationships/ctrlProp" Target="../ctrlProps/ctrlProp537.xml"/><Relationship Id="rId73" Type="http://schemas.openxmlformats.org/officeDocument/2006/relationships/ctrlProp" Target="../ctrlProps/ctrlProp545.xml"/><Relationship Id="rId78" Type="http://schemas.openxmlformats.org/officeDocument/2006/relationships/ctrlProp" Target="../ctrlProps/ctrlProp550.xml"/><Relationship Id="rId81" Type="http://schemas.openxmlformats.org/officeDocument/2006/relationships/ctrlProp" Target="../ctrlProps/ctrlProp553.xml"/><Relationship Id="rId4" Type="http://schemas.openxmlformats.org/officeDocument/2006/relationships/ctrlProp" Target="../ctrlProps/ctrlProp476.xml"/><Relationship Id="rId9" Type="http://schemas.openxmlformats.org/officeDocument/2006/relationships/ctrlProp" Target="../ctrlProps/ctrlProp481.xml"/><Relationship Id="rId13" Type="http://schemas.openxmlformats.org/officeDocument/2006/relationships/ctrlProp" Target="../ctrlProps/ctrlProp485.xml"/><Relationship Id="rId18" Type="http://schemas.openxmlformats.org/officeDocument/2006/relationships/ctrlProp" Target="../ctrlProps/ctrlProp490.xml"/><Relationship Id="rId39" Type="http://schemas.openxmlformats.org/officeDocument/2006/relationships/ctrlProp" Target="../ctrlProps/ctrlProp511.xml"/><Relationship Id="rId34" Type="http://schemas.openxmlformats.org/officeDocument/2006/relationships/ctrlProp" Target="../ctrlProps/ctrlProp506.xml"/><Relationship Id="rId50" Type="http://schemas.openxmlformats.org/officeDocument/2006/relationships/ctrlProp" Target="../ctrlProps/ctrlProp522.xml"/><Relationship Id="rId55" Type="http://schemas.openxmlformats.org/officeDocument/2006/relationships/ctrlProp" Target="../ctrlProps/ctrlProp527.xml"/><Relationship Id="rId76" Type="http://schemas.openxmlformats.org/officeDocument/2006/relationships/ctrlProp" Target="../ctrlProps/ctrlProp548.xml"/><Relationship Id="rId7" Type="http://schemas.openxmlformats.org/officeDocument/2006/relationships/ctrlProp" Target="../ctrlProps/ctrlProp479.xml"/><Relationship Id="rId71" Type="http://schemas.openxmlformats.org/officeDocument/2006/relationships/ctrlProp" Target="../ctrlProps/ctrlProp543.xml"/><Relationship Id="rId2" Type="http://schemas.openxmlformats.org/officeDocument/2006/relationships/drawing" Target="../drawings/drawing22.xml"/><Relationship Id="rId29" Type="http://schemas.openxmlformats.org/officeDocument/2006/relationships/ctrlProp" Target="../ctrlProps/ctrlProp501.xml"/><Relationship Id="rId24" Type="http://schemas.openxmlformats.org/officeDocument/2006/relationships/ctrlProp" Target="../ctrlProps/ctrlProp496.xml"/><Relationship Id="rId40" Type="http://schemas.openxmlformats.org/officeDocument/2006/relationships/ctrlProp" Target="../ctrlProps/ctrlProp512.xml"/><Relationship Id="rId45" Type="http://schemas.openxmlformats.org/officeDocument/2006/relationships/ctrlProp" Target="../ctrlProps/ctrlProp517.xml"/><Relationship Id="rId66" Type="http://schemas.openxmlformats.org/officeDocument/2006/relationships/ctrlProp" Target="../ctrlProps/ctrlProp538.xml"/><Relationship Id="rId61" Type="http://schemas.openxmlformats.org/officeDocument/2006/relationships/ctrlProp" Target="../ctrlProps/ctrlProp533.xml"/><Relationship Id="rId82" Type="http://schemas.openxmlformats.org/officeDocument/2006/relationships/ctrlProp" Target="../ctrlProps/ctrlProp554.xml"/></Relationships>
</file>

<file path=xl/worksheets/_rels/sheet24.xml.rels><?xml version="1.0" encoding="UTF-8" standalone="yes"?>
<Relationships xmlns="http://schemas.openxmlformats.org/package/2006/relationships"><Relationship Id="rId26" Type="http://schemas.openxmlformats.org/officeDocument/2006/relationships/ctrlProp" Target="../ctrlProps/ctrlProp580.xml"/><Relationship Id="rId21" Type="http://schemas.openxmlformats.org/officeDocument/2006/relationships/ctrlProp" Target="../ctrlProps/ctrlProp575.xml"/><Relationship Id="rId42" Type="http://schemas.openxmlformats.org/officeDocument/2006/relationships/ctrlProp" Target="../ctrlProps/ctrlProp596.xml"/><Relationship Id="rId47" Type="http://schemas.openxmlformats.org/officeDocument/2006/relationships/ctrlProp" Target="../ctrlProps/ctrlProp601.xml"/><Relationship Id="rId63" Type="http://schemas.openxmlformats.org/officeDocument/2006/relationships/ctrlProp" Target="../ctrlProps/ctrlProp617.xml"/><Relationship Id="rId68" Type="http://schemas.openxmlformats.org/officeDocument/2006/relationships/ctrlProp" Target="../ctrlProps/ctrlProp622.xml"/><Relationship Id="rId16" Type="http://schemas.openxmlformats.org/officeDocument/2006/relationships/ctrlProp" Target="../ctrlProps/ctrlProp570.xml"/><Relationship Id="rId11" Type="http://schemas.openxmlformats.org/officeDocument/2006/relationships/ctrlProp" Target="../ctrlProps/ctrlProp565.xml"/><Relationship Id="rId32" Type="http://schemas.openxmlformats.org/officeDocument/2006/relationships/ctrlProp" Target="../ctrlProps/ctrlProp586.xml"/><Relationship Id="rId37" Type="http://schemas.openxmlformats.org/officeDocument/2006/relationships/ctrlProp" Target="../ctrlProps/ctrlProp591.xml"/><Relationship Id="rId53" Type="http://schemas.openxmlformats.org/officeDocument/2006/relationships/ctrlProp" Target="../ctrlProps/ctrlProp607.xml"/><Relationship Id="rId58" Type="http://schemas.openxmlformats.org/officeDocument/2006/relationships/ctrlProp" Target="../ctrlProps/ctrlProp612.xml"/><Relationship Id="rId74" Type="http://schemas.openxmlformats.org/officeDocument/2006/relationships/ctrlProp" Target="../ctrlProps/ctrlProp628.xml"/><Relationship Id="rId79" Type="http://schemas.openxmlformats.org/officeDocument/2006/relationships/ctrlProp" Target="../ctrlProps/ctrlProp633.xml"/><Relationship Id="rId5" Type="http://schemas.openxmlformats.org/officeDocument/2006/relationships/ctrlProp" Target="../ctrlProps/ctrlProp559.xml"/><Relationship Id="rId61" Type="http://schemas.openxmlformats.org/officeDocument/2006/relationships/ctrlProp" Target="../ctrlProps/ctrlProp615.xml"/><Relationship Id="rId19" Type="http://schemas.openxmlformats.org/officeDocument/2006/relationships/ctrlProp" Target="../ctrlProps/ctrlProp573.xml"/><Relationship Id="rId14" Type="http://schemas.openxmlformats.org/officeDocument/2006/relationships/ctrlProp" Target="../ctrlProps/ctrlProp568.xml"/><Relationship Id="rId22" Type="http://schemas.openxmlformats.org/officeDocument/2006/relationships/ctrlProp" Target="../ctrlProps/ctrlProp576.xml"/><Relationship Id="rId27" Type="http://schemas.openxmlformats.org/officeDocument/2006/relationships/ctrlProp" Target="../ctrlProps/ctrlProp581.xml"/><Relationship Id="rId30" Type="http://schemas.openxmlformats.org/officeDocument/2006/relationships/ctrlProp" Target="../ctrlProps/ctrlProp584.xml"/><Relationship Id="rId35" Type="http://schemas.openxmlformats.org/officeDocument/2006/relationships/ctrlProp" Target="../ctrlProps/ctrlProp589.xml"/><Relationship Id="rId43" Type="http://schemas.openxmlformats.org/officeDocument/2006/relationships/ctrlProp" Target="../ctrlProps/ctrlProp597.xml"/><Relationship Id="rId48" Type="http://schemas.openxmlformats.org/officeDocument/2006/relationships/ctrlProp" Target="../ctrlProps/ctrlProp602.xml"/><Relationship Id="rId56" Type="http://schemas.openxmlformats.org/officeDocument/2006/relationships/ctrlProp" Target="../ctrlProps/ctrlProp610.xml"/><Relationship Id="rId64" Type="http://schemas.openxmlformats.org/officeDocument/2006/relationships/ctrlProp" Target="../ctrlProps/ctrlProp618.xml"/><Relationship Id="rId69" Type="http://schemas.openxmlformats.org/officeDocument/2006/relationships/ctrlProp" Target="../ctrlProps/ctrlProp623.xml"/><Relationship Id="rId77" Type="http://schemas.openxmlformats.org/officeDocument/2006/relationships/ctrlProp" Target="../ctrlProps/ctrlProp631.xml"/><Relationship Id="rId8" Type="http://schemas.openxmlformats.org/officeDocument/2006/relationships/ctrlProp" Target="../ctrlProps/ctrlProp562.xml"/><Relationship Id="rId51" Type="http://schemas.openxmlformats.org/officeDocument/2006/relationships/ctrlProp" Target="../ctrlProps/ctrlProp605.xml"/><Relationship Id="rId72" Type="http://schemas.openxmlformats.org/officeDocument/2006/relationships/ctrlProp" Target="../ctrlProps/ctrlProp626.xml"/><Relationship Id="rId80" Type="http://schemas.openxmlformats.org/officeDocument/2006/relationships/ctrlProp" Target="../ctrlProps/ctrlProp634.xml"/><Relationship Id="rId3" Type="http://schemas.openxmlformats.org/officeDocument/2006/relationships/vmlDrawing" Target="../drawings/vmlDrawing18.vml"/><Relationship Id="rId12" Type="http://schemas.openxmlformats.org/officeDocument/2006/relationships/ctrlProp" Target="../ctrlProps/ctrlProp566.xml"/><Relationship Id="rId17" Type="http://schemas.openxmlformats.org/officeDocument/2006/relationships/ctrlProp" Target="../ctrlProps/ctrlProp571.xml"/><Relationship Id="rId25" Type="http://schemas.openxmlformats.org/officeDocument/2006/relationships/ctrlProp" Target="../ctrlProps/ctrlProp579.xml"/><Relationship Id="rId33" Type="http://schemas.openxmlformats.org/officeDocument/2006/relationships/ctrlProp" Target="../ctrlProps/ctrlProp587.xml"/><Relationship Id="rId38" Type="http://schemas.openxmlformats.org/officeDocument/2006/relationships/ctrlProp" Target="../ctrlProps/ctrlProp592.xml"/><Relationship Id="rId46" Type="http://schemas.openxmlformats.org/officeDocument/2006/relationships/ctrlProp" Target="../ctrlProps/ctrlProp600.xml"/><Relationship Id="rId59" Type="http://schemas.openxmlformats.org/officeDocument/2006/relationships/ctrlProp" Target="../ctrlProps/ctrlProp613.xml"/><Relationship Id="rId67" Type="http://schemas.openxmlformats.org/officeDocument/2006/relationships/ctrlProp" Target="../ctrlProps/ctrlProp621.xml"/><Relationship Id="rId20" Type="http://schemas.openxmlformats.org/officeDocument/2006/relationships/ctrlProp" Target="../ctrlProps/ctrlProp574.xml"/><Relationship Id="rId41" Type="http://schemas.openxmlformats.org/officeDocument/2006/relationships/ctrlProp" Target="../ctrlProps/ctrlProp595.xml"/><Relationship Id="rId54" Type="http://schemas.openxmlformats.org/officeDocument/2006/relationships/ctrlProp" Target="../ctrlProps/ctrlProp608.xml"/><Relationship Id="rId62" Type="http://schemas.openxmlformats.org/officeDocument/2006/relationships/ctrlProp" Target="../ctrlProps/ctrlProp616.xml"/><Relationship Id="rId70" Type="http://schemas.openxmlformats.org/officeDocument/2006/relationships/ctrlProp" Target="../ctrlProps/ctrlProp624.xml"/><Relationship Id="rId75" Type="http://schemas.openxmlformats.org/officeDocument/2006/relationships/ctrlProp" Target="../ctrlProps/ctrlProp629.xml"/><Relationship Id="rId1" Type="http://schemas.openxmlformats.org/officeDocument/2006/relationships/printerSettings" Target="../printerSettings/printerSettings24.bin"/><Relationship Id="rId6" Type="http://schemas.openxmlformats.org/officeDocument/2006/relationships/ctrlProp" Target="../ctrlProps/ctrlProp560.xml"/><Relationship Id="rId15" Type="http://schemas.openxmlformats.org/officeDocument/2006/relationships/ctrlProp" Target="../ctrlProps/ctrlProp569.xml"/><Relationship Id="rId23" Type="http://schemas.openxmlformats.org/officeDocument/2006/relationships/ctrlProp" Target="../ctrlProps/ctrlProp577.xml"/><Relationship Id="rId28" Type="http://schemas.openxmlformats.org/officeDocument/2006/relationships/ctrlProp" Target="../ctrlProps/ctrlProp582.xml"/><Relationship Id="rId36" Type="http://schemas.openxmlformats.org/officeDocument/2006/relationships/ctrlProp" Target="../ctrlProps/ctrlProp590.xml"/><Relationship Id="rId49" Type="http://schemas.openxmlformats.org/officeDocument/2006/relationships/ctrlProp" Target="../ctrlProps/ctrlProp603.xml"/><Relationship Id="rId57" Type="http://schemas.openxmlformats.org/officeDocument/2006/relationships/ctrlProp" Target="../ctrlProps/ctrlProp611.xml"/><Relationship Id="rId10" Type="http://schemas.openxmlformats.org/officeDocument/2006/relationships/ctrlProp" Target="../ctrlProps/ctrlProp564.xml"/><Relationship Id="rId31" Type="http://schemas.openxmlformats.org/officeDocument/2006/relationships/ctrlProp" Target="../ctrlProps/ctrlProp585.xml"/><Relationship Id="rId44" Type="http://schemas.openxmlformats.org/officeDocument/2006/relationships/ctrlProp" Target="../ctrlProps/ctrlProp598.xml"/><Relationship Id="rId52" Type="http://schemas.openxmlformats.org/officeDocument/2006/relationships/ctrlProp" Target="../ctrlProps/ctrlProp606.xml"/><Relationship Id="rId60" Type="http://schemas.openxmlformats.org/officeDocument/2006/relationships/ctrlProp" Target="../ctrlProps/ctrlProp614.xml"/><Relationship Id="rId65" Type="http://schemas.openxmlformats.org/officeDocument/2006/relationships/ctrlProp" Target="../ctrlProps/ctrlProp619.xml"/><Relationship Id="rId73" Type="http://schemas.openxmlformats.org/officeDocument/2006/relationships/ctrlProp" Target="../ctrlProps/ctrlProp627.xml"/><Relationship Id="rId78" Type="http://schemas.openxmlformats.org/officeDocument/2006/relationships/ctrlProp" Target="../ctrlProps/ctrlProp632.xml"/><Relationship Id="rId81" Type="http://schemas.openxmlformats.org/officeDocument/2006/relationships/ctrlProp" Target="../ctrlProps/ctrlProp635.xml"/><Relationship Id="rId4" Type="http://schemas.openxmlformats.org/officeDocument/2006/relationships/ctrlProp" Target="../ctrlProps/ctrlProp558.xml"/><Relationship Id="rId9" Type="http://schemas.openxmlformats.org/officeDocument/2006/relationships/ctrlProp" Target="../ctrlProps/ctrlProp563.xml"/><Relationship Id="rId13" Type="http://schemas.openxmlformats.org/officeDocument/2006/relationships/ctrlProp" Target="../ctrlProps/ctrlProp567.xml"/><Relationship Id="rId18" Type="http://schemas.openxmlformats.org/officeDocument/2006/relationships/ctrlProp" Target="../ctrlProps/ctrlProp572.xml"/><Relationship Id="rId39" Type="http://schemas.openxmlformats.org/officeDocument/2006/relationships/ctrlProp" Target="../ctrlProps/ctrlProp593.xml"/><Relationship Id="rId34" Type="http://schemas.openxmlformats.org/officeDocument/2006/relationships/ctrlProp" Target="../ctrlProps/ctrlProp588.xml"/><Relationship Id="rId50" Type="http://schemas.openxmlformats.org/officeDocument/2006/relationships/ctrlProp" Target="../ctrlProps/ctrlProp604.xml"/><Relationship Id="rId55" Type="http://schemas.openxmlformats.org/officeDocument/2006/relationships/ctrlProp" Target="../ctrlProps/ctrlProp609.xml"/><Relationship Id="rId76" Type="http://schemas.openxmlformats.org/officeDocument/2006/relationships/ctrlProp" Target="../ctrlProps/ctrlProp630.xml"/><Relationship Id="rId7" Type="http://schemas.openxmlformats.org/officeDocument/2006/relationships/ctrlProp" Target="../ctrlProps/ctrlProp561.xml"/><Relationship Id="rId71" Type="http://schemas.openxmlformats.org/officeDocument/2006/relationships/ctrlProp" Target="../ctrlProps/ctrlProp625.xml"/><Relationship Id="rId2" Type="http://schemas.openxmlformats.org/officeDocument/2006/relationships/drawing" Target="../drawings/drawing23.xml"/><Relationship Id="rId29" Type="http://schemas.openxmlformats.org/officeDocument/2006/relationships/ctrlProp" Target="../ctrlProps/ctrlProp583.xml"/><Relationship Id="rId24" Type="http://schemas.openxmlformats.org/officeDocument/2006/relationships/ctrlProp" Target="../ctrlProps/ctrlProp578.xml"/><Relationship Id="rId40" Type="http://schemas.openxmlformats.org/officeDocument/2006/relationships/ctrlProp" Target="../ctrlProps/ctrlProp594.xml"/><Relationship Id="rId45" Type="http://schemas.openxmlformats.org/officeDocument/2006/relationships/ctrlProp" Target="../ctrlProps/ctrlProp599.xml"/><Relationship Id="rId66" Type="http://schemas.openxmlformats.org/officeDocument/2006/relationships/ctrlProp" Target="../ctrlProps/ctrlProp620.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657.xml"/><Relationship Id="rId21" Type="http://schemas.openxmlformats.org/officeDocument/2006/relationships/ctrlProp" Target="../ctrlProps/ctrlProp652.xml"/><Relationship Id="rId42" Type="http://schemas.openxmlformats.org/officeDocument/2006/relationships/ctrlProp" Target="../ctrlProps/ctrlProp673.xml"/><Relationship Id="rId47" Type="http://schemas.openxmlformats.org/officeDocument/2006/relationships/ctrlProp" Target="../ctrlProps/ctrlProp678.xml"/><Relationship Id="rId63" Type="http://schemas.openxmlformats.org/officeDocument/2006/relationships/ctrlProp" Target="../ctrlProps/ctrlProp694.xml"/><Relationship Id="rId68" Type="http://schemas.openxmlformats.org/officeDocument/2006/relationships/ctrlProp" Target="../ctrlProps/ctrlProp699.xml"/><Relationship Id="rId84" Type="http://schemas.openxmlformats.org/officeDocument/2006/relationships/ctrlProp" Target="../ctrlProps/ctrlProp715.xml"/><Relationship Id="rId89" Type="http://schemas.openxmlformats.org/officeDocument/2006/relationships/ctrlProp" Target="../ctrlProps/ctrlProp720.xml"/><Relationship Id="rId16" Type="http://schemas.openxmlformats.org/officeDocument/2006/relationships/ctrlProp" Target="../ctrlProps/ctrlProp647.xml"/><Relationship Id="rId11" Type="http://schemas.openxmlformats.org/officeDocument/2006/relationships/ctrlProp" Target="../ctrlProps/ctrlProp642.xml"/><Relationship Id="rId32" Type="http://schemas.openxmlformats.org/officeDocument/2006/relationships/ctrlProp" Target="../ctrlProps/ctrlProp663.xml"/><Relationship Id="rId37" Type="http://schemas.openxmlformats.org/officeDocument/2006/relationships/ctrlProp" Target="../ctrlProps/ctrlProp668.xml"/><Relationship Id="rId53" Type="http://schemas.openxmlformats.org/officeDocument/2006/relationships/ctrlProp" Target="../ctrlProps/ctrlProp684.xml"/><Relationship Id="rId58" Type="http://schemas.openxmlformats.org/officeDocument/2006/relationships/ctrlProp" Target="../ctrlProps/ctrlProp689.xml"/><Relationship Id="rId74" Type="http://schemas.openxmlformats.org/officeDocument/2006/relationships/ctrlProp" Target="../ctrlProps/ctrlProp705.xml"/><Relationship Id="rId79" Type="http://schemas.openxmlformats.org/officeDocument/2006/relationships/ctrlProp" Target="../ctrlProps/ctrlProp710.xml"/><Relationship Id="rId5" Type="http://schemas.openxmlformats.org/officeDocument/2006/relationships/ctrlProp" Target="../ctrlProps/ctrlProp636.xml"/><Relationship Id="rId90" Type="http://schemas.openxmlformats.org/officeDocument/2006/relationships/ctrlProp" Target="../ctrlProps/ctrlProp721.xml"/><Relationship Id="rId95" Type="http://schemas.openxmlformats.org/officeDocument/2006/relationships/ctrlProp" Target="../ctrlProps/ctrlProp726.xml"/><Relationship Id="rId22" Type="http://schemas.openxmlformats.org/officeDocument/2006/relationships/ctrlProp" Target="../ctrlProps/ctrlProp653.xml"/><Relationship Id="rId27" Type="http://schemas.openxmlformats.org/officeDocument/2006/relationships/ctrlProp" Target="../ctrlProps/ctrlProp658.xml"/><Relationship Id="rId43" Type="http://schemas.openxmlformats.org/officeDocument/2006/relationships/ctrlProp" Target="../ctrlProps/ctrlProp674.xml"/><Relationship Id="rId48" Type="http://schemas.openxmlformats.org/officeDocument/2006/relationships/ctrlProp" Target="../ctrlProps/ctrlProp679.xml"/><Relationship Id="rId64" Type="http://schemas.openxmlformats.org/officeDocument/2006/relationships/ctrlProp" Target="../ctrlProps/ctrlProp695.xml"/><Relationship Id="rId69" Type="http://schemas.openxmlformats.org/officeDocument/2006/relationships/ctrlProp" Target="../ctrlProps/ctrlProp700.xml"/><Relationship Id="rId80" Type="http://schemas.openxmlformats.org/officeDocument/2006/relationships/ctrlProp" Target="../ctrlProps/ctrlProp711.xml"/><Relationship Id="rId85" Type="http://schemas.openxmlformats.org/officeDocument/2006/relationships/ctrlProp" Target="../ctrlProps/ctrlProp716.xml"/><Relationship Id="rId3" Type="http://schemas.openxmlformats.org/officeDocument/2006/relationships/drawing" Target="../drawings/drawing24.xml"/><Relationship Id="rId12" Type="http://schemas.openxmlformats.org/officeDocument/2006/relationships/ctrlProp" Target="../ctrlProps/ctrlProp643.xml"/><Relationship Id="rId17" Type="http://schemas.openxmlformats.org/officeDocument/2006/relationships/ctrlProp" Target="../ctrlProps/ctrlProp648.xml"/><Relationship Id="rId25" Type="http://schemas.openxmlformats.org/officeDocument/2006/relationships/ctrlProp" Target="../ctrlProps/ctrlProp656.xml"/><Relationship Id="rId33" Type="http://schemas.openxmlformats.org/officeDocument/2006/relationships/ctrlProp" Target="../ctrlProps/ctrlProp664.xml"/><Relationship Id="rId38" Type="http://schemas.openxmlformats.org/officeDocument/2006/relationships/ctrlProp" Target="../ctrlProps/ctrlProp669.xml"/><Relationship Id="rId46" Type="http://schemas.openxmlformats.org/officeDocument/2006/relationships/ctrlProp" Target="../ctrlProps/ctrlProp677.xml"/><Relationship Id="rId59" Type="http://schemas.openxmlformats.org/officeDocument/2006/relationships/ctrlProp" Target="../ctrlProps/ctrlProp690.xml"/><Relationship Id="rId67" Type="http://schemas.openxmlformats.org/officeDocument/2006/relationships/ctrlProp" Target="../ctrlProps/ctrlProp698.xml"/><Relationship Id="rId20" Type="http://schemas.openxmlformats.org/officeDocument/2006/relationships/ctrlProp" Target="../ctrlProps/ctrlProp651.xml"/><Relationship Id="rId41" Type="http://schemas.openxmlformats.org/officeDocument/2006/relationships/ctrlProp" Target="../ctrlProps/ctrlProp672.xml"/><Relationship Id="rId54" Type="http://schemas.openxmlformats.org/officeDocument/2006/relationships/ctrlProp" Target="../ctrlProps/ctrlProp685.xml"/><Relationship Id="rId62" Type="http://schemas.openxmlformats.org/officeDocument/2006/relationships/ctrlProp" Target="../ctrlProps/ctrlProp693.xml"/><Relationship Id="rId70" Type="http://schemas.openxmlformats.org/officeDocument/2006/relationships/ctrlProp" Target="../ctrlProps/ctrlProp701.xml"/><Relationship Id="rId75" Type="http://schemas.openxmlformats.org/officeDocument/2006/relationships/ctrlProp" Target="../ctrlProps/ctrlProp706.xml"/><Relationship Id="rId83" Type="http://schemas.openxmlformats.org/officeDocument/2006/relationships/ctrlProp" Target="../ctrlProps/ctrlProp714.xml"/><Relationship Id="rId88" Type="http://schemas.openxmlformats.org/officeDocument/2006/relationships/ctrlProp" Target="../ctrlProps/ctrlProp719.xml"/><Relationship Id="rId91" Type="http://schemas.openxmlformats.org/officeDocument/2006/relationships/ctrlProp" Target="../ctrlProps/ctrlProp722.xml"/><Relationship Id="rId96" Type="http://schemas.openxmlformats.org/officeDocument/2006/relationships/ctrlProp" Target="../ctrlProps/ctrlProp727.xml"/><Relationship Id="rId1" Type="http://schemas.openxmlformats.org/officeDocument/2006/relationships/hyperlink" Target="https://github.com/tsale/EDR-Telemetry" TargetMode="External"/><Relationship Id="rId6" Type="http://schemas.openxmlformats.org/officeDocument/2006/relationships/ctrlProp" Target="../ctrlProps/ctrlProp637.xml"/><Relationship Id="rId15" Type="http://schemas.openxmlformats.org/officeDocument/2006/relationships/ctrlProp" Target="../ctrlProps/ctrlProp646.xml"/><Relationship Id="rId23" Type="http://schemas.openxmlformats.org/officeDocument/2006/relationships/ctrlProp" Target="../ctrlProps/ctrlProp654.xml"/><Relationship Id="rId28" Type="http://schemas.openxmlformats.org/officeDocument/2006/relationships/ctrlProp" Target="../ctrlProps/ctrlProp659.xml"/><Relationship Id="rId36" Type="http://schemas.openxmlformats.org/officeDocument/2006/relationships/ctrlProp" Target="../ctrlProps/ctrlProp667.xml"/><Relationship Id="rId49" Type="http://schemas.openxmlformats.org/officeDocument/2006/relationships/ctrlProp" Target="../ctrlProps/ctrlProp680.xml"/><Relationship Id="rId57" Type="http://schemas.openxmlformats.org/officeDocument/2006/relationships/ctrlProp" Target="../ctrlProps/ctrlProp688.xml"/><Relationship Id="rId10" Type="http://schemas.openxmlformats.org/officeDocument/2006/relationships/ctrlProp" Target="../ctrlProps/ctrlProp641.xml"/><Relationship Id="rId31" Type="http://schemas.openxmlformats.org/officeDocument/2006/relationships/ctrlProp" Target="../ctrlProps/ctrlProp662.xml"/><Relationship Id="rId44" Type="http://schemas.openxmlformats.org/officeDocument/2006/relationships/ctrlProp" Target="../ctrlProps/ctrlProp675.xml"/><Relationship Id="rId52" Type="http://schemas.openxmlformats.org/officeDocument/2006/relationships/ctrlProp" Target="../ctrlProps/ctrlProp683.xml"/><Relationship Id="rId60" Type="http://schemas.openxmlformats.org/officeDocument/2006/relationships/ctrlProp" Target="../ctrlProps/ctrlProp691.xml"/><Relationship Id="rId65" Type="http://schemas.openxmlformats.org/officeDocument/2006/relationships/ctrlProp" Target="../ctrlProps/ctrlProp696.xml"/><Relationship Id="rId73" Type="http://schemas.openxmlformats.org/officeDocument/2006/relationships/ctrlProp" Target="../ctrlProps/ctrlProp704.xml"/><Relationship Id="rId78" Type="http://schemas.openxmlformats.org/officeDocument/2006/relationships/ctrlProp" Target="../ctrlProps/ctrlProp709.xml"/><Relationship Id="rId81" Type="http://schemas.openxmlformats.org/officeDocument/2006/relationships/ctrlProp" Target="../ctrlProps/ctrlProp712.xml"/><Relationship Id="rId86" Type="http://schemas.openxmlformats.org/officeDocument/2006/relationships/ctrlProp" Target="../ctrlProps/ctrlProp717.xml"/><Relationship Id="rId94" Type="http://schemas.openxmlformats.org/officeDocument/2006/relationships/ctrlProp" Target="../ctrlProps/ctrlProp725.xml"/><Relationship Id="rId4" Type="http://schemas.openxmlformats.org/officeDocument/2006/relationships/vmlDrawing" Target="../drawings/vmlDrawing19.vml"/><Relationship Id="rId9" Type="http://schemas.openxmlformats.org/officeDocument/2006/relationships/ctrlProp" Target="../ctrlProps/ctrlProp640.xml"/><Relationship Id="rId13" Type="http://schemas.openxmlformats.org/officeDocument/2006/relationships/ctrlProp" Target="../ctrlProps/ctrlProp644.xml"/><Relationship Id="rId18" Type="http://schemas.openxmlformats.org/officeDocument/2006/relationships/ctrlProp" Target="../ctrlProps/ctrlProp649.xml"/><Relationship Id="rId39" Type="http://schemas.openxmlformats.org/officeDocument/2006/relationships/ctrlProp" Target="../ctrlProps/ctrlProp670.xml"/><Relationship Id="rId34" Type="http://schemas.openxmlformats.org/officeDocument/2006/relationships/ctrlProp" Target="../ctrlProps/ctrlProp665.xml"/><Relationship Id="rId50" Type="http://schemas.openxmlformats.org/officeDocument/2006/relationships/ctrlProp" Target="../ctrlProps/ctrlProp681.xml"/><Relationship Id="rId55" Type="http://schemas.openxmlformats.org/officeDocument/2006/relationships/ctrlProp" Target="../ctrlProps/ctrlProp686.xml"/><Relationship Id="rId76" Type="http://schemas.openxmlformats.org/officeDocument/2006/relationships/ctrlProp" Target="../ctrlProps/ctrlProp707.xml"/><Relationship Id="rId97" Type="http://schemas.openxmlformats.org/officeDocument/2006/relationships/ctrlProp" Target="../ctrlProps/ctrlProp728.xml"/><Relationship Id="rId7" Type="http://schemas.openxmlformats.org/officeDocument/2006/relationships/ctrlProp" Target="../ctrlProps/ctrlProp638.xml"/><Relationship Id="rId71" Type="http://schemas.openxmlformats.org/officeDocument/2006/relationships/ctrlProp" Target="../ctrlProps/ctrlProp702.xml"/><Relationship Id="rId92" Type="http://schemas.openxmlformats.org/officeDocument/2006/relationships/ctrlProp" Target="../ctrlProps/ctrlProp723.xml"/><Relationship Id="rId2" Type="http://schemas.openxmlformats.org/officeDocument/2006/relationships/printerSettings" Target="../printerSettings/printerSettings25.bin"/><Relationship Id="rId29" Type="http://schemas.openxmlformats.org/officeDocument/2006/relationships/ctrlProp" Target="../ctrlProps/ctrlProp660.xml"/><Relationship Id="rId24" Type="http://schemas.openxmlformats.org/officeDocument/2006/relationships/ctrlProp" Target="../ctrlProps/ctrlProp655.xml"/><Relationship Id="rId40" Type="http://schemas.openxmlformats.org/officeDocument/2006/relationships/ctrlProp" Target="../ctrlProps/ctrlProp671.xml"/><Relationship Id="rId45" Type="http://schemas.openxmlformats.org/officeDocument/2006/relationships/ctrlProp" Target="../ctrlProps/ctrlProp676.xml"/><Relationship Id="rId66" Type="http://schemas.openxmlformats.org/officeDocument/2006/relationships/ctrlProp" Target="../ctrlProps/ctrlProp697.xml"/><Relationship Id="rId87" Type="http://schemas.openxmlformats.org/officeDocument/2006/relationships/ctrlProp" Target="../ctrlProps/ctrlProp718.xml"/><Relationship Id="rId61" Type="http://schemas.openxmlformats.org/officeDocument/2006/relationships/ctrlProp" Target="../ctrlProps/ctrlProp692.xml"/><Relationship Id="rId82" Type="http://schemas.openxmlformats.org/officeDocument/2006/relationships/ctrlProp" Target="../ctrlProps/ctrlProp713.xml"/><Relationship Id="rId19" Type="http://schemas.openxmlformats.org/officeDocument/2006/relationships/ctrlProp" Target="../ctrlProps/ctrlProp650.xml"/><Relationship Id="rId14" Type="http://schemas.openxmlformats.org/officeDocument/2006/relationships/ctrlProp" Target="../ctrlProps/ctrlProp645.xml"/><Relationship Id="rId30" Type="http://schemas.openxmlformats.org/officeDocument/2006/relationships/ctrlProp" Target="../ctrlProps/ctrlProp661.xml"/><Relationship Id="rId35" Type="http://schemas.openxmlformats.org/officeDocument/2006/relationships/ctrlProp" Target="../ctrlProps/ctrlProp666.xml"/><Relationship Id="rId56" Type="http://schemas.openxmlformats.org/officeDocument/2006/relationships/ctrlProp" Target="../ctrlProps/ctrlProp687.xml"/><Relationship Id="rId77" Type="http://schemas.openxmlformats.org/officeDocument/2006/relationships/ctrlProp" Target="../ctrlProps/ctrlProp708.xml"/><Relationship Id="rId8" Type="http://schemas.openxmlformats.org/officeDocument/2006/relationships/ctrlProp" Target="../ctrlProps/ctrlProp639.xml"/><Relationship Id="rId51" Type="http://schemas.openxmlformats.org/officeDocument/2006/relationships/ctrlProp" Target="../ctrlProps/ctrlProp682.xml"/><Relationship Id="rId72" Type="http://schemas.openxmlformats.org/officeDocument/2006/relationships/ctrlProp" Target="../ctrlProps/ctrlProp703.xml"/><Relationship Id="rId93" Type="http://schemas.openxmlformats.org/officeDocument/2006/relationships/ctrlProp" Target="../ctrlProps/ctrlProp724.xml"/><Relationship Id="rId98" Type="http://schemas.openxmlformats.org/officeDocument/2006/relationships/ctrlProp" Target="../ctrlProps/ctrlProp729.xml"/></Relationships>
</file>

<file path=xl/worksheets/_rels/sheet26.xml.rels><?xml version="1.0" encoding="UTF-8" standalone="yes"?>
<Relationships xmlns="http://schemas.openxmlformats.org/package/2006/relationships"><Relationship Id="rId26" Type="http://schemas.openxmlformats.org/officeDocument/2006/relationships/ctrlProp" Target="../ctrlProps/ctrlProp752.xml"/><Relationship Id="rId21" Type="http://schemas.openxmlformats.org/officeDocument/2006/relationships/ctrlProp" Target="../ctrlProps/ctrlProp747.xml"/><Relationship Id="rId42" Type="http://schemas.openxmlformats.org/officeDocument/2006/relationships/ctrlProp" Target="../ctrlProps/ctrlProp768.xml"/><Relationship Id="rId47" Type="http://schemas.openxmlformats.org/officeDocument/2006/relationships/ctrlProp" Target="../ctrlProps/ctrlProp773.xml"/><Relationship Id="rId63" Type="http://schemas.openxmlformats.org/officeDocument/2006/relationships/ctrlProp" Target="../ctrlProps/ctrlProp789.xml"/><Relationship Id="rId68" Type="http://schemas.openxmlformats.org/officeDocument/2006/relationships/ctrlProp" Target="../ctrlProps/ctrlProp794.xml"/><Relationship Id="rId7" Type="http://schemas.openxmlformats.org/officeDocument/2006/relationships/ctrlProp" Target="../ctrlProps/ctrlProp733.xml"/><Relationship Id="rId71" Type="http://schemas.openxmlformats.org/officeDocument/2006/relationships/ctrlProp" Target="../ctrlProps/ctrlProp797.xml"/><Relationship Id="rId2" Type="http://schemas.openxmlformats.org/officeDocument/2006/relationships/drawing" Target="../drawings/drawing25.xml"/><Relationship Id="rId16" Type="http://schemas.openxmlformats.org/officeDocument/2006/relationships/ctrlProp" Target="../ctrlProps/ctrlProp742.xml"/><Relationship Id="rId29" Type="http://schemas.openxmlformats.org/officeDocument/2006/relationships/ctrlProp" Target="../ctrlProps/ctrlProp755.xml"/><Relationship Id="rId11" Type="http://schemas.openxmlformats.org/officeDocument/2006/relationships/ctrlProp" Target="../ctrlProps/ctrlProp737.xml"/><Relationship Id="rId24" Type="http://schemas.openxmlformats.org/officeDocument/2006/relationships/ctrlProp" Target="../ctrlProps/ctrlProp750.xml"/><Relationship Id="rId32" Type="http://schemas.openxmlformats.org/officeDocument/2006/relationships/ctrlProp" Target="../ctrlProps/ctrlProp758.xml"/><Relationship Id="rId37" Type="http://schemas.openxmlformats.org/officeDocument/2006/relationships/ctrlProp" Target="../ctrlProps/ctrlProp763.xml"/><Relationship Id="rId40" Type="http://schemas.openxmlformats.org/officeDocument/2006/relationships/ctrlProp" Target="../ctrlProps/ctrlProp766.xml"/><Relationship Id="rId45" Type="http://schemas.openxmlformats.org/officeDocument/2006/relationships/ctrlProp" Target="../ctrlProps/ctrlProp771.xml"/><Relationship Id="rId53" Type="http://schemas.openxmlformats.org/officeDocument/2006/relationships/ctrlProp" Target="../ctrlProps/ctrlProp779.xml"/><Relationship Id="rId58" Type="http://schemas.openxmlformats.org/officeDocument/2006/relationships/ctrlProp" Target="../ctrlProps/ctrlProp784.xml"/><Relationship Id="rId66" Type="http://schemas.openxmlformats.org/officeDocument/2006/relationships/ctrlProp" Target="../ctrlProps/ctrlProp792.xml"/><Relationship Id="rId5" Type="http://schemas.openxmlformats.org/officeDocument/2006/relationships/ctrlProp" Target="../ctrlProps/ctrlProp731.xml"/><Relationship Id="rId61" Type="http://schemas.openxmlformats.org/officeDocument/2006/relationships/ctrlProp" Target="../ctrlProps/ctrlProp787.xml"/><Relationship Id="rId19" Type="http://schemas.openxmlformats.org/officeDocument/2006/relationships/ctrlProp" Target="../ctrlProps/ctrlProp745.xml"/><Relationship Id="rId14" Type="http://schemas.openxmlformats.org/officeDocument/2006/relationships/ctrlProp" Target="../ctrlProps/ctrlProp740.xml"/><Relationship Id="rId22" Type="http://schemas.openxmlformats.org/officeDocument/2006/relationships/ctrlProp" Target="../ctrlProps/ctrlProp748.xml"/><Relationship Id="rId27" Type="http://schemas.openxmlformats.org/officeDocument/2006/relationships/ctrlProp" Target="../ctrlProps/ctrlProp753.xml"/><Relationship Id="rId30" Type="http://schemas.openxmlformats.org/officeDocument/2006/relationships/ctrlProp" Target="../ctrlProps/ctrlProp756.xml"/><Relationship Id="rId35" Type="http://schemas.openxmlformats.org/officeDocument/2006/relationships/ctrlProp" Target="../ctrlProps/ctrlProp761.xml"/><Relationship Id="rId43" Type="http://schemas.openxmlformats.org/officeDocument/2006/relationships/ctrlProp" Target="../ctrlProps/ctrlProp769.xml"/><Relationship Id="rId48" Type="http://schemas.openxmlformats.org/officeDocument/2006/relationships/ctrlProp" Target="../ctrlProps/ctrlProp774.xml"/><Relationship Id="rId56" Type="http://schemas.openxmlformats.org/officeDocument/2006/relationships/ctrlProp" Target="../ctrlProps/ctrlProp782.xml"/><Relationship Id="rId64" Type="http://schemas.openxmlformats.org/officeDocument/2006/relationships/ctrlProp" Target="../ctrlProps/ctrlProp790.xml"/><Relationship Id="rId69" Type="http://schemas.openxmlformats.org/officeDocument/2006/relationships/ctrlProp" Target="../ctrlProps/ctrlProp795.xml"/><Relationship Id="rId8" Type="http://schemas.openxmlformats.org/officeDocument/2006/relationships/ctrlProp" Target="../ctrlProps/ctrlProp734.xml"/><Relationship Id="rId51" Type="http://schemas.openxmlformats.org/officeDocument/2006/relationships/ctrlProp" Target="../ctrlProps/ctrlProp777.xml"/><Relationship Id="rId3" Type="http://schemas.openxmlformats.org/officeDocument/2006/relationships/vmlDrawing" Target="../drawings/vmlDrawing20.vml"/><Relationship Id="rId12" Type="http://schemas.openxmlformats.org/officeDocument/2006/relationships/ctrlProp" Target="../ctrlProps/ctrlProp738.xml"/><Relationship Id="rId17" Type="http://schemas.openxmlformats.org/officeDocument/2006/relationships/ctrlProp" Target="../ctrlProps/ctrlProp743.xml"/><Relationship Id="rId25" Type="http://schemas.openxmlformats.org/officeDocument/2006/relationships/ctrlProp" Target="../ctrlProps/ctrlProp751.xml"/><Relationship Id="rId33" Type="http://schemas.openxmlformats.org/officeDocument/2006/relationships/ctrlProp" Target="../ctrlProps/ctrlProp759.xml"/><Relationship Id="rId38" Type="http://schemas.openxmlformats.org/officeDocument/2006/relationships/ctrlProp" Target="../ctrlProps/ctrlProp764.xml"/><Relationship Id="rId46" Type="http://schemas.openxmlformats.org/officeDocument/2006/relationships/ctrlProp" Target="../ctrlProps/ctrlProp772.xml"/><Relationship Id="rId59" Type="http://schemas.openxmlformats.org/officeDocument/2006/relationships/ctrlProp" Target="../ctrlProps/ctrlProp785.xml"/><Relationship Id="rId67" Type="http://schemas.openxmlformats.org/officeDocument/2006/relationships/ctrlProp" Target="../ctrlProps/ctrlProp793.xml"/><Relationship Id="rId20" Type="http://schemas.openxmlformats.org/officeDocument/2006/relationships/ctrlProp" Target="../ctrlProps/ctrlProp746.xml"/><Relationship Id="rId41" Type="http://schemas.openxmlformats.org/officeDocument/2006/relationships/ctrlProp" Target="../ctrlProps/ctrlProp767.xml"/><Relationship Id="rId54" Type="http://schemas.openxmlformats.org/officeDocument/2006/relationships/ctrlProp" Target="../ctrlProps/ctrlProp780.xml"/><Relationship Id="rId62" Type="http://schemas.openxmlformats.org/officeDocument/2006/relationships/ctrlProp" Target="../ctrlProps/ctrlProp788.xml"/><Relationship Id="rId70" Type="http://schemas.openxmlformats.org/officeDocument/2006/relationships/ctrlProp" Target="../ctrlProps/ctrlProp796.xml"/><Relationship Id="rId1" Type="http://schemas.openxmlformats.org/officeDocument/2006/relationships/printerSettings" Target="../printerSettings/printerSettings26.bin"/><Relationship Id="rId6" Type="http://schemas.openxmlformats.org/officeDocument/2006/relationships/ctrlProp" Target="../ctrlProps/ctrlProp732.xml"/><Relationship Id="rId15" Type="http://schemas.openxmlformats.org/officeDocument/2006/relationships/ctrlProp" Target="../ctrlProps/ctrlProp741.xml"/><Relationship Id="rId23" Type="http://schemas.openxmlformats.org/officeDocument/2006/relationships/ctrlProp" Target="../ctrlProps/ctrlProp749.xml"/><Relationship Id="rId28" Type="http://schemas.openxmlformats.org/officeDocument/2006/relationships/ctrlProp" Target="../ctrlProps/ctrlProp754.xml"/><Relationship Id="rId36" Type="http://schemas.openxmlformats.org/officeDocument/2006/relationships/ctrlProp" Target="../ctrlProps/ctrlProp762.xml"/><Relationship Id="rId49" Type="http://schemas.openxmlformats.org/officeDocument/2006/relationships/ctrlProp" Target="../ctrlProps/ctrlProp775.xml"/><Relationship Id="rId57" Type="http://schemas.openxmlformats.org/officeDocument/2006/relationships/ctrlProp" Target="../ctrlProps/ctrlProp783.xml"/><Relationship Id="rId10" Type="http://schemas.openxmlformats.org/officeDocument/2006/relationships/ctrlProp" Target="../ctrlProps/ctrlProp736.xml"/><Relationship Id="rId31" Type="http://schemas.openxmlformats.org/officeDocument/2006/relationships/ctrlProp" Target="../ctrlProps/ctrlProp757.xml"/><Relationship Id="rId44" Type="http://schemas.openxmlformats.org/officeDocument/2006/relationships/ctrlProp" Target="../ctrlProps/ctrlProp770.xml"/><Relationship Id="rId52" Type="http://schemas.openxmlformats.org/officeDocument/2006/relationships/ctrlProp" Target="../ctrlProps/ctrlProp778.xml"/><Relationship Id="rId60" Type="http://schemas.openxmlformats.org/officeDocument/2006/relationships/ctrlProp" Target="../ctrlProps/ctrlProp786.xml"/><Relationship Id="rId65" Type="http://schemas.openxmlformats.org/officeDocument/2006/relationships/ctrlProp" Target="../ctrlProps/ctrlProp791.xml"/><Relationship Id="rId4" Type="http://schemas.openxmlformats.org/officeDocument/2006/relationships/ctrlProp" Target="../ctrlProps/ctrlProp730.xml"/><Relationship Id="rId9" Type="http://schemas.openxmlformats.org/officeDocument/2006/relationships/ctrlProp" Target="../ctrlProps/ctrlProp735.xml"/><Relationship Id="rId13" Type="http://schemas.openxmlformats.org/officeDocument/2006/relationships/ctrlProp" Target="../ctrlProps/ctrlProp739.xml"/><Relationship Id="rId18" Type="http://schemas.openxmlformats.org/officeDocument/2006/relationships/ctrlProp" Target="../ctrlProps/ctrlProp744.xml"/><Relationship Id="rId39" Type="http://schemas.openxmlformats.org/officeDocument/2006/relationships/ctrlProp" Target="../ctrlProps/ctrlProp765.xml"/><Relationship Id="rId34" Type="http://schemas.openxmlformats.org/officeDocument/2006/relationships/ctrlProp" Target="../ctrlProps/ctrlProp760.xml"/><Relationship Id="rId50" Type="http://schemas.openxmlformats.org/officeDocument/2006/relationships/ctrlProp" Target="../ctrlProps/ctrlProp776.xml"/><Relationship Id="rId55" Type="http://schemas.openxmlformats.org/officeDocument/2006/relationships/ctrlProp" Target="../ctrlProps/ctrlProp781.xml"/></Relationships>
</file>

<file path=xl/worksheets/_rels/sheet27.xml.rels><?xml version="1.0" encoding="UTF-8" standalone="yes"?>
<Relationships xmlns="http://schemas.openxmlformats.org/package/2006/relationships"><Relationship Id="rId26" Type="http://schemas.openxmlformats.org/officeDocument/2006/relationships/ctrlProp" Target="../ctrlProps/ctrlProp820.xml"/><Relationship Id="rId21" Type="http://schemas.openxmlformats.org/officeDocument/2006/relationships/ctrlProp" Target="../ctrlProps/ctrlProp815.xml"/><Relationship Id="rId34" Type="http://schemas.openxmlformats.org/officeDocument/2006/relationships/ctrlProp" Target="../ctrlProps/ctrlProp828.xml"/><Relationship Id="rId42" Type="http://schemas.openxmlformats.org/officeDocument/2006/relationships/ctrlProp" Target="../ctrlProps/ctrlProp836.xml"/><Relationship Id="rId47" Type="http://schemas.openxmlformats.org/officeDocument/2006/relationships/ctrlProp" Target="../ctrlProps/ctrlProp841.xml"/><Relationship Id="rId50" Type="http://schemas.openxmlformats.org/officeDocument/2006/relationships/ctrlProp" Target="../ctrlProps/ctrlProp844.xml"/><Relationship Id="rId55" Type="http://schemas.openxmlformats.org/officeDocument/2006/relationships/ctrlProp" Target="../ctrlProps/ctrlProp849.xml"/><Relationship Id="rId63" Type="http://schemas.openxmlformats.org/officeDocument/2006/relationships/ctrlProp" Target="../ctrlProps/ctrlProp857.xml"/><Relationship Id="rId68" Type="http://schemas.openxmlformats.org/officeDocument/2006/relationships/ctrlProp" Target="../ctrlProps/ctrlProp862.xml"/><Relationship Id="rId7" Type="http://schemas.openxmlformats.org/officeDocument/2006/relationships/ctrlProp" Target="../ctrlProps/ctrlProp801.xml"/><Relationship Id="rId2" Type="http://schemas.openxmlformats.org/officeDocument/2006/relationships/drawing" Target="../drawings/drawing26.xml"/><Relationship Id="rId16" Type="http://schemas.openxmlformats.org/officeDocument/2006/relationships/ctrlProp" Target="../ctrlProps/ctrlProp810.xml"/><Relationship Id="rId29" Type="http://schemas.openxmlformats.org/officeDocument/2006/relationships/ctrlProp" Target="../ctrlProps/ctrlProp823.xml"/><Relationship Id="rId11" Type="http://schemas.openxmlformats.org/officeDocument/2006/relationships/ctrlProp" Target="../ctrlProps/ctrlProp805.xml"/><Relationship Id="rId24" Type="http://schemas.openxmlformats.org/officeDocument/2006/relationships/ctrlProp" Target="../ctrlProps/ctrlProp818.xml"/><Relationship Id="rId32" Type="http://schemas.openxmlformats.org/officeDocument/2006/relationships/ctrlProp" Target="../ctrlProps/ctrlProp826.xml"/><Relationship Id="rId37" Type="http://schemas.openxmlformats.org/officeDocument/2006/relationships/ctrlProp" Target="../ctrlProps/ctrlProp831.xml"/><Relationship Id="rId40" Type="http://schemas.openxmlformats.org/officeDocument/2006/relationships/ctrlProp" Target="../ctrlProps/ctrlProp834.xml"/><Relationship Id="rId45" Type="http://schemas.openxmlformats.org/officeDocument/2006/relationships/ctrlProp" Target="../ctrlProps/ctrlProp839.xml"/><Relationship Id="rId53" Type="http://schemas.openxmlformats.org/officeDocument/2006/relationships/ctrlProp" Target="../ctrlProps/ctrlProp847.xml"/><Relationship Id="rId58" Type="http://schemas.openxmlformats.org/officeDocument/2006/relationships/ctrlProp" Target="../ctrlProps/ctrlProp852.xml"/><Relationship Id="rId66" Type="http://schemas.openxmlformats.org/officeDocument/2006/relationships/ctrlProp" Target="../ctrlProps/ctrlProp860.xml"/><Relationship Id="rId5" Type="http://schemas.openxmlformats.org/officeDocument/2006/relationships/ctrlProp" Target="../ctrlProps/ctrlProp799.xml"/><Relationship Id="rId61" Type="http://schemas.openxmlformats.org/officeDocument/2006/relationships/ctrlProp" Target="../ctrlProps/ctrlProp855.xml"/><Relationship Id="rId19" Type="http://schemas.openxmlformats.org/officeDocument/2006/relationships/ctrlProp" Target="../ctrlProps/ctrlProp813.xml"/><Relationship Id="rId14" Type="http://schemas.openxmlformats.org/officeDocument/2006/relationships/ctrlProp" Target="../ctrlProps/ctrlProp808.xml"/><Relationship Id="rId22" Type="http://schemas.openxmlformats.org/officeDocument/2006/relationships/ctrlProp" Target="../ctrlProps/ctrlProp816.xml"/><Relationship Id="rId27" Type="http://schemas.openxmlformats.org/officeDocument/2006/relationships/ctrlProp" Target="../ctrlProps/ctrlProp821.xml"/><Relationship Id="rId30" Type="http://schemas.openxmlformats.org/officeDocument/2006/relationships/ctrlProp" Target="../ctrlProps/ctrlProp824.xml"/><Relationship Id="rId35" Type="http://schemas.openxmlformats.org/officeDocument/2006/relationships/ctrlProp" Target="../ctrlProps/ctrlProp829.xml"/><Relationship Id="rId43" Type="http://schemas.openxmlformats.org/officeDocument/2006/relationships/ctrlProp" Target="../ctrlProps/ctrlProp837.xml"/><Relationship Id="rId48" Type="http://schemas.openxmlformats.org/officeDocument/2006/relationships/ctrlProp" Target="../ctrlProps/ctrlProp842.xml"/><Relationship Id="rId56" Type="http://schemas.openxmlformats.org/officeDocument/2006/relationships/ctrlProp" Target="../ctrlProps/ctrlProp850.xml"/><Relationship Id="rId64" Type="http://schemas.openxmlformats.org/officeDocument/2006/relationships/ctrlProp" Target="../ctrlProps/ctrlProp858.xml"/><Relationship Id="rId8" Type="http://schemas.openxmlformats.org/officeDocument/2006/relationships/ctrlProp" Target="../ctrlProps/ctrlProp802.xml"/><Relationship Id="rId51" Type="http://schemas.openxmlformats.org/officeDocument/2006/relationships/ctrlProp" Target="../ctrlProps/ctrlProp845.xml"/><Relationship Id="rId3" Type="http://schemas.openxmlformats.org/officeDocument/2006/relationships/vmlDrawing" Target="../drawings/vmlDrawing21.vml"/><Relationship Id="rId12" Type="http://schemas.openxmlformats.org/officeDocument/2006/relationships/ctrlProp" Target="../ctrlProps/ctrlProp806.xml"/><Relationship Id="rId17" Type="http://schemas.openxmlformats.org/officeDocument/2006/relationships/ctrlProp" Target="../ctrlProps/ctrlProp811.xml"/><Relationship Id="rId25" Type="http://schemas.openxmlformats.org/officeDocument/2006/relationships/ctrlProp" Target="../ctrlProps/ctrlProp819.xml"/><Relationship Id="rId33" Type="http://schemas.openxmlformats.org/officeDocument/2006/relationships/ctrlProp" Target="../ctrlProps/ctrlProp827.xml"/><Relationship Id="rId38" Type="http://schemas.openxmlformats.org/officeDocument/2006/relationships/ctrlProp" Target="../ctrlProps/ctrlProp832.xml"/><Relationship Id="rId46" Type="http://schemas.openxmlformats.org/officeDocument/2006/relationships/ctrlProp" Target="../ctrlProps/ctrlProp840.xml"/><Relationship Id="rId59" Type="http://schemas.openxmlformats.org/officeDocument/2006/relationships/ctrlProp" Target="../ctrlProps/ctrlProp853.xml"/><Relationship Id="rId67" Type="http://schemas.openxmlformats.org/officeDocument/2006/relationships/ctrlProp" Target="../ctrlProps/ctrlProp861.xml"/><Relationship Id="rId20" Type="http://schemas.openxmlformats.org/officeDocument/2006/relationships/ctrlProp" Target="../ctrlProps/ctrlProp814.xml"/><Relationship Id="rId41" Type="http://schemas.openxmlformats.org/officeDocument/2006/relationships/ctrlProp" Target="../ctrlProps/ctrlProp835.xml"/><Relationship Id="rId54" Type="http://schemas.openxmlformats.org/officeDocument/2006/relationships/ctrlProp" Target="../ctrlProps/ctrlProp848.xml"/><Relationship Id="rId62" Type="http://schemas.openxmlformats.org/officeDocument/2006/relationships/ctrlProp" Target="../ctrlProps/ctrlProp856.xml"/><Relationship Id="rId1" Type="http://schemas.openxmlformats.org/officeDocument/2006/relationships/printerSettings" Target="../printerSettings/printerSettings27.bin"/><Relationship Id="rId6" Type="http://schemas.openxmlformats.org/officeDocument/2006/relationships/ctrlProp" Target="../ctrlProps/ctrlProp800.xml"/><Relationship Id="rId15" Type="http://schemas.openxmlformats.org/officeDocument/2006/relationships/ctrlProp" Target="../ctrlProps/ctrlProp809.xml"/><Relationship Id="rId23" Type="http://schemas.openxmlformats.org/officeDocument/2006/relationships/ctrlProp" Target="../ctrlProps/ctrlProp817.xml"/><Relationship Id="rId28" Type="http://schemas.openxmlformats.org/officeDocument/2006/relationships/ctrlProp" Target="../ctrlProps/ctrlProp822.xml"/><Relationship Id="rId36" Type="http://schemas.openxmlformats.org/officeDocument/2006/relationships/ctrlProp" Target="../ctrlProps/ctrlProp830.xml"/><Relationship Id="rId49" Type="http://schemas.openxmlformats.org/officeDocument/2006/relationships/ctrlProp" Target="../ctrlProps/ctrlProp843.xml"/><Relationship Id="rId57" Type="http://schemas.openxmlformats.org/officeDocument/2006/relationships/ctrlProp" Target="../ctrlProps/ctrlProp851.xml"/><Relationship Id="rId10" Type="http://schemas.openxmlformats.org/officeDocument/2006/relationships/ctrlProp" Target="../ctrlProps/ctrlProp804.xml"/><Relationship Id="rId31" Type="http://schemas.openxmlformats.org/officeDocument/2006/relationships/ctrlProp" Target="../ctrlProps/ctrlProp825.xml"/><Relationship Id="rId44" Type="http://schemas.openxmlformats.org/officeDocument/2006/relationships/ctrlProp" Target="../ctrlProps/ctrlProp838.xml"/><Relationship Id="rId52" Type="http://schemas.openxmlformats.org/officeDocument/2006/relationships/ctrlProp" Target="../ctrlProps/ctrlProp846.xml"/><Relationship Id="rId60" Type="http://schemas.openxmlformats.org/officeDocument/2006/relationships/ctrlProp" Target="../ctrlProps/ctrlProp854.xml"/><Relationship Id="rId65" Type="http://schemas.openxmlformats.org/officeDocument/2006/relationships/ctrlProp" Target="../ctrlProps/ctrlProp859.xml"/><Relationship Id="rId4" Type="http://schemas.openxmlformats.org/officeDocument/2006/relationships/ctrlProp" Target="../ctrlProps/ctrlProp798.xml"/><Relationship Id="rId9" Type="http://schemas.openxmlformats.org/officeDocument/2006/relationships/ctrlProp" Target="../ctrlProps/ctrlProp803.xml"/><Relationship Id="rId13" Type="http://schemas.openxmlformats.org/officeDocument/2006/relationships/ctrlProp" Target="../ctrlProps/ctrlProp807.xml"/><Relationship Id="rId18" Type="http://schemas.openxmlformats.org/officeDocument/2006/relationships/ctrlProp" Target="../ctrlProps/ctrlProp812.xml"/><Relationship Id="rId39" Type="http://schemas.openxmlformats.org/officeDocument/2006/relationships/ctrlProp" Target="../ctrlProps/ctrlProp833.xml"/></Relationships>
</file>

<file path=xl/worksheets/_rels/sheet28.xml.rels><?xml version="1.0" encoding="UTF-8" standalone="yes"?>
<Relationships xmlns="http://schemas.openxmlformats.org/package/2006/relationships"><Relationship Id="rId26" Type="http://schemas.openxmlformats.org/officeDocument/2006/relationships/ctrlProp" Target="../ctrlProps/ctrlProp884.xml"/><Relationship Id="rId21" Type="http://schemas.openxmlformats.org/officeDocument/2006/relationships/ctrlProp" Target="../ctrlProps/ctrlProp879.xml"/><Relationship Id="rId42" Type="http://schemas.openxmlformats.org/officeDocument/2006/relationships/ctrlProp" Target="../ctrlProps/ctrlProp900.xml"/><Relationship Id="rId47" Type="http://schemas.openxmlformats.org/officeDocument/2006/relationships/ctrlProp" Target="../ctrlProps/ctrlProp905.xml"/><Relationship Id="rId63" Type="http://schemas.openxmlformats.org/officeDocument/2006/relationships/ctrlProp" Target="../ctrlProps/ctrlProp921.xml"/><Relationship Id="rId68" Type="http://schemas.openxmlformats.org/officeDocument/2006/relationships/ctrlProp" Target="../ctrlProps/ctrlProp926.xml"/><Relationship Id="rId16" Type="http://schemas.openxmlformats.org/officeDocument/2006/relationships/ctrlProp" Target="../ctrlProps/ctrlProp874.xml"/><Relationship Id="rId11" Type="http://schemas.openxmlformats.org/officeDocument/2006/relationships/ctrlProp" Target="../ctrlProps/ctrlProp869.xml"/><Relationship Id="rId24" Type="http://schemas.openxmlformats.org/officeDocument/2006/relationships/ctrlProp" Target="../ctrlProps/ctrlProp882.xml"/><Relationship Id="rId32" Type="http://schemas.openxmlformats.org/officeDocument/2006/relationships/ctrlProp" Target="../ctrlProps/ctrlProp890.xml"/><Relationship Id="rId37" Type="http://schemas.openxmlformats.org/officeDocument/2006/relationships/ctrlProp" Target="../ctrlProps/ctrlProp895.xml"/><Relationship Id="rId40" Type="http://schemas.openxmlformats.org/officeDocument/2006/relationships/ctrlProp" Target="../ctrlProps/ctrlProp898.xml"/><Relationship Id="rId45" Type="http://schemas.openxmlformats.org/officeDocument/2006/relationships/ctrlProp" Target="../ctrlProps/ctrlProp903.xml"/><Relationship Id="rId53" Type="http://schemas.openxmlformats.org/officeDocument/2006/relationships/ctrlProp" Target="../ctrlProps/ctrlProp911.xml"/><Relationship Id="rId58" Type="http://schemas.openxmlformats.org/officeDocument/2006/relationships/ctrlProp" Target="../ctrlProps/ctrlProp916.xml"/><Relationship Id="rId66" Type="http://schemas.openxmlformats.org/officeDocument/2006/relationships/ctrlProp" Target="../ctrlProps/ctrlProp924.xml"/><Relationship Id="rId74" Type="http://schemas.openxmlformats.org/officeDocument/2006/relationships/ctrlProp" Target="../ctrlProps/ctrlProp932.xml"/><Relationship Id="rId79" Type="http://schemas.openxmlformats.org/officeDocument/2006/relationships/ctrlProp" Target="../ctrlProps/ctrlProp937.xml"/><Relationship Id="rId5" Type="http://schemas.openxmlformats.org/officeDocument/2006/relationships/ctrlProp" Target="../ctrlProps/ctrlProp863.xml"/><Relationship Id="rId61" Type="http://schemas.openxmlformats.org/officeDocument/2006/relationships/ctrlProp" Target="../ctrlProps/ctrlProp919.xml"/><Relationship Id="rId19" Type="http://schemas.openxmlformats.org/officeDocument/2006/relationships/ctrlProp" Target="../ctrlProps/ctrlProp877.xml"/><Relationship Id="rId14" Type="http://schemas.openxmlformats.org/officeDocument/2006/relationships/ctrlProp" Target="../ctrlProps/ctrlProp872.xml"/><Relationship Id="rId22" Type="http://schemas.openxmlformats.org/officeDocument/2006/relationships/ctrlProp" Target="../ctrlProps/ctrlProp880.xml"/><Relationship Id="rId27" Type="http://schemas.openxmlformats.org/officeDocument/2006/relationships/ctrlProp" Target="../ctrlProps/ctrlProp885.xml"/><Relationship Id="rId30" Type="http://schemas.openxmlformats.org/officeDocument/2006/relationships/ctrlProp" Target="../ctrlProps/ctrlProp888.xml"/><Relationship Id="rId35" Type="http://schemas.openxmlformats.org/officeDocument/2006/relationships/ctrlProp" Target="../ctrlProps/ctrlProp893.xml"/><Relationship Id="rId43" Type="http://schemas.openxmlformats.org/officeDocument/2006/relationships/ctrlProp" Target="../ctrlProps/ctrlProp901.xml"/><Relationship Id="rId48" Type="http://schemas.openxmlformats.org/officeDocument/2006/relationships/ctrlProp" Target="../ctrlProps/ctrlProp906.xml"/><Relationship Id="rId56" Type="http://schemas.openxmlformats.org/officeDocument/2006/relationships/ctrlProp" Target="../ctrlProps/ctrlProp914.xml"/><Relationship Id="rId64" Type="http://schemas.openxmlformats.org/officeDocument/2006/relationships/ctrlProp" Target="../ctrlProps/ctrlProp922.xml"/><Relationship Id="rId69" Type="http://schemas.openxmlformats.org/officeDocument/2006/relationships/ctrlProp" Target="../ctrlProps/ctrlProp927.xml"/><Relationship Id="rId77" Type="http://schemas.openxmlformats.org/officeDocument/2006/relationships/ctrlProp" Target="../ctrlProps/ctrlProp935.xml"/><Relationship Id="rId8" Type="http://schemas.openxmlformats.org/officeDocument/2006/relationships/ctrlProp" Target="../ctrlProps/ctrlProp866.xml"/><Relationship Id="rId51" Type="http://schemas.openxmlformats.org/officeDocument/2006/relationships/ctrlProp" Target="../ctrlProps/ctrlProp909.xml"/><Relationship Id="rId72" Type="http://schemas.openxmlformats.org/officeDocument/2006/relationships/ctrlProp" Target="../ctrlProps/ctrlProp930.xml"/><Relationship Id="rId3" Type="http://schemas.openxmlformats.org/officeDocument/2006/relationships/drawing" Target="../drawings/drawing27.xml"/><Relationship Id="rId12" Type="http://schemas.openxmlformats.org/officeDocument/2006/relationships/ctrlProp" Target="../ctrlProps/ctrlProp870.xml"/><Relationship Id="rId17" Type="http://schemas.openxmlformats.org/officeDocument/2006/relationships/ctrlProp" Target="../ctrlProps/ctrlProp875.xml"/><Relationship Id="rId25" Type="http://schemas.openxmlformats.org/officeDocument/2006/relationships/ctrlProp" Target="../ctrlProps/ctrlProp883.xml"/><Relationship Id="rId33" Type="http://schemas.openxmlformats.org/officeDocument/2006/relationships/ctrlProp" Target="../ctrlProps/ctrlProp891.xml"/><Relationship Id="rId38" Type="http://schemas.openxmlformats.org/officeDocument/2006/relationships/ctrlProp" Target="../ctrlProps/ctrlProp896.xml"/><Relationship Id="rId46" Type="http://schemas.openxmlformats.org/officeDocument/2006/relationships/ctrlProp" Target="../ctrlProps/ctrlProp904.xml"/><Relationship Id="rId59" Type="http://schemas.openxmlformats.org/officeDocument/2006/relationships/ctrlProp" Target="../ctrlProps/ctrlProp917.xml"/><Relationship Id="rId67" Type="http://schemas.openxmlformats.org/officeDocument/2006/relationships/ctrlProp" Target="../ctrlProps/ctrlProp925.xml"/><Relationship Id="rId20" Type="http://schemas.openxmlformats.org/officeDocument/2006/relationships/ctrlProp" Target="../ctrlProps/ctrlProp878.xml"/><Relationship Id="rId41" Type="http://schemas.openxmlformats.org/officeDocument/2006/relationships/ctrlProp" Target="../ctrlProps/ctrlProp899.xml"/><Relationship Id="rId54" Type="http://schemas.openxmlformats.org/officeDocument/2006/relationships/ctrlProp" Target="../ctrlProps/ctrlProp912.xml"/><Relationship Id="rId62" Type="http://schemas.openxmlformats.org/officeDocument/2006/relationships/ctrlProp" Target="../ctrlProps/ctrlProp920.xml"/><Relationship Id="rId70" Type="http://schemas.openxmlformats.org/officeDocument/2006/relationships/ctrlProp" Target="../ctrlProps/ctrlProp928.xml"/><Relationship Id="rId75" Type="http://schemas.openxmlformats.org/officeDocument/2006/relationships/ctrlProp" Target="../ctrlProps/ctrlProp933.xml"/><Relationship Id="rId1" Type="http://schemas.openxmlformats.org/officeDocument/2006/relationships/hyperlink" Target="https://atc-project.github.io/atc-react/" TargetMode="External"/><Relationship Id="rId6" Type="http://schemas.openxmlformats.org/officeDocument/2006/relationships/ctrlProp" Target="../ctrlProps/ctrlProp864.xml"/><Relationship Id="rId15" Type="http://schemas.openxmlformats.org/officeDocument/2006/relationships/ctrlProp" Target="../ctrlProps/ctrlProp873.xml"/><Relationship Id="rId23" Type="http://schemas.openxmlformats.org/officeDocument/2006/relationships/ctrlProp" Target="../ctrlProps/ctrlProp881.xml"/><Relationship Id="rId28" Type="http://schemas.openxmlformats.org/officeDocument/2006/relationships/ctrlProp" Target="../ctrlProps/ctrlProp886.xml"/><Relationship Id="rId36" Type="http://schemas.openxmlformats.org/officeDocument/2006/relationships/ctrlProp" Target="../ctrlProps/ctrlProp894.xml"/><Relationship Id="rId49" Type="http://schemas.openxmlformats.org/officeDocument/2006/relationships/ctrlProp" Target="../ctrlProps/ctrlProp907.xml"/><Relationship Id="rId57" Type="http://schemas.openxmlformats.org/officeDocument/2006/relationships/ctrlProp" Target="../ctrlProps/ctrlProp915.xml"/><Relationship Id="rId10" Type="http://schemas.openxmlformats.org/officeDocument/2006/relationships/ctrlProp" Target="../ctrlProps/ctrlProp868.xml"/><Relationship Id="rId31" Type="http://schemas.openxmlformats.org/officeDocument/2006/relationships/ctrlProp" Target="../ctrlProps/ctrlProp889.xml"/><Relationship Id="rId44" Type="http://schemas.openxmlformats.org/officeDocument/2006/relationships/ctrlProp" Target="../ctrlProps/ctrlProp902.xml"/><Relationship Id="rId52" Type="http://schemas.openxmlformats.org/officeDocument/2006/relationships/ctrlProp" Target="../ctrlProps/ctrlProp910.xml"/><Relationship Id="rId60" Type="http://schemas.openxmlformats.org/officeDocument/2006/relationships/ctrlProp" Target="../ctrlProps/ctrlProp918.xml"/><Relationship Id="rId65" Type="http://schemas.openxmlformats.org/officeDocument/2006/relationships/ctrlProp" Target="../ctrlProps/ctrlProp923.xml"/><Relationship Id="rId73" Type="http://schemas.openxmlformats.org/officeDocument/2006/relationships/ctrlProp" Target="../ctrlProps/ctrlProp931.xml"/><Relationship Id="rId78" Type="http://schemas.openxmlformats.org/officeDocument/2006/relationships/ctrlProp" Target="../ctrlProps/ctrlProp936.xml"/><Relationship Id="rId4" Type="http://schemas.openxmlformats.org/officeDocument/2006/relationships/vmlDrawing" Target="../drawings/vmlDrawing22.vml"/><Relationship Id="rId9" Type="http://schemas.openxmlformats.org/officeDocument/2006/relationships/ctrlProp" Target="../ctrlProps/ctrlProp867.xml"/><Relationship Id="rId13" Type="http://schemas.openxmlformats.org/officeDocument/2006/relationships/ctrlProp" Target="../ctrlProps/ctrlProp871.xml"/><Relationship Id="rId18" Type="http://schemas.openxmlformats.org/officeDocument/2006/relationships/ctrlProp" Target="../ctrlProps/ctrlProp876.xml"/><Relationship Id="rId39" Type="http://schemas.openxmlformats.org/officeDocument/2006/relationships/ctrlProp" Target="../ctrlProps/ctrlProp897.xml"/><Relationship Id="rId34" Type="http://schemas.openxmlformats.org/officeDocument/2006/relationships/ctrlProp" Target="../ctrlProps/ctrlProp892.xml"/><Relationship Id="rId50" Type="http://schemas.openxmlformats.org/officeDocument/2006/relationships/ctrlProp" Target="../ctrlProps/ctrlProp908.xml"/><Relationship Id="rId55" Type="http://schemas.openxmlformats.org/officeDocument/2006/relationships/ctrlProp" Target="../ctrlProps/ctrlProp913.xml"/><Relationship Id="rId76" Type="http://schemas.openxmlformats.org/officeDocument/2006/relationships/ctrlProp" Target="../ctrlProps/ctrlProp934.xml"/><Relationship Id="rId7" Type="http://schemas.openxmlformats.org/officeDocument/2006/relationships/ctrlProp" Target="../ctrlProps/ctrlProp865.xml"/><Relationship Id="rId71" Type="http://schemas.openxmlformats.org/officeDocument/2006/relationships/ctrlProp" Target="../ctrlProps/ctrlProp929.xml"/><Relationship Id="rId2" Type="http://schemas.openxmlformats.org/officeDocument/2006/relationships/printerSettings" Target="../printerSettings/printerSettings28.bin"/><Relationship Id="rId29" Type="http://schemas.openxmlformats.org/officeDocument/2006/relationships/ctrlProp" Target="../ctrlProps/ctrlProp887.xml"/></Relationships>
</file>

<file path=xl/worksheets/_rels/sheet29.xml.rels><?xml version="1.0" encoding="UTF-8" standalone="yes"?>
<Relationships xmlns="http://schemas.openxmlformats.org/package/2006/relationships"><Relationship Id="rId26" Type="http://schemas.openxmlformats.org/officeDocument/2006/relationships/ctrlProp" Target="../ctrlProps/ctrlProp960.xml"/><Relationship Id="rId21" Type="http://schemas.openxmlformats.org/officeDocument/2006/relationships/ctrlProp" Target="../ctrlProps/ctrlProp955.xml"/><Relationship Id="rId34" Type="http://schemas.openxmlformats.org/officeDocument/2006/relationships/ctrlProp" Target="../ctrlProps/ctrlProp968.xml"/><Relationship Id="rId42" Type="http://schemas.openxmlformats.org/officeDocument/2006/relationships/ctrlProp" Target="../ctrlProps/ctrlProp976.xml"/><Relationship Id="rId47" Type="http://schemas.openxmlformats.org/officeDocument/2006/relationships/ctrlProp" Target="../ctrlProps/ctrlProp981.xml"/><Relationship Id="rId50" Type="http://schemas.openxmlformats.org/officeDocument/2006/relationships/ctrlProp" Target="../ctrlProps/ctrlProp984.xml"/><Relationship Id="rId55" Type="http://schemas.openxmlformats.org/officeDocument/2006/relationships/ctrlProp" Target="../ctrlProps/ctrlProp989.xml"/><Relationship Id="rId63" Type="http://schemas.openxmlformats.org/officeDocument/2006/relationships/ctrlProp" Target="../ctrlProps/ctrlProp997.xml"/><Relationship Id="rId7" Type="http://schemas.openxmlformats.org/officeDocument/2006/relationships/ctrlProp" Target="../ctrlProps/ctrlProp941.xml"/><Relationship Id="rId2" Type="http://schemas.openxmlformats.org/officeDocument/2006/relationships/drawing" Target="../drawings/drawing28.xml"/><Relationship Id="rId16" Type="http://schemas.openxmlformats.org/officeDocument/2006/relationships/ctrlProp" Target="../ctrlProps/ctrlProp950.xml"/><Relationship Id="rId29" Type="http://schemas.openxmlformats.org/officeDocument/2006/relationships/ctrlProp" Target="../ctrlProps/ctrlProp963.xml"/><Relationship Id="rId11" Type="http://schemas.openxmlformats.org/officeDocument/2006/relationships/ctrlProp" Target="../ctrlProps/ctrlProp945.xml"/><Relationship Id="rId24" Type="http://schemas.openxmlformats.org/officeDocument/2006/relationships/ctrlProp" Target="../ctrlProps/ctrlProp958.xml"/><Relationship Id="rId32" Type="http://schemas.openxmlformats.org/officeDocument/2006/relationships/ctrlProp" Target="../ctrlProps/ctrlProp966.xml"/><Relationship Id="rId37" Type="http://schemas.openxmlformats.org/officeDocument/2006/relationships/ctrlProp" Target="../ctrlProps/ctrlProp971.xml"/><Relationship Id="rId40" Type="http://schemas.openxmlformats.org/officeDocument/2006/relationships/ctrlProp" Target="../ctrlProps/ctrlProp974.xml"/><Relationship Id="rId45" Type="http://schemas.openxmlformats.org/officeDocument/2006/relationships/ctrlProp" Target="../ctrlProps/ctrlProp979.xml"/><Relationship Id="rId53" Type="http://schemas.openxmlformats.org/officeDocument/2006/relationships/ctrlProp" Target="../ctrlProps/ctrlProp987.xml"/><Relationship Id="rId58" Type="http://schemas.openxmlformats.org/officeDocument/2006/relationships/ctrlProp" Target="../ctrlProps/ctrlProp992.xml"/><Relationship Id="rId66" Type="http://schemas.openxmlformats.org/officeDocument/2006/relationships/ctrlProp" Target="../ctrlProps/ctrlProp1000.xml"/><Relationship Id="rId5" Type="http://schemas.openxmlformats.org/officeDocument/2006/relationships/ctrlProp" Target="../ctrlProps/ctrlProp939.xml"/><Relationship Id="rId61" Type="http://schemas.openxmlformats.org/officeDocument/2006/relationships/ctrlProp" Target="../ctrlProps/ctrlProp995.xml"/><Relationship Id="rId19" Type="http://schemas.openxmlformats.org/officeDocument/2006/relationships/ctrlProp" Target="../ctrlProps/ctrlProp953.xml"/><Relationship Id="rId14" Type="http://schemas.openxmlformats.org/officeDocument/2006/relationships/ctrlProp" Target="../ctrlProps/ctrlProp948.xml"/><Relationship Id="rId22" Type="http://schemas.openxmlformats.org/officeDocument/2006/relationships/ctrlProp" Target="../ctrlProps/ctrlProp956.xml"/><Relationship Id="rId27" Type="http://schemas.openxmlformats.org/officeDocument/2006/relationships/ctrlProp" Target="../ctrlProps/ctrlProp961.xml"/><Relationship Id="rId30" Type="http://schemas.openxmlformats.org/officeDocument/2006/relationships/ctrlProp" Target="../ctrlProps/ctrlProp964.xml"/><Relationship Id="rId35" Type="http://schemas.openxmlformats.org/officeDocument/2006/relationships/ctrlProp" Target="../ctrlProps/ctrlProp969.xml"/><Relationship Id="rId43" Type="http://schemas.openxmlformats.org/officeDocument/2006/relationships/ctrlProp" Target="../ctrlProps/ctrlProp977.xml"/><Relationship Id="rId48" Type="http://schemas.openxmlformats.org/officeDocument/2006/relationships/ctrlProp" Target="../ctrlProps/ctrlProp982.xml"/><Relationship Id="rId56" Type="http://schemas.openxmlformats.org/officeDocument/2006/relationships/ctrlProp" Target="../ctrlProps/ctrlProp990.xml"/><Relationship Id="rId64" Type="http://schemas.openxmlformats.org/officeDocument/2006/relationships/ctrlProp" Target="../ctrlProps/ctrlProp998.xml"/><Relationship Id="rId8" Type="http://schemas.openxmlformats.org/officeDocument/2006/relationships/ctrlProp" Target="../ctrlProps/ctrlProp942.xml"/><Relationship Id="rId51" Type="http://schemas.openxmlformats.org/officeDocument/2006/relationships/ctrlProp" Target="../ctrlProps/ctrlProp985.xml"/><Relationship Id="rId3" Type="http://schemas.openxmlformats.org/officeDocument/2006/relationships/vmlDrawing" Target="../drawings/vmlDrawing23.vml"/><Relationship Id="rId12" Type="http://schemas.openxmlformats.org/officeDocument/2006/relationships/ctrlProp" Target="../ctrlProps/ctrlProp946.xml"/><Relationship Id="rId17" Type="http://schemas.openxmlformats.org/officeDocument/2006/relationships/ctrlProp" Target="../ctrlProps/ctrlProp951.xml"/><Relationship Id="rId25" Type="http://schemas.openxmlformats.org/officeDocument/2006/relationships/ctrlProp" Target="../ctrlProps/ctrlProp959.xml"/><Relationship Id="rId33" Type="http://schemas.openxmlformats.org/officeDocument/2006/relationships/ctrlProp" Target="../ctrlProps/ctrlProp967.xml"/><Relationship Id="rId38" Type="http://schemas.openxmlformats.org/officeDocument/2006/relationships/ctrlProp" Target="../ctrlProps/ctrlProp972.xml"/><Relationship Id="rId46" Type="http://schemas.openxmlformats.org/officeDocument/2006/relationships/ctrlProp" Target="../ctrlProps/ctrlProp980.xml"/><Relationship Id="rId59" Type="http://schemas.openxmlformats.org/officeDocument/2006/relationships/ctrlProp" Target="../ctrlProps/ctrlProp993.xml"/><Relationship Id="rId20" Type="http://schemas.openxmlformats.org/officeDocument/2006/relationships/ctrlProp" Target="../ctrlProps/ctrlProp954.xml"/><Relationship Id="rId41" Type="http://schemas.openxmlformats.org/officeDocument/2006/relationships/ctrlProp" Target="../ctrlProps/ctrlProp975.xml"/><Relationship Id="rId54" Type="http://schemas.openxmlformats.org/officeDocument/2006/relationships/ctrlProp" Target="../ctrlProps/ctrlProp988.xml"/><Relationship Id="rId62" Type="http://schemas.openxmlformats.org/officeDocument/2006/relationships/ctrlProp" Target="../ctrlProps/ctrlProp996.xml"/><Relationship Id="rId1" Type="http://schemas.openxmlformats.org/officeDocument/2006/relationships/printerSettings" Target="../printerSettings/printerSettings29.bin"/><Relationship Id="rId6" Type="http://schemas.openxmlformats.org/officeDocument/2006/relationships/ctrlProp" Target="../ctrlProps/ctrlProp940.xml"/><Relationship Id="rId15" Type="http://schemas.openxmlformats.org/officeDocument/2006/relationships/ctrlProp" Target="../ctrlProps/ctrlProp949.xml"/><Relationship Id="rId23" Type="http://schemas.openxmlformats.org/officeDocument/2006/relationships/ctrlProp" Target="../ctrlProps/ctrlProp957.xml"/><Relationship Id="rId28" Type="http://schemas.openxmlformats.org/officeDocument/2006/relationships/ctrlProp" Target="../ctrlProps/ctrlProp962.xml"/><Relationship Id="rId36" Type="http://schemas.openxmlformats.org/officeDocument/2006/relationships/ctrlProp" Target="../ctrlProps/ctrlProp970.xml"/><Relationship Id="rId49" Type="http://schemas.openxmlformats.org/officeDocument/2006/relationships/ctrlProp" Target="../ctrlProps/ctrlProp983.xml"/><Relationship Id="rId57" Type="http://schemas.openxmlformats.org/officeDocument/2006/relationships/ctrlProp" Target="../ctrlProps/ctrlProp991.xml"/><Relationship Id="rId10" Type="http://schemas.openxmlformats.org/officeDocument/2006/relationships/ctrlProp" Target="../ctrlProps/ctrlProp944.xml"/><Relationship Id="rId31" Type="http://schemas.openxmlformats.org/officeDocument/2006/relationships/ctrlProp" Target="../ctrlProps/ctrlProp965.xml"/><Relationship Id="rId44" Type="http://schemas.openxmlformats.org/officeDocument/2006/relationships/ctrlProp" Target="../ctrlProps/ctrlProp978.xml"/><Relationship Id="rId52" Type="http://schemas.openxmlformats.org/officeDocument/2006/relationships/ctrlProp" Target="../ctrlProps/ctrlProp986.xml"/><Relationship Id="rId60" Type="http://schemas.openxmlformats.org/officeDocument/2006/relationships/ctrlProp" Target="../ctrlProps/ctrlProp994.xml"/><Relationship Id="rId65" Type="http://schemas.openxmlformats.org/officeDocument/2006/relationships/ctrlProp" Target="../ctrlProps/ctrlProp999.xml"/><Relationship Id="rId4" Type="http://schemas.openxmlformats.org/officeDocument/2006/relationships/ctrlProp" Target="../ctrlProps/ctrlProp938.xml"/><Relationship Id="rId9" Type="http://schemas.openxmlformats.org/officeDocument/2006/relationships/ctrlProp" Target="../ctrlProps/ctrlProp943.xml"/><Relationship Id="rId13" Type="http://schemas.openxmlformats.org/officeDocument/2006/relationships/ctrlProp" Target="../ctrlProps/ctrlProp947.xml"/><Relationship Id="rId18" Type="http://schemas.openxmlformats.org/officeDocument/2006/relationships/ctrlProp" Target="../ctrlProps/ctrlProp952.xml"/><Relationship Id="rId39" Type="http://schemas.openxmlformats.org/officeDocument/2006/relationships/ctrlProp" Target="../ctrlProps/ctrlProp973.xml"/></Relationships>
</file>

<file path=xl/worksheets/_rels/sheet30.xml.rels><?xml version="1.0" encoding="UTF-8" standalone="yes"?>
<Relationships xmlns="http://schemas.openxmlformats.org/package/2006/relationships"><Relationship Id="rId26" Type="http://schemas.openxmlformats.org/officeDocument/2006/relationships/ctrlProp" Target="../ctrlProps/ctrlProp1023.xml"/><Relationship Id="rId21" Type="http://schemas.openxmlformats.org/officeDocument/2006/relationships/ctrlProp" Target="../ctrlProps/ctrlProp1018.xml"/><Relationship Id="rId42" Type="http://schemas.openxmlformats.org/officeDocument/2006/relationships/ctrlProp" Target="../ctrlProps/ctrlProp1039.xml"/><Relationship Id="rId47" Type="http://schemas.openxmlformats.org/officeDocument/2006/relationships/ctrlProp" Target="../ctrlProps/ctrlProp1044.xml"/><Relationship Id="rId63" Type="http://schemas.openxmlformats.org/officeDocument/2006/relationships/ctrlProp" Target="../ctrlProps/ctrlProp1060.xml"/><Relationship Id="rId68" Type="http://schemas.openxmlformats.org/officeDocument/2006/relationships/ctrlProp" Target="../ctrlProps/ctrlProp1065.xml"/><Relationship Id="rId7" Type="http://schemas.openxmlformats.org/officeDocument/2006/relationships/ctrlProp" Target="../ctrlProps/ctrlProp1004.xml"/><Relationship Id="rId71" Type="http://schemas.openxmlformats.org/officeDocument/2006/relationships/ctrlProp" Target="../ctrlProps/ctrlProp1068.xml"/><Relationship Id="rId2" Type="http://schemas.openxmlformats.org/officeDocument/2006/relationships/drawing" Target="../drawings/drawing29.xml"/><Relationship Id="rId16" Type="http://schemas.openxmlformats.org/officeDocument/2006/relationships/ctrlProp" Target="../ctrlProps/ctrlProp1013.xml"/><Relationship Id="rId29" Type="http://schemas.openxmlformats.org/officeDocument/2006/relationships/ctrlProp" Target="../ctrlProps/ctrlProp1026.xml"/><Relationship Id="rId11" Type="http://schemas.openxmlformats.org/officeDocument/2006/relationships/ctrlProp" Target="../ctrlProps/ctrlProp1008.xml"/><Relationship Id="rId24" Type="http://schemas.openxmlformats.org/officeDocument/2006/relationships/ctrlProp" Target="../ctrlProps/ctrlProp1021.xml"/><Relationship Id="rId32" Type="http://schemas.openxmlformats.org/officeDocument/2006/relationships/ctrlProp" Target="../ctrlProps/ctrlProp1029.xml"/><Relationship Id="rId37" Type="http://schemas.openxmlformats.org/officeDocument/2006/relationships/ctrlProp" Target="../ctrlProps/ctrlProp1034.xml"/><Relationship Id="rId40" Type="http://schemas.openxmlformats.org/officeDocument/2006/relationships/ctrlProp" Target="../ctrlProps/ctrlProp1037.xml"/><Relationship Id="rId45" Type="http://schemas.openxmlformats.org/officeDocument/2006/relationships/ctrlProp" Target="../ctrlProps/ctrlProp1042.xml"/><Relationship Id="rId53" Type="http://schemas.openxmlformats.org/officeDocument/2006/relationships/ctrlProp" Target="../ctrlProps/ctrlProp1050.xml"/><Relationship Id="rId58" Type="http://schemas.openxmlformats.org/officeDocument/2006/relationships/ctrlProp" Target="../ctrlProps/ctrlProp1055.xml"/><Relationship Id="rId66" Type="http://schemas.openxmlformats.org/officeDocument/2006/relationships/ctrlProp" Target="../ctrlProps/ctrlProp1063.xml"/><Relationship Id="rId5" Type="http://schemas.openxmlformats.org/officeDocument/2006/relationships/ctrlProp" Target="../ctrlProps/ctrlProp1002.xml"/><Relationship Id="rId61" Type="http://schemas.openxmlformats.org/officeDocument/2006/relationships/ctrlProp" Target="../ctrlProps/ctrlProp1058.xml"/><Relationship Id="rId19" Type="http://schemas.openxmlformats.org/officeDocument/2006/relationships/ctrlProp" Target="../ctrlProps/ctrlProp1016.xml"/><Relationship Id="rId14" Type="http://schemas.openxmlformats.org/officeDocument/2006/relationships/ctrlProp" Target="../ctrlProps/ctrlProp1011.xml"/><Relationship Id="rId22" Type="http://schemas.openxmlformats.org/officeDocument/2006/relationships/ctrlProp" Target="../ctrlProps/ctrlProp1019.xml"/><Relationship Id="rId27" Type="http://schemas.openxmlformats.org/officeDocument/2006/relationships/ctrlProp" Target="../ctrlProps/ctrlProp1024.xml"/><Relationship Id="rId30" Type="http://schemas.openxmlformats.org/officeDocument/2006/relationships/ctrlProp" Target="../ctrlProps/ctrlProp1027.xml"/><Relationship Id="rId35" Type="http://schemas.openxmlformats.org/officeDocument/2006/relationships/ctrlProp" Target="../ctrlProps/ctrlProp1032.xml"/><Relationship Id="rId43" Type="http://schemas.openxmlformats.org/officeDocument/2006/relationships/ctrlProp" Target="../ctrlProps/ctrlProp1040.xml"/><Relationship Id="rId48" Type="http://schemas.openxmlformats.org/officeDocument/2006/relationships/ctrlProp" Target="../ctrlProps/ctrlProp1045.xml"/><Relationship Id="rId56" Type="http://schemas.openxmlformats.org/officeDocument/2006/relationships/ctrlProp" Target="../ctrlProps/ctrlProp1053.xml"/><Relationship Id="rId64" Type="http://schemas.openxmlformats.org/officeDocument/2006/relationships/ctrlProp" Target="../ctrlProps/ctrlProp1061.xml"/><Relationship Id="rId69" Type="http://schemas.openxmlformats.org/officeDocument/2006/relationships/ctrlProp" Target="../ctrlProps/ctrlProp1066.xml"/><Relationship Id="rId8" Type="http://schemas.openxmlformats.org/officeDocument/2006/relationships/ctrlProp" Target="../ctrlProps/ctrlProp1005.xml"/><Relationship Id="rId51" Type="http://schemas.openxmlformats.org/officeDocument/2006/relationships/ctrlProp" Target="../ctrlProps/ctrlProp1048.xml"/><Relationship Id="rId3" Type="http://schemas.openxmlformats.org/officeDocument/2006/relationships/vmlDrawing" Target="../drawings/vmlDrawing24.vml"/><Relationship Id="rId12" Type="http://schemas.openxmlformats.org/officeDocument/2006/relationships/ctrlProp" Target="../ctrlProps/ctrlProp1009.xml"/><Relationship Id="rId17" Type="http://schemas.openxmlformats.org/officeDocument/2006/relationships/ctrlProp" Target="../ctrlProps/ctrlProp1014.xml"/><Relationship Id="rId25" Type="http://schemas.openxmlformats.org/officeDocument/2006/relationships/ctrlProp" Target="../ctrlProps/ctrlProp1022.xml"/><Relationship Id="rId33" Type="http://schemas.openxmlformats.org/officeDocument/2006/relationships/ctrlProp" Target="../ctrlProps/ctrlProp1030.xml"/><Relationship Id="rId38" Type="http://schemas.openxmlformats.org/officeDocument/2006/relationships/ctrlProp" Target="../ctrlProps/ctrlProp1035.xml"/><Relationship Id="rId46" Type="http://schemas.openxmlformats.org/officeDocument/2006/relationships/ctrlProp" Target="../ctrlProps/ctrlProp1043.xml"/><Relationship Id="rId59" Type="http://schemas.openxmlformats.org/officeDocument/2006/relationships/ctrlProp" Target="../ctrlProps/ctrlProp1056.xml"/><Relationship Id="rId67" Type="http://schemas.openxmlformats.org/officeDocument/2006/relationships/ctrlProp" Target="../ctrlProps/ctrlProp1064.xml"/><Relationship Id="rId20" Type="http://schemas.openxmlformats.org/officeDocument/2006/relationships/ctrlProp" Target="../ctrlProps/ctrlProp1017.xml"/><Relationship Id="rId41" Type="http://schemas.openxmlformats.org/officeDocument/2006/relationships/ctrlProp" Target="../ctrlProps/ctrlProp1038.xml"/><Relationship Id="rId54" Type="http://schemas.openxmlformats.org/officeDocument/2006/relationships/ctrlProp" Target="../ctrlProps/ctrlProp1051.xml"/><Relationship Id="rId62" Type="http://schemas.openxmlformats.org/officeDocument/2006/relationships/ctrlProp" Target="../ctrlProps/ctrlProp1059.xml"/><Relationship Id="rId70" Type="http://schemas.openxmlformats.org/officeDocument/2006/relationships/ctrlProp" Target="../ctrlProps/ctrlProp1067.xml"/><Relationship Id="rId1" Type="http://schemas.openxmlformats.org/officeDocument/2006/relationships/printerSettings" Target="../printerSettings/printerSettings30.bin"/><Relationship Id="rId6" Type="http://schemas.openxmlformats.org/officeDocument/2006/relationships/ctrlProp" Target="../ctrlProps/ctrlProp1003.xml"/><Relationship Id="rId15" Type="http://schemas.openxmlformats.org/officeDocument/2006/relationships/ctrlProp" Target="../ctrlProps/ctrlProp1012.xml"/><Relationship Id="rId23" Type="http://schemas.openxmlformats.org/officeDocument/2006/relationships/ctrlProp" Target="../ctrlProps/ctrlProp1020.xml"/><Relationship Id="rId28" Type="http://schemas.openxmlformats.org/officeDocument/2006/relationships/ctrlProp" Target="../ctrlProps/ctrlProp1025.xml"/><Relationship Id="rId36" Type="http://schemas.openxmlformats.org/officeDocument/2006/relationships/ctrlProp" Target="../ctrlProps/ctrlProp1033.xml"/><Relationship Id="rId49" Type="http://schemas.openxmlformats.org/officeDocument/2006/relationships/ctrlProp" Target="../ctrlProps/ctrlProp1046.xml"/><Relationship Id="rId57" Type="http://schemas.openxmlformats.org/officeDocument/2006/relationships/ctrlProp" Target="../ctrlProps/ctrlProp1054.xml"/><Relationship Id="rId10" Type="http://schemas.openxmlformats.org/officeDocument/2006/relationships/ctrlProp" Target="../ctrlProps/ctrlProp1007.xml"/><Relationship Id="rId31" Type="http://schemas.openxmlformats.org/officeDocument/2006/relationships/ctrlProp" Target="../ctrlProps/ctrlProp1028.xml"/><Relationship Id="rId44" Type="http://schemas.openxmlformats.org/officeDocument/2006/relationships/ctrlProp" Target="../ctrlProps/ctrlProp1041.xml"/><Relationship Id="rId52" Type="http://schemas.openxmlformats.org/officeDocument/2006/relationships/ctrlProp" Target="../ctrlProps/ctrlProp1049.xml"/><Relationship Id="rId60" Type="http://schemas.openxmlformats.org/officeDocument/2006/relationships/ctrlProp" Target="../ctrlProps/ctrlProp1057.xml"/><Relationship Id="rId65" Type="http://schemas.openxmlformats.org/officeDocument/2006/relationships/ctrlProp" Target="../ctrlProps/ctrlProp1062.xml"/><Relationship Id="rId4" Type="http://schemas.openxmlformats.org/officeDocument/2006/relationships/ctrlProp" Target="../ctrlProps/ctrlProp1001.xml"/><Relationship Id="rId9" Type="http://schemas.openxmlformats.org/officeDocument/2006/relationships/ctrlProp" Target="../ctrlProps/ctrlProp1006.xml"/><Relationship Id="rId13" Type="http://schemas.openxmlformats.org/officeDocument/2006/relationships/ctrlProp" Target="../ctrlProps/ctrlProp1010.xml"/><Relationship Id="rId18" Type="http://schemas.openxmlformats.org/officeDocument/2006/relationships/ctrlProp" Target="../ctrlProps/ctrlProp1015.xml"/><Relationship Id="rId39" Type="http://schemas.openxmlformats.org/officeDocument/2006/relationships/ctrlProp" Target="../ctrlProps/ctrlProp1036.xml"/><Relationship Id="rId34" Type="http://schemas.openxmlformats.org/officeDocument/2006/relationships/ctrlProp" Target="../ctrlProps/ctrlProp1031.xml"/><Relationship Id="rId50" Type="http://schemas.openxmlformats.org/officeDocument/2006/relationships/ctrlProp" Target="../ctrlProps/ctrlProp1047.xml"/><Relationship Id="rId55" Type="http://schemas.openxmlformats.org/officeDocument/2006/relationships/ctrlProp" Target="../ctrlProps/ctrlProp1052.xml"/></Relationships>
</file>

<file path=xl/worksheets/_rels/sheet31.xml.rels><?xml version="1.0" encoding="UTF-8" standalone="yes"?>
<Relationships xmlns="http://schemas.openxmlformats.org/package/2006/relationships"><Relationship Id="rId13" Type="http://schemas.openxmlformats.org/officeDocument/2006/relationships/ctrlProp" Target="../ctrlProps/ctrlProp1077.xml"/><Relationship Id="rId18" Type="http://schemas.openxmlformats.org/officeDocument/2006/relationships/ctrlProp" Target="../ctrlProps/ctrlProp1082.xml"/><Relationship Id="rId26" Type="http://schemas.openxmlformats.org/officeDocument/2006/relationships/ctrlProp" Target="../ctrlProps/ctrlProp1090.xml"/><Relationship Id="rId39" Type="http://schemas.openxmlformats.org/officeDocument/2006/relationships/ctrlProp" Target="../ctrlProps/ctrlProp1103.xml"/><Relationship Id="rId21" Type="http://schemas.openxmlformats.org/officeDocument/2006/relationships/ctrlProp" Target="../ctrlProps/ctrlProp1085.xml"/><Relationship Id="rId34" Type="http://schemas.openxmlformats.org/officeDocument/2006/relationships/ctrlProp" Target="../ctrlProps/ctrlProp1098.xml"/><Relationship Id="rId42" Type="http://schemas.openxmlformats.org/officeDocument/2006/relationships/ctrlProp" Target="../ctrlProps/ctrlProp1106.xml"/><Relationship Id="rId47" Type="http://schemas.openxmlformats.org/officeDocument/2006/relationships/ctrlProp" Target="../ctrlProps/ctrlProp1111.xml"/><Relationship Id="rId50" Type="http://schemas.openxmlformats.org/officeDocument/2006/relationships/ctrlProp" Target="../ctrlProps/ctrlProp1114.xml"/><Relationship Id="rId55" Type="http://schemas.openxmlformats.org/officeDocument/2006/relationships/ctrlProp" Target="../ctrlProps/ctrlProp1119.xml"/><Relationship Id="rId63" Type="http://schemas.openxmlformats.org/officeDocument/2006/relationships/ctrlProp" Target="../ctrlProps/ctrlProp1127.xml"/><Relationship Id="rId7" Type="http://schemas.openxmlformats.org/officeDocument/2006/relationships/ctrlProp" Target="../ctrlProps/ctrlProp1071.xml"/><Relationship Id="rId2" Type="http://schemas.openxmlformats.org/officeDocument/2006/relationships/printerSettings" Target="../printerSettings/printerSettings31.bin"/><Relationship Id="rId16" Type="http://schemas.openxmlformats.org/officeDocument/2006/relationships/ctrlProp" Target="../ctrlProps/ctrlProp1080.xml"/><Relationship Id="rId29" Type="http://schemas.openxmlformats.org/officeDocument/2006/relationships/ctrlProp" Target="../ctrlProps/ctrlProp1093.xml"/><Relationship Id="rId11" Type="http://schemas.openxmlformats.org/officeDocument/2006/relationships/ctrlProp" Target="../ctrlProps/ctrlProp1075.xml"/><Relationship Id="rId24" Type="http://schemas.openxmlformats.org/officeDocument/2006/relationships/ctrlProp" Target="../ctrlProps/ctrlProp1088.xml"/><Relationship Id="rId32" Type="http://schemas.openxmlformats.org/officeDocument/2006/relationships/ctrlProp" Target="../ctrlProps/ctrlProp1096.xml"/><Relationship Id="rId37" Type="http://schemas.openxmlformats.org/officeDocument/2006/relationships/ctrlProp" Target="../ctrlProps/ctrlProp1101.xml"/><Relationship Id="rId40" Type="http://schemas.openxmlformats.org/officeDocument/2006/relationships/ctrlProp" Target="../ctrlProps/ctrlProp1104.xml"/><Relationship Id="rId45" Type="http://schemas.openxmlformats.org/officeDocument/2006/relationships/ctrlProp" Target="../ctrlProps/ctrlProp1109.xml"/><Relationship Id="rId53" Type="http://schemas.openxmlformats.org/officeDocument/2006/relationships/ctrlProp" Target="../ctrlProps/ctrlProp1117.xml"/><Relationship Id="rId58" Type="http://schemas.openxmlformats.org/officeDocument/2006/relationships/ctrlProp" Target="../ctrlProps/ctrlProp1122.xml"/><Relationship Id="rId5" Type="http://schemas.openxmlformats.org/officeDocument/2006/relationships/ctrlProp" Target="../ctrlProps/ctrlProp1069.xml"/><Relationship Id="rId61" Type="http://schemas.openxmlformats.org/officeDocument/2006/relationships/ctrlProp" Target="../ctrlProps/ctrlProp1125.xml"/><Relationship Id="rId19" Type="http://schemas.openxmlformats.org/officeDocument/2006/relationships/ctrlProp" Target="../ctrlProps/ctrlProp1083.xml"/><Relationship Id="rId14" Type="http://schemas.openxmlformats.org/officeDocument/2006/relationships/ctrlProp" Target="../ctrlProps/ctrlProp1078.xml"/><Relationship Id="rId22" Type="http://schemas.openxmlformats.org/officeDocument/2006/relationships/ctrlProp" Target="../ctrlProps/ctrlProp1086.xml"/><Relationship Id="rId27" Type="http://schemas.openxmlformats.org/officeDocument/2006/relationships/ctrlProp" Target="../ctrlProps/ctrlProp1091.xml"/><Relationship Id="rId30" Type="http://schemas.openxmlformats.org/officeDocument/2006/relationships/ctrlProp" Target="../ctrlProps/ctrlProp1094.xml"/><Relationship Id="rId35" Type="http://schemas.openxmlformats.org/officeDocument/2006/relationships/ctrlProp" Target="../ctrlProps/ctrlProp1099.xml"/><Relationship Id="rId43" Type="http://schemas.openxmlformats.org/officeDocument/2006/relationships/ctrlProp" Target="../ctrlProps/ctrlProp1107.xml"/><Relationship Id="rId48" Type="http://schemas.openxmlformats.org/officeDocument/2006/relationships/ctrlProp" Target="../ctrlProps/ctrlProp1112.xml"/><Relationship Id="rId56" Type="http://schemas.openxmlformats.org/officeDocument/2006/relationships/ctrlProp" Target="../ctrlProps/ctrlProp1120.xml"/><Relationship Id="rId64" Type="http://schemas.openxmlformats.org/officeDocument/2006/relationships/ctrlProp" Target="../ctrlProps/ctrlProp1128.xml"/><Relationship Id="rId8" Type="http://schemas.openxmlformats.org/officeDocument/2006/relationships/ctrlProp" Target="../ctrlProps/ctrlProp1072.xml"/><Relationship Id="rId51" Type="http://schemas.openxmlformats.org/officeDocument/2006/relationships/ctrlProp" Target="../ctrlProps/ctrlProp1115.xml"/><Relationship Id="rId3" Type="http://schemas.openxmlformats.org/officeDocument/2006/relationships/drawing" Target="../drawings/drawing30.xml"/><Relationship Id="rId12" Type="http://schemas.openxmlformats.org/officeDocument/2006/relationships/ctrlProp" Target="../ctrlProps/ctrlProp1076.xml"/><Relationship Id="rId17" Type="http://schemas.openxmlformats.org/officeDocument/2006/relationships/ctrlProp" Target="../ctrlProps/ctrlProp1081.xml"/><Relationship Id="rId25" Type="http://schemas.openxmlformats.org/officeDocument/2006/relationships/ctrlProp" Target="../ctrlProps/ctrlProp1089.xml"/><Relationship Id="rId33" Type="http://schemas.openxmlformats.org/officeDocument/2006/relationships/ctrlProp" Target="../ctrlProps/ctrlProp1097.xml"/><Relationship Id="rId38" Type="http://schemas.openxmlformats.org/officeDocument/2006/relationships/ctrlProp" Target="../ctrlProps/ctrlProp1102.xml"/><Relationship Id="rId46" Type="http://schemas.openxmlformats.org/officeDocument/2006/relationships/ctrlProp" Target="../ctrlProps/ctrlProp1110.xml"/><Relationship Id="rId59" Type="http://schemas.openxmlformats.org/officeDocument/2006/relationships/ctrlProp" Target="../ctrlProps/ctrlProp1123.xml"/><Relationship Id="rId20" Type="http://schemas.openxmlformats.org/officeDocument/2006/relationships/ctrlProp" Target="../ctrlProps/ctrlProp1084.xml"/><Relationship Id="rId41" Type="http://schemas.openxmlformats.org/officeDocument/2006/relationships/ctrlProp" Target="../ctrlProps/ctrlProp1105.xml"/><Relationship Id="rId54" Type="http://schemas.openxmlformats.org/officeDocument/2006/relationships/ctrlProp" Target="../ctrlProps/ctrlProp1118.xml"/><Relationship Id="rId62" Type="http://schemas.openxmlformats.org/officeDocument/2006/relationships/ctrlProp" Target="../ctrlProps/ctrlProp1126.xml"/><Relationship Id="rId1" Type="http://schemas.openxmlformats.org/officeDocument/2006/relationships/hyperlink" Target="https://www.betaalvereniging.nl/en/safety/tahiti/" TargetMode="External"/><Relationship Id="rId6" Type="http://schemas.openxmlformats.org/officeDocument/2006/relationships/ctrlProp" Target="../ctrlProps/ctrlProp1070.xml"/><Relationship Id="rId15" Type="http://schemas.openxmlformats.org/officeDocument/2006/relationships/ctrlProp" Target="../ctrlProps/ctrlProp1079.xml"/><Relationship Id="rId23" Type="http://schemas.openxmlformats.org/officeDocument/2006/relationships/ctrlProp" Target="../ctrlProps/ctrlProp1087.xml"/><Relationship Id="rId28" Type="http://schemas.openxmlformats.org/officeDocument/2006/relationships/ctrlProp" Target="../ctrlProps/ctrlProp1092.xml"/><Relationship Id="rId36" Type="http://schemas.openxmlformats.org/officeDocument/2006/relationships/ctrlProp" Target="../ctrlProps/ctrlProp1100.xml"/><Relationship Id="rId49" Type="http://schemas.openxmlformats.org/officeDocument/2006/relationships/ctrlProp" Target="../ctrlProps/ctrlProp1113.xml"/><Relationship Id="rId57" Type="http://schemas.openxmlformats.org/officeDocument/2006/relationships/ctrlProp" Target="../ctrlProps/ctrlProp1121.xml"/><Relationship Id="rId10" Type="http://schemas.openxmlformats.org/officeDocument/2006/relationships/ctrlProp" Target="../ctrlProps/ctrlProp1074.xml"/><Relationship Id="rId31" Type="http://schemas.openxmlformats.org/officeDocument/2006/relationships/ctrlProp" Target="../ctrlProps/ctrlProp1095.xml"/><Relationship Id="rId44" Type="http://schemas.openxmlformats.org/officeDocument/2006/relationships/ctrlProp" Target="../ctrlProps/ctrlProp1108.xml"/><Relationship Id="rId52" Type="http://schemas.openxmlformats.org/officeDocument/2006/relationships/ctrlProp" Target="../ctrlProps/ctrlProp1116.xml"/><Relationship Id="rId60" Type="http://schemas.openxmlformats.org/officeDocument/2006/relationships/ctrlProp" Target="../ctrlProps/ctrlProp1124.xml"/><Relationship Id="rId4" Type="http://schemas.openxmlformats.org/officeDocument/2006/relationships/vmlDrawing" Target="../drawings/vmlDrawing25.vml"/><Relationship Id="rId9" Type="http://schemas.openxmlformats.org/officeDocument/2006/relationships/ctrlProp" Target="../ctrlProps/ctrlProp1073.xml"/></Relationships>
</file>

<file path=xl/worksheets/_rels/sheet32.xml.rels><?xml version="1.0" encoding="UTF-8" standalone="yes"?>
<Relationships xmlns="http://schemas.openxmlformats.org/package/2006/relationships"><Relationship Id="rId13" Type="http://schemas.openxmlformats.org/officeDocument/2006/relationships/ctrlProp" Target="../ctrlProps/ctrlProp1138.xml"/><Relationship Id="rId18" Type="http://schemas.openxmlformats.org/officeDocument/2006/relationships/ctrlProp" Target="../ctrlProps/ctrlProp1143.xml"/><Relationship Id="rId26" Type="http://schemas.openxmlformats.org/officeDocument/2006/relationships/ctrlProp" Target="../ctrlProps/ctrlProp1151.xml"/><Relationship Id="rId39" Type="http://schemas.openxmlformats.org/officeDocument/2006/relationships/ctrlProp" Target="../ctrlProps/ctrlProp1164.xml"/><Relationship Id="rId21" Type="http://schemas.openxmlformats.org/officeDocument/2006/relationships/ctrlProp" Target="../ctrlProps/ctrlProp1146.xml"/><Relationship Id="rId34" Type="http://schemas.openxmlformats.org/officeDocument/2006/relationships/ctrlProp" Target="../ctrlProps/ctrlProp1159.xml"/><Relationship Id="rId42" Type="http://schemas.openxmlformats.org/officeDocument/2006/relationships/ctrlProp" Target="../ctrlProps/ctrlProp1167.xml"/><Relationship Id="rId47" Type="http://schemas.openxmlformats.org/officeDocument/2006/relationships/ctrlProp" Target="../ctrlProps/ctrlProp1172.xml"/><Relationship Id="rId50" Type="http://schemas.openxmlformats.org/officeDocument/2006/relationships/ctrlProp" Target="../ctrlProps/ctrlProp1175.xml"/><Relationship Id="rId55" Type="http://schemas.openxmlformats.org/officeDocument/2006/relationships/ctrlProp" Target="../ctrlProps/ctrlProp1180.xml"/><Relationship Id="rId7" Type="http://schemas.openxmlformats.org/officeDocument/2006/relationships/ctrlProp" Target="../ctrlProps/ctrlProp1132.xml"/><Relationship Id="rId2" Type="http://schemas.openxmlformats.org/officeDocument/2006/relationships/drawing" Target="../drawings/drawing31.xml"/><Relationship Id="rId16" Type="http://schemas.openxmlformats.org/officeDocument/2006/relationships/ctrlProp" Target="../ctrlProps/ctrlProp1141.xml"/><Relationship Id="rId29" Type="http://schemas.openxmlformats.org/officeDocument/2006/relationships/ctrlProp" Target="../ctrlProps/ctrlProp1154.xml"/><Relationship Id="rId11" Type="http://schemas.openxmlformats.org/officeDocument/2006/relationships/ctrlProp" Target="../ctrlProps/ctrlProp1136.xml"/><Relationship Id="rId24" Type="http://schemas.openxmlformats.org/officeDocument/2006/relationships/ctrlProp" Target="../ctrlProps/ctrlProp1149.xml"/><Relationship Id="rId32" Type="http://schemas.openxmlformats.org/officeDocument/2006/relationships/ctrlProp" Target="../ctrlProps/ctrlProp1157.xml"/><Relationship Id="rId37" Type="http://schemas.openxmlformats.org/officeDocument/2006/relationships/ctrlProp" Target="../ctrlProps/ctrlProp1162.xml"/><Relationship Id="rId40" Type="http://schemas.openxmlformats.org/officeDocument/2006/relationships/ctrlProp" Target="../ctrlProps/ctrlProp1165.xml"/><Relationship Id="rId45" Type="http://schemas.openxmlformats.org/officeDocument/2006/relationships/ctrlProp" Target="../ctrlProps/ctrlProp1170.xml"/><Relationship Id="rId53" Type="http://schemas.openxmlformats.org/officeDocument/2006/relationships/ctrlProp" Target="../ctrlProps/ctrlProp1178.xml"/><Relationship Id="rId58" Type="http://schemas.openxmlformats.org/officeDocument/2006/relationships/ctrlProp" Target="../ctrlProps/ctrlProp1183.xml"/><Relationship Id="rId5" Type="http://schemas.openxmlformats.org/officeDocument/2006/relationships/ctrlProp" Target="../ctrlProps/ctrlProp1130.xml"/><Relationship Id="rId19" Type="http://schemas.openxmlformats.org/officeDocument/2006/relationships/ctrlProp" Target="../ctrlProps/ctrlProp1144.xml"/><Relationship Id="rId4" Type="http://schemas.openxmlformats.org/officeDocument/2006/relationships/ctrlProp" Target="../ctrlProps/ctrlProp1129.xml"/><Relationship Id="rId9" Type="http://schemas.openxmlformats.org/officeDocument/2006/relationships/ctrlProp" Target="../ctrlProps/ctrlProp1134.xml"/><Relationship Id="rId14" Type="http://schemas.openxmlformats.org/officeDocument/2006/relationships/ctrlProp" Target="../ctrlProps/ctrlProp1139.xml"/><Relationship Id="rId22" Type="http://schemas.openxmlformats.org/officeDocument/2006/relationships/ctrlProp" Target="../ctrlProps/ctrlProp1147.xml"/><Relationship Id="rId27" Type="http://schemas.openxmlformats.org/officeDocument/2006/relationships/ctrlProp" Target="../ctrlProps/ctrlProp1152.xml"/><Relationship Id="rId30" Type="http://schemas.openxmlformats.org/officeDocument/2006/relationships/ctrlProp" Target="../ctrlProps/ctrlProp1155.xml"/><Relationship Id="rId35" Type="http://schemas.openxmlformats.org/officeDocument/2006/relationships/ctrlProp" Target="../ctrlProps/ctrlProp1160.xml"/><Relationship Id="rId43" Type="http://schemas.openxmlformats.org/officeDocument/2006/relationships/ctrlProp" Target="../ctrlProps/ctrlProp1168.xml"/><Relationship Id="rId48" Type="http://schemas.openxmlformats.org/officeDocument/2006/relationships/ctrlProp" Target="../ctrlProps/ctrlProp1173.xml"/><Relationship Id="rId56" Type="http://schemas.openxmlformats.org/officeDocument/2006/relationships/ctrlProp" Target="../ctrlProps/ctrlProp1181.xml"/><Relationship Id="rId8" Type="http://schemas.openxmlformats.org/officeDocument/2006/relationships/ctrlProp" Target="../ctrlProps/ctrlProp1133.xml"/><Relationship Id="rId51" Type="http://schemas.openxmlformats.org/officeDocument/2006/relationships/ctrlProp" Target="../ctrlProps/ctrlProp1176.xml"/><Relationship Id="rId3" Type="http://schemas.openxmlformats.org/officeDocument/2006/relationships/vmlDrawing" Target="../drawings/vmlDrawing26.vml"/><Relationship Id="rId12" Type="http://schemas.openxmlformats.org/officeDocument/2006/relationships/ctrlProp" Target="../ctrlProps/ctrlProp1137.xml"/><Relationship Id="rId17" Type="http://schemas.openxmlformats.org/officeDocument/2006/relationships/ctrlProp" Target="../ctrlProps/ctrlProp1142.xml"/><Relationship Id="rId25" Type="http://schemas.openxmlformats.org/officeDocument/2006/relationships/ctrlProp" Target="../ctrlProps/ctrlProp1150.xml"/><Relationship Id="rId33" Type="http://schemas.openxmlformats.org/officeDocument/2006/relationships/ctrlProp" Target="../ctrlProps/ctrlProp1158.xml"/><Relationship Id="rId38" Type="http://schemas.openxmlformats.org/officeDocument/2006/relationships/ctrlProp" Target="../ctrlProps/ctrlProp1163.xml"/><Relationship Id="rId46" Type="http://schemas.openxmlformats.org/officeDocument/2006/relationships/ctrlProp" Target="../ctrlProps/ctrlProp1171.xml"/><Relationship Id="rId59" Type="http://schemas.openxmlformats.org/officeDocument/2006/relationships/ctrlProp" Target="../ctrlProps/ctrlProp1184.xml"/><Relationship Id="rId20" Type="http://schemas.openxmlformats.org/officeDocument/2006/relationships/ctrlProp" Target="../ctrlProps/ctrlProp1145.xml"/><Relationship Id="rId41" Type="http://schemas.openxmlformats.org/officeDocument/2006/relationships/ctrlProp" Target="../ctrlProps/ctrlProp1166.xml"/><Relationship Id="rId54" Type="http://schemas.openxmlformats.org/officeDocument/2006/relationships/ctrlProp" Target="../ctrlProps/ctrlProp1179.xml"/><Relationship Id="rId1" Type="http://schemas.openxmlformats.org/officeDocument/2006/relationships/printerSettings" Target="../printerSettings/printerSettings32.bin"/><Relationship Id="rId6" Type="http://schemas.openxmlformats.org/officeDocument/2006/relationships/ctrlProp" Target="../ctrlProps/ctrlProp1131.xml"/><Relationship Id="rId15" Type="http://schemas.openxmlformats.org/officeDocument/2006/relationships/ctrlProp" Target="../ctrlProps/ctrlProp1140.xml"/><Relationship Id="rId23" Type="http://schemas.openxmlformats.org/officeDocument/2006/relationships/ctrlProp" Target="../ctrlProps/ctrlProp1148.xml"/><Relationship Id="rId28" Type="http://schemas.openxmlformats.org/officeDocument/2006/relationships/ctrlProp" Target="../ctrlProps/ctrlProp1153.xml"/><Relationship Id="rId36" Type="http://schemas.openxmlformats.org/officeDocument/2006/relationships/ctrlProp" Target="../ctrlProps/ctrlProp1161.xml"/><Relationship Id="rId49" Type="http://schemas.openxmlformats.org/officeDocument/2006/relationships/ctrlProp" Target="../ctrlProps/ctrlProp1174.xml"/><Relationship Id="rId57" Type="http://schemas.openxmlformats.org/officeDocument/2006/relationships/ctrlProp" Target="../ctrlProps/ctrlProp1182.xml"/><Relationship Id="rId10" Type="http://schemas.openxmlformats.org/officeDocument/2006/relationships/ctrlProp" Target="../ctrlProps/ctrlProp1135.xml"/><Relationship Id="rId31" Type="http://schemas.openxmlformats.org/officeDocument/2006/relationships/ctrlProp" Target="../ctrlProps/ctrlProp1156.xml"/><Relationship Id="rId44" Type="http://schemas.openxmlformats.org/officeDocument/2006/relationships/ctrlProp" Target="../ctrlProps/ctrlProp1169.xml"/><Relationship Id="rId52" Type="http://schemas.openxmlformats.org/officeDocument/2006/relationships/ctrlProp" Target="../ctrlProps/ctrlProp1177.xml"/><Relationship Id="rId60" Type="http://schemas.openxmlformats.org/officeDocument/2006/relationships/ctrlProp" Target="../ctrlProps/ctrlProp1185.xml"/></Relationships>
</file>

<file path=xl/worksheets/_rels/sheet33.xml.rels><?xml version="1.0" encoding="UTF-8" standalone="yes"?>
<Relationships xmlns="http://schemas.openxmlformats.org/package/2006/relationships"><Relationship Id="rId13" Type="http://schemas.openxmlformats.org/officeDocument/2006/relationships/ctrlProp" Target="../ctrlProps/ctrlProp1195.xml"/><Relationship Id="rId18" Type="http://schemas.openxmlformats.org/officeDocument/2006/relationships/ctrlProp" Target="../ctrlProps/ctrlProp1200.xml"/><Relationship Id="rId26" Type="http://schemas.openxmlformats.org/officeDocument/2006/relationships/ctrlProp" Target="../ctrlProps/ctrlProp1208.xml"/><Relationship Id="rId39" Type="http://schemas.openxmlformats.org/officeDocument/2006/relationships/ctrlProp" Target="../ctrlProps/ctrlProp1221.xml"/><Relationship Id="rId21" Type="http://schemas.openxmlformats.org/officeDocument/2006/relationships/ctrlProp" Target="../ctrlProps/ctrlProp1203.xml"/><Relationship Id="rId34" Type="http://schemas.openxmlformats.org/officeDocument/2006/relationships/ctrlProp" Target="../ctrlProps/ctrlProp1216.xml"/><Relationship Id="rId42" Type="http://schemas.openxmlformats.org/officeDocument/2006/relationships/ctrlProp" Target="../ctrlProps/ctrlProp1224.xml"/><Relationship Id="rId47" Type="http://schemas.openxmlformats.org/officeDocument/2006/relationships/ctrlProp" Target="../ctrlProps/ctrlProp1229.xml"/><Relationship Id="rId50" Type="http://schemas.openxmlformats.org/officeDocument/2006/relationships/ctrlProp" Target="../ctrlProps/ctrlProp1232.xml"/><Relationship Id="rId55" Type="http://schemas.openxmlformats.org/officeDocument/2006/relationships/ctrlProp" Target="../ctrlProps/ctrlProp1237.xml"/><Relationship Id="rId7" Type="http://schemas.openxmlformats.org/officeDocument/2006/relationships/ctrlProp" Target="../ctrlProps/ctrlProp1189.xml"/><Relationship Id="rId2" Type="http://schemas.openxmlformats.org/officeDocument/2006/relationships/drawing" Target="../drawings/drawing32.xml"/><Relationship Id="rId16" Type="http://schemas.openxmlformats.org/officeDocument/2006/relationships/ctrlProp" Target="../ctrlProps/ctrlProp1198.xml"/><Relationship Id="rId29" Type="http://schemas.openxmlformats.org/officeDocument/2006/relationships/ctrlProp" Target="../ctrlProps/ctrlProp1211.xml"/><Relationship Id="rId11" Type="http://schemas.openxmlformats.org/officeDocument/2006/relationships/ctrlProp" Target="../ctrlProps/ctrlProp1193.xml"/><Relationship Id="rId24" Type="http://schemas.openxmlformats.org/officeDocument/2006/relationships/ctrlProp" Target="../ctrlProps/ctrlProp1206.xml"/><Relationship Id="rId32" Type="http://schemas.openxmlformats.org/officeDocument/2006/relationships/ctrlProp" Target="../ctrlProps/ctrlProp1214.xml"/><Relationship Id="rId37" Type="http://schemas.openxmlformats.org/officeDocument/2006/relationships/ctrlProp" Target="../ctrlProps/ctrlProp1219.xml"/><Relationship Id="rId40" Type="http://schemas.openxmlformats.org/officeDocument/2006/relationships/ctrlProp" Target="../ctrlProps/ctrlProp1222.xml"/><Relationship Id="rId45" Type="http://schemas.openxmlformats.org/officeDocument/2006/relationships/ctrlProp" Target="../ctrlProps/ctrlProp1227.xml"/><Relationship Id="rId53" Type="http://schemas.openxmlformats.org/officeDocument/2006/relationships/ctrlProp" Target="../ctrlProps/ctrlProp1235.xml"/><Relationship Id="rId58" Type="http://schemas.openxmlformats.org/officeDocument/2006/relationships/ctrlProp" Target="../ctrlProps/ctrlProp1240.xml"/><Relationship Id="rId5" Type="http://schemas.openxmlformats.org/officeDocument/2006/relationships/ctrlProp" Target="../ctrlProps/ctrlProp1187.xml"/><Relationship Id="rId19" Type="http://schemas.openxmlformats.org/officeDocument/2006/relationships/ctrlProp" Target="../ctrlProps/ctrlProp1201.xml"/><Relationship Id="rId4" Type="http://schemas.openxmlformats.org/officeDocument/2006/relationships/ctrlProp" Target="../ctrlProps/ctrlProp1186.xml"/><Relationship Id="rId9" Type="http://schemas.openxmlformats.org/officeDocument/2006/relationships/ctrlProp" Target="../ctrlProps/ctrlProp1191.xml"/><Relationship Id="rId14" Type="http://schemas.openxmlformats.org/officeDocument/2006/relationships/ctrlProp" Target="../ctrlProps/ctrlProp1196.xml"/><Relationship Id="rId22" Type="http://schemas.openxmlformats.org/officeDocument/2006/relationships/ctrlProp" Target="../ctrlProps/ctrlProp1204.xml"/><Relationship Id="rId27" Type="http://schemas.openxmlformats.org/officeDocument/2006/relationships/ctrlProp" Target="../ctrlProps/ctrlProp1209.xml"/><Relationship Id="rId30" Type="http://schemas.openxmlformats.org/officeDocument/2006/relationships/ctrlProp" Target="../ctrlProps/ctrlProp1212.xml"/><Relationship Id="rId35" Type="http://schemas.openxmlformats.org/officeDocument/2006/relationships/ctrlProp" Target="../ctrlProps/ctrlProp1217.xml"/><Relationship Id="rId43" Type="http://schemas.openxmlformats.org/officeDocument/2006/relationships/ctrlProp" Target="../ctrlProps/ctrlProp1225.xml"/><Relationship Id="rId48" Type="http://schemas.openxmlformats.org/officeDocument/2006/relationships/ctrlProp" Target="../ctrlProps/ctrlProp1230.xml"/><Relationship Id="rId56" Type="http://schemas.openxmlformats.org/officeDocument/2006/relationships/ctrlProp" Target="../ctrlProps/ctrlProp1238.xml"/><Relationship Id="rId8" Type="http://schemas.openxmlformats.org/officeDocument/2006/relationships/ctrlProp" Target="../ctrlProps/ctrlProp1190.xml"/><Relationship Id="rId51" Type="http://schemas.openxmlformats.org/officeDocument/2006/relationships/ctrlProp" Target="../ctrlProps/ctrlProp1233.xml"/><Relationship Id="rId3" Type="http://schemas.openxmlformats.org/officeDocument/2006/relationships/vmlDrawing" Target="../drawings/vmlDrawing27.vml"/><Relationship Id="rId12" Type="http://schemas.openxmlformats.org/officeDocument/2006/relationships/ctrlProp" Target="../ctrlProps/ctrlProp1194.xml"/><Relationship Id="rId17" Type="http://schemas.openxmlformats.org/officeDocument/2006/relationships/ctrlProp" Target="../ctrlProps/ctrlProp1199.xml"/><Relationship Id="rId25" Type="http://schemas.openxmlformats.org/officeDocument/2006/relationships/ctrlProp" Target="../ctrlProps/ctrlProp1207.xml"/><Relationship Id="rId33" Type="http://schemas.openxmlformats.org/officeDocument/2006/relationships/ctrlProp" Target="../ctrlProps/ctrlProp1215.xml"/><Relationship Id="rId38" Type="http://schemas.openxmlformats.org/officeDocument/2006/relationships/ctrlProp" Target="../ctrlProps/ctrlProp1220.xml"/><Relationship Id="rId46" Type="http://schemas.openxmlformats.org/officeDocument/2006/relationships/ctrlProp" Target="../ctrlProps/ctrlProp1228.xml"/><Relationship Id="rId59" Type="http://schemas.openxmlformats.org/officeDocument/2006/relationships/ctrlProp" Target="../ctrlProps/ctrlProp1241.xml"/><Relationship Id="rId20" Type="http://schemas.openxmlformats.org/officeDocument/2006/relationships/ctrlProp" Target="../ctrlProps/ctrlProp1202.xml"/><Relationship Id="rId41" Type="http://schemas.openxmlformats.org/officeDocument/2006/relationships/ctrlProp" Target="../ctrlProps/ctrlProp1223.xml"/><Relationship Id="rId54" Type="http://schemas.openxmlformats.org/officeDocument/2006/relationships/ctrlProp" Target="../ctrlProps/ctrlProp1236.xml"/><Relationship Id="rId1" Type="http://schemas.openxmlformats.org/officeDocument/2006/relationships/printerSettings" Target="../printerSettings/printerSettings33.bin"/><Relationship Id="rId6" Type="http://schemas.openxmlformats.org/officeDocument/2006/relationships/ctrlProp" Target="../ctrlProps/ctrlProp1188.xml"/><Relationship Id="rId15" Type="http://schemas.openxmlformats.org/officeDocument/2006/relationships/ctrlProp" Target="../ctrlProps/ctrlProp1197.xml"/><Relationship Id="rId23" Type="http://schemas.openxmlformats.org/officeDocument/2006/relationships/ctrlProp" Target="../ctrlProps/ctrlProp1205.xml"/><Relationship Id="rId28" Type="http://schemas.openxmlformats.org/officeDocument/2006/relationships/ctrlProp" Target="../ctrlProps/ctrlProp1210.xml"/><Relationship Id="rId36" Type="http://schemas.openxmlformats.org/officeDocument/2006/relationships/ctrlProp" Target="../ctrlProps/ctrlProp1218.xml"/><Relationship Id="rId49" Type="http://schemas.openxmlformats.org/officeDocument/2006/relationships/ctrlProp" Target="../ctrlProps/ctrlProp1231.xml"/><Relationship Id="rId57" Type="http://schemas.openxmlformats.org/officeDocument/2006/relationships/ctrlProp" Target="../ctrlProps/ctrlProp1239.xml"/><Relationship Id="rId10" Type="http://schemas.openxmlformats.org/officeDocument/2006/relationships/ctrlProp" Target="../ctrlProps/ctrlProp1192.xml"/><Relationship Id="rId31" Type="http://schemas.openxmlformats.org/officeDocument/2006/relationships/ctrlProp" Target="../ctrlProps/ctrlProp1213.xml"/><Relationship Id="rId44" Type="http://schemas.openxmlformats.org/officeDocument/2006/relationships/ctrlProp" Target="../ctrlProps/ctrlProp1226.xml"/><Relationship Id="rId52" Type="http://schemas.openxmlformats.org/officeDocument/2006/relationships/ctrlProp" Target="../ctrlProps/ctrlProp1234.xml"/><Relationship Id="rId60" Type="http://schemas.openxmlformats.org/officeDocument/2006/relationships/ctrlProp" Target="../ctrlProps/ctrlProp1242.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8"/>
  <dimension ref="A1:N2120"/>
  <sheetViews>
    <sheetView zoomScaleNormal="100" workbookViewId="0">
      <pane ySplit="1" topLeftCell="A2" activePane="bottomLeft" state="frozen"/>
      <selection activeCell="R11" sqref="R11:R14"/>
      <selection pane="bottomLeft"/>
    </sheetView>
  </sheetViews>
  <sheetFormatPr defaultRowHeight="14.55" x14ac:dyDescent="0.3"/>
  <cols>
    <col min="1" max="1" width="33.77734375" bestFit="1" customWidth="1"/>
    <col min="2" max="2" width="8.21875" style="367" bestFit="1" customWidth="1"/>
    <col min="3" max="3" width="5" style="1" bestFit="1" customWidth="1"/>
    <col min="4" max="5" width="15.77734375" customWidth="1"/>
    <col min="6" max="7" width="13.77734375" customWidth="1"/>
    <col min="8" max="8" width="25.77734375" bestFit="1" customWidth="1"/>
    <col min="9" max="9" width="13.77734375" bestFit="1" customWidth="1"/>
    <col min="10" max="11" width="13.77734375" customWidth="1"/>
    <col min="12" max="12" width="49.5546875" customWidth="1"/>
  </cols>
  <sheetData>
    <row r="1" spans="1:14" ht="29.05" x14ac:dyDescent="0.3">
      <c r="A1" s="49"/>
      <c r="B1" s="355" t="s">
        <v>1530</v>
      </c>
      <c r="C1" s="373" t="s">
        <v>1515</v>
      </c>
      <c r="D1" s="49" t="s">
        <v>23</v>
      </c>
      <c r="E1" s="49" t="s">
        <v>131</v>
      </c>
      <c r="F1" s="530" t="s">
        <v>2495</v>
      </c>
      <c r="G1" s="530" t="s">
        <v>2770</v>
      </c>
      <c r="H1" s="45" t="s">
        <v>380</v>
      </c>
      <c r="I1" s="35" t="s">
        <v>150</v>
      </c>
      <c r="J1" s="35" t="s">
        <v>379</v>
      </c>
      <c r="K1" s="35" t="s">
        <v>381</v>
      </c>
      <c r="L1" s="49" t="s">
        <v>68</v>
      </c>
    </row>
    <row r="2" spans="1:14" ht="15.15" thickBot="1" x14ac:dyDescent="0.35">
      <c r="A2" s="217" t="s">
        <v>589</v>
      </c>
      <c r="B2" s="356"/>
      <c r="C2" s="374"/>
      <c r="D2" s="218"/>
      <c r="E2" s="218"/>
      <c r="F2" s="218"/>
      <c r="G2" s="218"/>
      <c r="H2" s="218"/>
      <c r="I2" s="218"/>
      <c r="J2" s="218"/>
      <c r="K2" s="218"/>
      <c r="L2" s="219"/>
      <c r="N2" s="2"/>
    </row>
    <row r="3" spans="1:14" x14ac:dyDescent="0.3">
      <c r="A3" s="53" t="s">
        <v>186</v>
      </c>
      <c r="B3" s="357"/>
      <c r="C3" s="375"/>
      <c r="D3" s="65"/>
      <c r="E3" s="65"/>
      <c r="F3" s="208"/>
      <c r="G3" s="208"/>
      <c r="H3" s="46"/>
      <c r="I3" s="36"/>
      <c r="J3" s="36"/>
      <c r="K3" s="36"/>
      <c r="L3" s="54"/>
      <c r="N3" s="2"/>
    </row>
    <row r="4" spans="1:14" x14ac:dyDescent="0.3">
      <c r="A4" s="24" t="s">
        <v>15</v>
      </c>
      <c r="B4" s="354">
        <v>1</v>
      </c>
      <c r="C4" s="376" t="s">
        <v>1516</v>
      </c>
      <c r="D4" s="22">
        <v>0</v>
      </c>
      <c r="E4" s="22">
        <v>3</v>
      </c>
      <c r="F4" s="209" t="s">
        <v>1399</v>
      </c>
      <c r="G4" s="209" t="str">
        <f>IF(B4=1,F4,"")</f>
        <v>ID.BE-5</v>
      </c>
      <c r="H4" s="37">
        <f>VLOOKUP(E4,'_Score matrix'!$B$31:$C$35,2,FALSE)</f>
        <v>1</v>
      </c>
      <c r="I4" s="37">
        <f>D4*H4</f>
        <v>0</v>
      </c>
      <c r="J4" s="37">
        <f>5*H4</f>
        <v>5</v>
      </c>
      <c r="K4" s="37">
        <f>IF(ROUND(100*(I4-H4)/(J4-H4),2) &lt; 0, 0, ROUND(100*(I4-H4)/(J4-H4),2))</f>
        <v>0</v>
      </c>
      <c r="L4" s="55"/>
      <c r="N4" s="2"/>
    </row>
    <row r="5" spans="1:14" x14ac:dyDescent="0.3">
      <c r="A5" s="24" t="s">
        <v>16</v>
      </c>
      <c r="B5" s="354">
        <v>1</v>
      </c>
      <c r="C5" s="376" t="s">
        <v>1516</v>
      </c>
      <c r="D5" s="22">
        <v>0</v>
      </c>
      <c r="E5" s="22">
        <v>3</v>
      </c>
      <c r="F5" s="209" t="s">
        <v>1399</v>
      </c>
      <c r="G5" s="209" t="str">
        <f>IF(B5=1,F5,"")</f>
        <v>ID.BE-5</v>
      </c>
      <c r="H5" s="37">
        <f>VLOOKUP(E5,'_Score matrix'!$B$31:$C$35,2,FALSE)</f>
        <v>1</v>
      </c>
      <c r="I5" s="37">
        <f>D5*H5</f>
        <v>0</v>
      </c>
      <c r="J5" s="37">
        <f t="shared" ref="J5:J8" si="0">5*H5</f>
        <v>5</v>
      </c>
      <c r="K5" s="37">
        <f t="shared" ref="K5:K8" si="1">IF(ROUND(100*(I5-H5)/(J5-H5),2) &lt; 0, 0, ROUND(100*(I5-H5)/(J5-H5),2))</f>
        <v>0</v>
      </c>
      <c r="L5" s="55"/>
      <c r="N5" s="2"/>
    </row>
    <row r="6" spans="1:14" x14ac:dyDescent="0.3">
      <c r="A6" s="24" t="s">
        <v>17</v>
      </c>
      <c r="B6" s="354">
        <v>1</v>
      </c>
      <c r="C6" s="376" t="s">
        <v>1516</v>
      </c>
      <c r="D6" s="22">
        <v>0</v>
      </c>
      <c r="E6" s="22">
        <v>3</v>
      </c>
      <c r="F6" s="209" t="s">
        <v>1399</v>
      </c>
      <c r="G6" s="209" t="str">
        <f>IF(B6=1,F6,"")</f>
        <v>ID.BE-5</v>
      </c>
      <c r="H6" s="37">
        <f>VLOOKUP(E6,'_Score matrix'!$B$31:$C$35,2,FALSE)</f>
        <v>1</v>
      </c>
      <c r="I6" s="37">
        <f>D6*H6</f>
        <v>0</v>
      </c>
      <c r="J6" s="37">
        <f t="shared" si="0"/>
        <v>5</v>
      </c>
      <c r="K6" s="37">
        <f t="shared" si="1"/>
        <v>0</v>
      </c>
      <c r="L6" s="55"/>
      <c r="N6" s="2"/>
    </row>
    <row r="7" spans="1:14" x14ac:dyDescent="0.3">
      <c r="A7" s="24" t="s">
        <v>141</v>
      </c>
      <c r="B7" s="354">
        <v>1</v>
      </c>
      <c r="C7" s="376" t="s">
        <v>1516</v>
      </c>
      <c r="D7" s="22">
        <v>0</v>
      </c>
      <c r="E7" s="22">
        <v>3</v>
      </c>
      <c r="F7" s="209" t="s">
        <v>1399</v>
      </c>
      <c r="G7" s="209" t="str">
        <f>IF(B7=1,F7,"")</f>
        <v>ID.BE-5</v>
      </c>
      <c r="H7" s="37">
        <f>VLOOKUP(E7,'_Score matrix'!$B$31:$C$35,2,FALSE)</f>
        <v>1</v>
      </c>
      <c r="I7" s="37">
        <f>D7*H7</f>
        <v>0</v>
      </c>
      <c r="J7" s="37">
        <f t="shared" si="0"/>
        <v>5</v>
      </c>
      <c r="K7" s="37">
        <f t="shared" si="1"/>
        <v>0</v>
      </c>
      <c r="L7" s="55"/>
      <c r="N7" s="2"/>
    </row>
    <row r="8" spans="1:14" ht="15.15" thickBot="1" x14ac:dyDescent="0.35">
      <c r="A8" s="25" t="s">
        <v>142</v>
      </c>
      <c r="B8" s="358">
        <v>1</v>
      </c>
      <c r="C8" s="377" t="s">
        <v>1516</v>
      </c>
      <c r="D8" s="26">
        <v>0</v>
      </c>
      <c r="E8" s="26">
        <v>3</v>
      </c>
      <c r="F8" s="210" t="s">
        <v>1398</v>
      </c>
      <c r="G8" s="209" t="str">
        <f>IF(B8=1,F8,"")</f>
        <v>ID.BE-4</v>
      </c>
      <c r="H8" s="38">
        <f>VLOOKUP(E8,'_Score matrix'!$B$31:$C$35,2,FALSE)</f>
        <v>1</v>
      </c>
      <c r="I8" s="38">
        <f>D8*H8</f>
        <v>0</v>
      </c>
      <c r="J8" s="38">
        <f t="shared" si="0"/>
        <v>5</v>
      </c>
      <c r="K8" s="37">
        <f t="shared" si="1"/>
        <v>0</v>
      </c>
      <c r="L8" s="56"/>
      <c r="N8" s="2"/>
    </row>
    <row r="9" spans="1:14" ht="15.15" thickBot="1" x14ac:dyDescent="0.35">
      <c r="A9" s="69" t="s">
        <v>343</v>
      </c>
      <c r="B9" s="359"/>
      <c r="C9" s="378"/>
      <c r="D9" s="20">
        <f t="shared" ref="D9:J9" si="2">SUMIFS(D:D,$A:$A,"B 1*",$B:$B,1,$C:$C,"M",$L:$L,"&lt;&gt;NIST MAPPING")</f>
        <v>0</v>
      </c>
      <c r="E9" s="20">
        <f t="shared" si="2"/>
        <v>15</v>
      </c>
      <c r="F9" s="33">
        <f t="shared" si="2"/>
        <v>0</v>
      </c>
      <c r="G9" s="33">
        <f t="shared" si="2"/>
        <v>0</v>
      </c>
      <c r="H9" s="33">
        <f t="shared" si="2"/>
        <v>5</v>
      </c>
      <c r="I9" s="33">
        <f t="shared" si="2"/>
        <v>0</v>
      </c>
      <c r="J9" s="33">
        <f t="shared" si="2"/>
        <v>25</v>
      </c>
      <c r="K9" s="33">
        <f>IF(ROUND(100*(I9-H9)/(J9-H9),2) &lt; 0, 0, ROUND(100*(I9-H9)/(J9-H9),2))</f>
        <v>0</v>
      </c>
      <c r="L9" s="57"/>
      <c r="N9" s="2"/>
    </row>
    <row r="10" spans="1:14" ht="15.15" thickBot="1" x14ac:dyDescent="0.35">
      <c r="A10" s="58"/>
      <c r="B10" s="360"/>
      <c r="C10" s="379"/>
      <c r="D10" s="58"/>
      <c r="E10" s="58"/>
      <c r="F10" s="39"/>
      <c r="G10" s="39"/>
      <c r="H10" s="39"/>
      <c r="I10" s="39"/>
      <c r="J10" s="39"/>
      <c r="K10" s="39"/>
      <c r="L10" s="58"/>
      <c r="N10" s="2"/>
    </row>
    <row r="11" spans="1:14" x14ac:dyDescent="0.3">
      <c r="A11" s="53" t="s">
        <v>187</v>
      </c>
      <c r="B11" s="357"/>
      <c r="C11" s="375"/>
      <c r="D11" s="65"/>
      <c r="E11" s="65"/>
      <c r="F11" s="208"/>
      <c r="G11" s="208"/>
      <c r="H11" s="36"/>
      <c r="I11" s="36"/>
      <c r="J11" s="36"/>
      <c r="K11" s="36"/>
      <c r="L11" s="59"/>
      <c r="N11" s="2"/>
    </row>
    <row r="12" spans="1:14" x14ac:dyDescent="0.3">
      <c r="A12" s="24" t="s">
        <v>143</v>
      </c>
      <c r="B12" s="354">
        <v>1</v>
      </c>
      <c r="C12" s="376" t="s">
        <v>1516</v>
      </c>
      <c r="D12" s="22">
        <v>0</v>
      </c>
      <c r="E12" s="22">
        <v>3</v>
      </c>
      <c r="F12" s="209" t="s">
        <v>1393</v>
      </c>
      <c r="G12" s="209" t="str">
        <f>IF(B12=1,F12,"")</f>
        <v>ID.AM-6</v>
      </c>
      <c r="H12" s="37">
        <f>VLOOKUP(E12,'_Score matrix'!$B$31:$C$35,2,FALSE)</f>
        <v>1</v>
      </c>
      <c r="I12" s="37">
        <f>D12*H12</f>
        <v>0</v>
      </c>
      <c r="J12" s="37">
        <f>5*H12</f>
        <v>5</v>
      </c>
      <c r="K12" s="37"/>
      <c r="L12" s="55"/>
      <c r="N12" s="2"/>
    </row>
    <row r="13" spans="1:14" x14ac:dyDescent="0.3">
      <c r="A13" s="24" t="s">
        <v>144</v>
      </c>
      <c r="B13" s="354"/>
      <c r="C13" s="376"/>
      <c r="D13" s="22"/>
      <c r="E13" s="22"/>
      <c r="F13" s="209"/>
      <c r="G13" s="209"/>
      <c r="H13" s="37"/>
      <c r="I13" s="37"/>
      <c r="J13" s="37"/>
      <c r="K13" s="37"/>
      <c r="L13" s="55" t="s">
        <v>1533</v>
      </c>
      <c r="N13" s="2"/>
    </row>
    <row r="14" spans="1:14" x14ac:dyDescent="0.3">
      <c r="A14" s="24" t="s">
        <v>203</v>
      </c>
      <c r="B14" s="354"/>
      <c r="C14" s="376"/>
      <c r="D14" s="22">
        <v>1</v>
      </c>
      <c r="E14" s="22"/>
      <c r="F14" s="209"/>
      <c r="G14" s="209"/>
      <c r="H14" s="37"/>
      <c r="I14" s="37"/>
      <c r="J14" s="37"/>
      <c r="K14" s="37"/>
      <c r="L14" s="55"/>
      <c r="N14" s="2"/>
    </row>
    <row r="15" spans="1:14" x14ac:dyDescent="0.3">
      <c r="A15" s="24" t="s">
        <v>204</v>
      </c>
      <c r="B15" s="354"/>
      <c r="C15" s="376"/>
      <c r="D15" s="22">
        <v>1</v>
      </c>
      <c r="E15" s="22"/>
      <c r="F15" s="209"/>
      <c r="G15" s="209"/>
      <c r="H15" s="37"/>
      <c r="I15" s="37"/>
      <c r="J15" s="37"/>
      <c r="K15" s="37"/>
      <c r="L15" s="55"/>
      <c r="N15" s="2"/>
    </row>
    <row r="16" spans="1:14" x14ac:dyDescent="0.3">
      <c r="A16" s="24" t="s">
        <v>205</v>
      </c>
      <c r="B16" s="354"/>
      <c r="C16" s="376"/>
      <c r="D16" s="22">
        <v>1</v>
      </c>
      <c r="E16" s="22"/>
      <c r="F16" s="209"/>
      <c r="G16" s="209"/>
      <c r="H16" s="37"/>
      <c r="I16" s="37"/>
      <c r="J16" s="37"/>
      <c r="K16" s="37"/>
      <c r="L16" s="55"/>
      <c r="N16" s="2"/>
    </row>
    <row r="17" spans="1:14" x14ac:dyDescent="0.3">
      <c r="A17" s="24" t="s">
        <v>206</v>
      </c>
      <c r="B17" s="354"/>
      <c r="C17" s="376"/>
      <c r="D17" s="22">
        <v>1</v>
      </c>
      <c r="E17" s="22"/>
      <c r="F17" s="209"/>
      <c r="G17" s="209"/>
      <c r="H17" s="37"/>
      <c r="I17" s="37"/>
      <c r="J17" s="37"/>
      <c r="K17" s="37"/>
      <c r="L17" s="55"/>
      <c r="N17" s="2"/>
    </row>
    <row r="18" spans="1:14" x14ac:dyDescent="0.3">
      <c r="A18" s="24" t="s">
        <v>207</v>
      </c>
      <c r="B18" s="354"/>
      <c r="C18" s="376"/>
      <c r="D18" s="22">
        <v>1</v>
      </c>
      <c r="E18" s="22"/>
      <c r="F18" s="209"/>
      <c r="G18" s="209"/>
      <c r="H18" s="37"/>
      <c r="I18" s="37"/>
      <c r="J18" s="37"/>
      <c r="K18" s="37"/>
      <c r="L18" s="55"/>
      <c r="N18" s="2"/>
    </row>
    <row r="19" spans="1:14" x14ac:dyDescent="0.3">
      <c r="A19" s="24" t="s">
        <v>208</v>
      </c>
      <c r="B19" s="354"/>
      <c r="C19" s="376"/>
      <c r="D19" s="22">
        <v>1</v>
      </c>
      <c r="E19" s="22"/>
      <c r="F19" s="209"/>
      <c r="G19" s="209"/>
      <c r="H19" s="37"/>
      <c r="I19" s="37"/>
      <c r="J19" s="37"/>
      <c r="K19" s="37"/>
      <c r="L19" s="55"/>
      <c r="N19" s="2"/>
    </row>
    <row r="20" spans="1:14" x14ac:dyDescent="0.3">
      <c r="A20" s="24" t="s">
        <v>209</v>
      </c>
      <c r="B20" s="354"/>
      <c r="C20" s="376"/>
      <c r="D20" s="22">
        <v>1</v>
      </c>
      <c r="E20" s="22"/>
      <c r="F20" s="209"/>
      <c r="G20" s="209"/>
      <c r="H20" s="37"/>
      <c r="I20" s="37"/>
      <c r="J20" s="37"/>
      <c r="K20" s="37"/>
      <c r="L20" s="55"/>
      <c r="N20" s="2"/>
    </row>
    <row r="21" spans="1:14" x14ac:dyDescent="0.3">
      <c r="A21" s="24" t="s">
        <v>210</v>
      </c>
      <c r="B21" s="354"/>
      <c r="C21" s="376"/>
      <c r="D21" s="22"/>
      <c r="E21" s="22"/>
      <c r="F21" s="209"/>
      <c r="G21" s="209"/>
      <c r="H21" s="37"/>
      <c r="I21" s="37"/>
      <c r="J21" s="37"/>
      <c r="K21" s="37"/>
      <c r="L21" s="55"/>
      <c r="N21" s="2"/>
    </row>
    <row r="22" spans="1:14" x14ac:dyDescent="0.3">
      <c r="A22" s="24" t="s">
        <v>145</v>
      </c>
      <c r="B22" s="354">
        <v>1</v>
      </c>
      <c r="C22" s="376" t="s">
        <v>1516</v>
      </c>
      <c r="D22" s="22">
        <v>0</v>
      </c>
      <c r="E22" s="22">
        <v>3</v>
      </c>
      <c r="F22" s="209" t="s">
        <v>1393</v>
      </c>
      <c r="G22" s="209" t="str">
        <f>IF(B22=1,F22,"")</f>
        <v>ID.AM-6</v>
      </c>
      <c r="H22" s="37">
        <f>VLOOKUP(E22,'_Score matrix'!$B$31:$C$35,2,FALSE)</f>
        <v>1</v>
      </c>
      <c r="I22" s="37">
        <f>D22*H22</f>
        <v>0</v>
      </c>
      <c r="J22" s="37">
        <f>5*H22</f>
        <v>5</v>
      </c>
      <c r="K22" s="37"/>
      <c r="L22" s="55"/>
      <c r="N22" s="2"/>
    </row>
    <row r="23" spans="1:14" x14ac:dyDescent="0.3">
      <c r="A23" s="24" t="s">
        <v>146</v>
      </c>
      <c r="B23" s="354">
        <v>1</v>
      </c>
      <c r="C23" s="376" t="s">
        <v>1516</v>
      </c>
      <c r="D23" s="22">
        <v>0</v>
      </c>
      <c r="E23" s="22">
        <v>3</v>
      </c>
      <c r="F23" s="209" t="s">
        <v>1393</v>
      </c>
      <c r="G23" s="209" t="str">
        <f>IF(B23=1,F23,"")</f>
        <v>ID.AM-6</v>
      </c>
      <c r="H23" s="37">
        <f>VLOOKUP(E23,'_Score matrix'!$B$31:$C$35,2,FALSE)</f>
        <v>1</v>
      </c>
      <c r="I23" s="37">
        <f>D23*H23</f>
        <v>0</v>
      </c>
      <c r="J23" s="37">
        <f>5*H23</f>
        <v>5</v>
      </c>
      <c r="K23" s="37"/>
      <c r="L23" s="55"/>
      <c r="N23" s="2"/>
    </row>
    <row r="24" spans="1:14" x14ac:dyDescent="0.3">
      <c r="A24" s="24" t="s">
        <v>164</v>
      </c>
      <c r="B24" s="354">
        <v>1</v>
      </c>
      <c r="C24" s="376" t="s">
        <v>1516</v>
      </c>
      <c r="D24" s="22">
        <v>0</v>
      </c>
      <c r="E24" s="22">
        <v>3</v>
      </c>
      <c r="F24" s="209" t="s">
        <v>1393</v>
      </c>
      <c r="G24" s="209" t="str">
        <f>IF(B24=1,F24,"")</f>
        <v>ID.AM-6</v>
      </c>
      <c r="H24" s="37">
        <f>VLOOKUP(E24,'_Score matrix'!$B$31:$C$35,2,FALSE)</f>
        <v>1</v>
      </c>
      <c r="I24" s="37">
        <f>D24*H24</f>
        <v>0</v>
      </c>
      <c r="J24" s="37">
        <f>5*H24</f>
        <v>5</v>
      </c>
      <c r="K24" s="37"/>
      <c r="L24" s="55"/>
      <c r="N24" s="2"/>
    </row>
    <row r="25" spans="1:14" x14ac:dyDescent="0.3">
      <c r="A25" s="25" t="s">
        <v>211</v>
      </c>
      <c r="B25" s="358">
        <v>1</v>
      </c>
      <c r="C25" s="377" t="s">
        <v>1516</v>
      </c>
      <c r="D25" s="26">
        <v>0</v>
      </c>
      <c r="E25" s="26">
        <v>3</v>
      </c>
      <c r="F25" s="210" t="s">
        <v>1393</v>
      </c>
      <c r="G25" s="209" t="str">
        <f>IF(B25=1,F25,"")</f>
        <v>ID.AM-6</v>
      </c>
      <c r="H25" s="37">
        <f>VLOOKUP(E25,'_Score matrix'!$B$31:$C$35,2,FALSE)</f>
        <v>1</v>
      </c>
      <c r="I25" s="37">
        <f>D25*H25</f>
        <v>0</v>
      </c>
      <c r="J25" s="37">
        <f t="shared" ref="J25:J26" si="3">5*H25</f>
        <v>5</v>
      </c>
      <c r="K25" s="38"/>
      <c r="L25" s="56"/>
      <c r="N25" s="2"/>
    </row>
    <row r="26" spans="1:14" ht="15.15" thickBot="1" x14ac:dyDescent="0.35">
      <c r="A26" s="25" t="s">
        <v>2029</v>
      </c>
      <c r="B26" s="358">
        <v>1</v>
      </c>
      <c r="C26" s="377" t="s">
        <v>1516</v>
      </c>
      <c r="D26" s="26">
        <v>0</v>
      </c>
      <c r="E26" s="26">
        <v>3</v>
      </c>
      <c r="F26" s="210" t="s">
        <v>1393</v>
      </c>
      <c r="G26" s="209" t="str">
        <f>IF(B26=1,F26,"")</f>
        <v>ID.AM-6</v>
      </c>
      <c r="H26" s="37">
        <f>VLOOKUP(E26,'_Score matrix'!$B$31:$C$35,2,FALSE)</f>
        <v>1</v>
      </c>
      <c r="I26" s="37">
        <f>D26*H26</f>
        <v>0</v>
      </c>
      <c r="J26" s="37">
        <f t="shared" si="3"/>
        <v>5</v>
      </c>
      <c r="K26" s="38"/>
      <c r="L26" s="56"/>
      <c r="N26" s="2"/>
    </row>
    <row r="27" spans="1:14" ht="15.15" thickBot="1" x14ac:dyDescent="0.35">
      <c r="A27" s="69" t="s">
        <v>343</v>
      </c>
      <c r="B27" s="359"/>
      <c r="C27" s="378"/>
      <c r="D27" s="20">
        <f t="shared" ref="D27:J27" si="4">SUMIFS(D:D,$A:$A,"B 2*",$B:$B,1,$C:$C,"M",$L:$L,"&lt;&gt;NIST MAPPING")</f>
        <v>0</v>
      </c>
      <c r="E27" s="20">
        <f t="shared" si="4"/>
        <v>18</v>
      </c>
      <c r="F27" s="33">
        <f t="shared" si="4"/>
        <v>0</v>
      </c>
      <c r="G27" s="33">
        <f t="shared" si="4"/>
        <v>0</v>
      </c>
      <c r="H27" s="33">
        <f t="shared" si="4"/>
        <v>6</v>
      </c>
      <c r="I27" s="33">
        <f t="shared" si="4"/>
        <v>0</v>
      </c>
      <c r="J27" s="33">
        <f t="shared" si="4"/>
        <v>30</v>
      </c>
      <c r="K27" s="33">
        <f>IF(ROUND(100*(I27-H27)/(J27-H27),2) &lt; 0, 0, ROUND(100*(I27-H27)/(J27-H27),2))</f>
        <v>0</v>
      </c>
      <c r="L27" s="60"/>
      <c r="N27" s="2"/>
    </row>
    <row r="28" spans="1:14" ht="15.15" thickBot="1" x14ac:dyDescent="0.35">
      <c r="A28" s="58"/>
      <c r="B28" s="360"/>
      <c r="C28" s="379"/>
      <c r="D28" s="58"/>
      <c r="E28" s="58"/>
      <c r="F28" s="39"/>
      <c r="G28" s="39"/>
      <c r="H28" s="39"/>
      <c r="I28" s="39"/>
      <c r="J28" s="39"/>
      <c r="K28" s="39"/>
      <c r="L28" s="58"/>
      <c r="N28" s="2"/>
    </row>
    <row r="29" spans="1:14" x14ac:dyDescent="0.3">
      <c r="A29" s="53" t="s">
        <v>185</v>
      </c>
      <c r="B29" s="357"/>
      <c r="C29" s="375"/>
      <c r="D29" s="65"/>
      <c r="E29" s="65"/>
      <c r="F29" s="208"/>
      <c r="G29" s="208"/>
      <c r="H29" s="36"/>
      <c r="I29" s="36"/>
      <c r="J29" s="36"/>
      <c r="K29" s="36"/>
      <c r="L29" s="59"/>
      <c r="N29" s="2"/>
    </row>
    <row r="30" spans="1:14" x14ac:dyDescent="0.3">
      <c r="A30" s="24" t="s">
        <v>115</v>
      </c>
      <c r="B30" s="354">
        <v>1</v>
      </c>
      <c r="C30" s="376" t="s">
        <v>1516</v>
      </c>
      <c r="D30" s="22">
        <v>0</v>
      </c>
      <c r="E30" s="22">
        <v>3</v>
      </c>
      <c r="F30" s="209" t="s">
        <v>1397</v>
      </c>
      <c r="G30" s="209" t="str">
        <f>IF(B30=1,F30,"")</f>
        <v>ID.BE-3</v>
      </c>
      <c r="H30" s="37">
        <f>VLOOKUP(E30,'_Score matrix'!$B$31:$C$35,2,FALSE)</f>
        <v>1</v>
      </c>
      <c r="I30" s="37">
        <f>D30*H30</f>
        <v>0</v>
      </c>
      <c r="J30" s="37">
        <f>5*H30</f>
        <v>5</v>
      </c>
      <c r="K30" s="37"/>
      <c r="L30" s="55"/>
      <c r="N30" s="2"/>
    </row>
    <row r="31" spans="1:14" x14ac:dyDescent="0.3">
      <c r="A31" s="24" t="s">
        <v>60</v>
      </c>
      <c r="B31" s="354"/>
      <c r="C31" s="376"/>
      <c r="D31" s="22" t="str">
        <f>'Business - CHT'!L23</f>
        <v>Incomplete</v>
      </c>
      <c r="E31" s="22"/>
      <c r="F31" s="209"/>
      <c r="G31" s="209"/>
      <c r="H31" s="37"/>
      <c r="I31" s="37"/>
      <c r="J31" s="37"/>
      <c r="K31" s="37"/>
      <c r="L31" s="55" t="s">
        <v>382</v>
      </c>
      <c r="N31" s="2"/>
    </row>
    <row r="32" spans="1:14" x14ac:dyDescent="0.3">
      <c r="A32" s="24" t="s">
        <v>44</v>
      </c>
      <c r="B32" s="354"/>
      <c r="C32" s="376"/>
      <c r="D32" s="22">
        <v>1</v>
      </c>
      <c r="E32" s="22"/>
      <c r="F32" s="209"/>
      <c r="G32" s="209"/>
      <c r="H32" s="37"/>
      <c r="I32" s="37"/>
      <c r="J32" s="37"/>
      <c r="K32" s="37"/>
      <c r="L32" s="55"/>
      <c r="N32" s="2"/>
    </row>
    <row r="33" spans="1:14" x14ac:dyDescent="0.3">
      <c r="A33" s="24" t="s">
        <v>45</v>
      </c>
      <c r="B33" s="354"/>
      <c r="C33" s="376"/>
      <c r="D33" s="22">
        <v>1</v>
      </c>
      <c r="E33" s="22"/>
      <c r="F33" s="209"/>
      <c r="G33" s="209"/>
      <c r="H33" s="37"/>
      <c r="I33" s="37"/>
      <c r="J33" s="37"/>
      <c r="K33" s="37"/>
      <c r="L33" s="55"/>
      <c r="N33" s="2"/>
    </row>
    <row r="34" spans="1:14" x14ac:dyDescent="0.3">
      <c r="A34" s="24" t="s">
        <v>46</v>
      </c>
      <c r="B34" s="354"/>
      <c r="C34" s="376"/>
      <c r="D34" s="22">
        <v>1</v>
      </c>
      <c r="E34" s="22"/>
      <c r="F34" s="209"/>
      <c r="G34" s="209"/>
      <c r="H34" s="37"/>
      <c r="I34" s="37"/>
      <c r="J34" s="37"/>
      <c r="K34" s="37"/>
      <c r="L34" s="55"/>
      <c r="N34" s="2"/>
    </row>
    <row r="35" spans="1:14" x14ac:dyDescent="0.3">
      <c r="A35" s="24" t="s">
        <v>47</v>
      </c>
      <c r="B35" s="354"/>
      <c r="C35" s="376"/>
      <c r="D35" s="22">
        <v>1</v>
      </c>
      <c r="E35" s="22"/>
      <c r="F35" s="209"/>
      <c r="G35" s="209"/>
      <c r="H35" s="37"/>
      <c r="I35" s="37"/>
      <c r="J35" s="37"/>
      <c r="K35" s="37"/>
      <c r="L35" s="55"/>
      <c r="N35" s="2"/>
    </row>
    <row r="36" spans="1:14" x14ac:dyDescent="0.3">
      <c r="A36" s="24" t="s">
        <v>48</v>
      </c>
      <c r="B36" s="354"/>
      <c r="C36" s="376"/>
      <c r="D36" s="22">
        <v>1</v>
      </c>
      <c r="E36" s="22"/>
      <c r="F36" s="209"/>
      <c r="G36" s="209"/>
      <c r="H36" s="37"/>
      <c r="I36" s="37"/>
      <c r="J36" s="37"/>
      <c r="K36" s="37"/>
      <c r="L36" s="55"/>
      <c r="N36" s="2"/>
    </row>
    <row r="37" spans="1:14" x14ac:dyDescent="0.3">
      <c r="A37" s="24" t="s">
        <v>49</v>
      </c>
      <c r="B37" s="354"/>
      <c r="C37" s="376"/>
      <c r="D37" s="22">
        <v>1</v>
      </c>
      <c r="E37" s="22"/>
      <c r="F37" s="209"/>
      <c r="G37" s="209"/>
      <c r="H37" s="37"/>
      <c r="I37" s="37"/>
      <c r="J37" s="37"/>
      <c r="K37" s="37"/>
      <c r="L37" s="55"/>
      <c r="N37" s="2"/>
    </row>
    <row r="38" spans="1:14" x14ac:dyDescent="0.3">
      <c r="A38" s="24" t="s">
        <v>50</v>
      </c>
      <c r="B38" s="354"/>
      <c r="C38" s="376"/>
      <c r="D38" s="22">
        <v>1</v>
      </c>
      <c r="E38" s="22"/>
      <c r="F38" s="209"/>
      <c r="G38" s="209"/>
      <c r="H38" s="37"/>
      <c r="I38" s="37"/>
      <c r="J38" s="37"/>
      <c r="K38" s="37"/>
      <c r="L38" s="55"/>
      <c r="N38" s="2"/>
    </row>
    <row r="39" spans="1:14" x14ac:dyDescent="0.3">
      <c r="A39" s="24" t="s">
        <v>51</v>
      </c>
      <c r="B39" s="354"/>
      <c r="C39" s="376"/>
      <c r="D39" s="22">
        <v>1</v>
      </c>
      <c r="E39" s="22"/>
      <c r="F39" s="209"/>
      <c r="G39" s="209"/>
      <c r="H39" s="37"/>
      <c r="I39" s="37"/>
      <c r="J39" s="37"/>
      <c r="K39" s="37"/>
      <c r="L39" s="55"/>
      <c r="N39" s="2"/>
    </row>
    <row r="40" spans="1:14" x14ac:dyDescent="0.3">
      <c r="A40" s="24" t="s">
        <v>52</v>
      </c>
      <c r="B40" s="354"/>
      <c r="C40" s="376"/>
      <c r="D40" s="22">
        <v>1</v>
      </c>
      <c r="E40" s="22"/>
      <c r="F40" s="209"/>
      <c r="G40" s="209"/>
      <c r="H40" s="37"/>
      <c r="I40" s="37"/>
      <c r="J40" s="37"/>
      <c r="K40" s="37"/>
      <c r="L40" s="55"/>
      <c r="N40" s="2"/>
    </row>
    <row r="41" spans="1:14" x14ac:dyDescent="0.3">
      <c r="A41" s="24" t="s">
        <v>195</v>
      </c>
      <c r="B41" s="354"/>
      <c r="C41" s="376"/>
      <c r="D41" s="22">
        <v>1</v>
      </c>
      <c r="E41" s="22"/>
      <c r="F41" s="209"/>
      <c r="G41" s="209"/>
      <c r="H41" s="37"/>
      <c r="I41" s="37"/>
      <c r="J41" s="37"/>
      <c r="K41" s="37"/>
      <c r="L41" s="55"/>
      <c r="N41" s="2"/>
    </row>
    <row r="42" spans="1:14" x14ac:dyDescent="0.3">
      <c r="A42" s="24" t="s">
        <v>2718</v>
      </c>
      <c r="B42" s="354"/>
      <c r="C42" s="376"/>
      <c r="D42" s="22">
        <v>1</v>
      </c>
      <c r="E42" s="22"/>
      <c r="F42" s="209"/>
      <c r="G42" s="209"/>
      <c r="H42" s="37"/>
      <c r="I42" s="37"/>
      <c r="J42" s="37"/>
      <c r="K42" s="37"/>
      <c r="L42" s="55"/>
      <c r="N42" s="2"/>
    </row>
    <row r="43" spans="1:14" x14ac:dyDescent="0.3">
      <c r="A43" s="24" t="s">
        <v>73</v>
      </c>
      <c r="B43" s="354">
        <v>1</v>
      </c>
      <c r="C43" s="376" t="s">
        <v>1516</v>
      </c>
      <c r="D43" s="22">
        <v>0</v>
      </c>
      <c r="E43" s="22">
        <v>3</v>
      </c>
      <c r="F43" s="209" t="s">
        <v>1397</v>
      </c>
      <c r="G43" s="209" t="str">
        <f>IF(B43=1,F43,"")</f>
        <v>ID.BE-3</v>
      </c>
      <c r="H43" s="37">
        <f>VLOOKUP(E43,'_Score matrix'!$B$31:$C$35,2,FALSE)</f>
        <v>1</v>
      </c>
      <c r="I43" s="37">
        <f>D43*H43</f>
        <v>0</v>
      </c>
      <c r="J43" s="37">
        <f>5*H43</f>
        <v>5</v>
      </c>
      <c r="K43" s="37"/>
      <c r="L43" s="55"/>
      <c r="N43" s="2"/>
    </row>
    <row r="44" spans="1:14" x14ac:dyDescent="0.3">
      <c r="A44" s="24" t="s">
        <v>74</v>
      </c>
      <c r="B44" s="354">
        <v>1</v>
      </c>
      <c r="C44" s="376" t="s">
        <v>1516</v>
      </c>
      <c r="D44" s="22">
        <v>0</v>
      </c>
      <c r="E44" s="22">
        <v>3</v>
      </c>
      <c r="F44" s="209" t="s">
        <v>1397</v>
      </c>
      <c r="G44" s="209" t="str">
        <f>IF(B44=1,F44,"")</f>
        <v>ID.BE-3</v>
      </c>
      <c r="H44" s="37">
        <f>VLOOKUP(E44,'_Score matrix'!$B$31:$C$35,2,FALSE)</f>
        <v>1</v>
      </c>
      <c r="I44" s="37">
        <f>D44*H44</f>
        <v>0</v>
      </c>
      <c r="J44" s="37">
        <f t="shared" ref="J44:J45" si="5">5*H44</f>
        <v>5</v>
      </c>
      <c r="K44" s="37"/>
      <c r="L44" s="55"/>
      <c r="N44" s="2"/>
    </row>
    <row r="45" spans="1:14" ht="15.15" thickBot="1" x14ac:dyDescent="0.35">
      <c r="A45" s="186" t="s">
        <v>183</v>
      </c>
      <c r="B45" s="361">
        <v>1</v>
      </c>
      <c r="C45" s="380" t="s">
        <v>1516</v>
      </c>
      <c r="D45" s="67">
        <v>0</v>
      </c>
      <c r="E45" s="67">
        <v>3</v>
      </c>
      <c r="F45" s="211" t="s">
        <v>1397</v>
      </c>
      <c r="G45" s="209" t="str">
        <f>IF(B45=1,F45,"")</f>
        <v>ID.BE-3</v>
      </c>
      <c r="H45" s="44">
        <f>VLOOKUP(E45,'_Score matrix'!$B$31:$C$35,2,FALSE)</f>
        <v>1</v>
      </c>
      <c r="I45" s="44">
        <f>D45*H45</f>
        <v>0</v>
      </c>
      <c r="J45" s="44">
        <f t="shared" si="5"/>
        <v>5</v>
      </c>
      <c r="K45" s="44"/>
      <c r="L45" s="62"/>
      <c r="N45" s="2"/>
    </row>
    <row r="46" spans="1:14" ht="15.15" thickBot="1" x14ac:dyDescent="0.35">
      <c r="A46" s="69" t="s">
        <v>343</v>
      </c>
      <c r="B46" s="359"/>
      <c r="C46" s="378"/>
      <c r="D46" s="20">
        <f t="shared" ref="D46:J46" si="6">SUMIFS(D:D,$A:$A,"B 3*",$B:$B,1,$C:$C,"M",$L:$L,"&lt;&gt;NIST MAPPING")</f>
        <v>0</v>
      </c>
      <c r="E46" s="20">
        <f t="shared" si="6"/>
        <v>12</v>
      </c>
      <c r="F46" s="33">
        <f t="shared" si="6"/>
        <v>0</v>
      </c>
      <c r="G46" s="33">
        <f t="shared" si="6"/>
        <v>0</v>
      </c>
      <c r="H46" s="33">
        <f t="shared" si="6"/>
        <v>4</v>
      </c>
      <c r="I46" s="33">
        <f t="shared" si="6"/>
        <v>0</v>
      </c>
      <c r="J46" s="33">
        <f t="shared" si="6"/>
        <v>20</v>
      </c>
      <c r="K46" s="33">
        <f>IF(ROUND(100*(I46-H46)/(J46-H46),2) &lt; 0, 0, ROUND(100*(I46-H46)/(J46-H46),2))</f>
        <v>0</v>
      </c>
      <c r="L46" s="60"/>
      <c r="N46" s="2"/>
    </row>
    <row r="47" spans="1:14" ht="15.15" thickBot="1" x14ac:dyDescent="0.35">
      <c r="A47" s="58"/>
      <c r="B47" s="360"/>
      <c r="C47" s="379"/>
      <c r="D47" s="58"/>
      <c r="E47" s="58"/>
      <c r="F47" s="39"/>
      <c r="G47" s="39"/>
      <c r="H47" s="39"/>
      <c r="I47" s="39"/>
      <c r="J47" s="39"/>
      <c r="K47" s="39"/>
      <c r="L47" s="58"/>
      <c r="N47" s="2"/>
    </row>
    <row r="48" spans="1:14" x14ac:dyDescent="0.3">
      <c r="A48" s="53" t="s">
        <v>184</v>
      </c>
      <c r="B48" s="357"/>
      <c r="C48" s="375"/>
      <c r="D48" s="65"/>
      <c r="E48" s="65"/>
      <c r="F48" s="208"/>
      <c r="G48" s="208"/>
      <c r="H48" s="36"/>
      <c r="I48" s="36"/>
      <c r="J48" s="36"/>
      <c r="K48" s="36"/>
      <c r="L48" s="59"/>
      <c r="N48" s="2"/>
    </row>
    <row r="49" spans="1:14" x14ac:dyDescent="0.3">
      <c r="A49" s="24" t="s">
        <v>99</v>
      </c>
      <c r="B49" s="354">
        <v>1</v>
      </c>
      <c r="C49" s="376" t="s">
        <v>1516</v>
      </c>
      <c r="D49" s="22">
        <v>0</v>
      </c>
      <c r="E49" s="22">
        <v>3</v>
      </c>
      <c r="F49" s="209" t="s">
        <v>1404</v>
      </c>
      <c r="G49" s="209" t="str">
        <f>IF(B49=1,F49,"")</f>
        <v>ID.GV-3</v>
      </c>
      <c r="H49" s="37">
        <f>VLOOKUP(E49,'_Score matrix'!$B$31:$C$35,2,FALSE)</f>
        <v>1</v>
      </c>
      <c r="I49" s="37">
        <f>D49*H49</f>
        <v>0</v>
      </c>
      <c r="J49" s="37">
        <f>5*H49</f>
        <v>5</v>
      </c>
      <c r="K49" s="37"/>
      <c r="L49" s="55"/>
      <c r="N49" s="2"/>
    </row>
    <row r="50" spans="1:14" x14ac:dyDescent="0.3">
      <c r="A50" s="24" t="s">
        <v>100</v>
      </c>
      <c r="B50" s="354">
        <v>1</v>
      </c>
      <c r="C50" s="376" t="s">
        <v>1516</v>
      </c>
      <c r="D50" s="22">
        <v>0</v>
      </c>
      <c r="E50" s="22">
        <v>3</v>
      </c>
      <c r="F50" s="209" t="s">
        <v>1402</v>
      </c>
      <c r="G50" s="209" t="str">
        <f>IF(B50=1,F50,"")</f>
        <v>ID.GV-1</v>
      </c>
      <c r="H50" s="37">
        <f>VLOOKUP(E50,'_Score matrix'!$B$31:$C$35,2,FALSE)</f>
        <v>1</v>
      </c>
      <c r="I50" s="37">
        <f>D50*H50</f>
        <v>0</v>
      </c>
      <c r="J50" s="37">
        <f>5*H50</f>
        <v>5</v>
      </c>
      <c r="K50" s="37"/>
      <c r="L50" s="55"/>
      <c r="N50" s="2"/>
    </row>
    <row r="51" spans="1:14" x14ac:dyDescent="0.3">
      <c r="A51" s="24" t="s">
        <v>101</v>
      </c>
      <c r="B51" s="354"/>
      <c r="C51" s="376"/>
      <c r="D51" s="22" t="str">
        <f>'Business - GOV'!L27</f>
        <v>Fully complete</v>
      </c>
      <c r="E51" s="22"/>
      <c r="F51" s="209"/>
      <c r="G51" s="209"/>
      <c r="H51" s="37"/>
      <c r="I51" s="37"/>
      <c r="J51" s="37"/>
      <c r="K51" s="37"/>
      <c r="L51" s="55" t="s">
        <v>397</v>
      </c>
      <c r="N51" s="2"/>
    </row>
    <row r="52" spans="1:14" x14ac:dyDescent="0.3">
      <c r="A52" s="24" t="s">
        <v>102</v>
      </c>
      <c r="B52" s="354"/>
      <c r="C52" s="376"/>
      <c r="D52" s="22">
        <v>2</v>
      </c>
      <c r="E52" s="22"/>
      <c r="F52" s="209"/>
      <c r="G52" s="209"/>
      <c r="H52" s="37"/>
      <c r="I52" s="37"/>
      <c r="J52" s="37"/>
      <c r="K52" s="37"/>
      <c r="L52" s="55"/>
      <c r="N52" s="2"/>
    </row>
    <row r="53" spans="1:14" x14ac:dyDescent="0.3">
      <c r="A53" s="24" t="s">
        <v>103</v>
      </c>
      <c r="B53" s="354"/>
      <c r="C53" s="376"/>
      <c r="D53" s="22">
        <v>2</v>
      </c>
      <c r="E53" s="22"/>
      <c r="F53" s="209"/>
      <c r="G53" s="209"/>
      <c r="H53" s="37"/>
      <c r="I53" s="37"/>
      <c r="J53" s="37"/>
      <c r="K53" s="37"/>
      <c r="L53" s="55"/>
      <c r="N53" s="2"/>
    </row>
    <row r="54" spans="1:14" x14ac:dyDescent="0.3">
      <c r="A54" s="24" t="s">
        <v>104</v>
      </c>
      <c r="B54" s="354"/>
      <c r="C54" s="376"/>
      <c r="D54" s="22">
        <v>2</v>
      </c>
      <c r="E54" s="22"/>
      <c r="F54" s="209"/>
      <c r="G54" s="209"/>
      <c r="H54" s="37"/>
      <c r="I54" s="37"/>
      <c r="J54" s="37"/>
      <c r="K54" s="37"/>
      <c r="L54" s="55"/>
      <c r="N54" s="2"/>
    </row>
    <row r="55" spans="1:14" x14ac:dyDescent="0.3">
      <c r="A55" s="24" t="s">
        <v>105</v>
      </c>
      <c r="B55" s="354"/>
      <c r="C55" s="376"/>
      <c r="D55" s="22">
        <v>2</v>
      </c>
      <c r="E55" s="22"/>
      <c r="F55" s="209"/>
      <c r="G55" s="209"/>
      <c r="H55" s="37"/>
      <c r="I55" s="37"/>
      <c r="J55" s="37"/>
      <c r="K55" s="37"/>
      <c r="L55" s="55"/>
      <c r="N55" s="2"/>
    </row>
    <row r="56" spans="1:14" x14ac:dyDescent="0.3">
      <c r="A56" s="24" t="s">
        <v>106</v>
      </c>
      <c r="B56" s="354"/>
      <c r="C56" s="376"/>
      <c r="D56" s="22">
        <v>2</v>
      </c>
      <c r="E56" s="22"/>
      <c r="F56" s="209"/>
      <c r="G56" s="209"/>
      <c r="H56" s="37"/>
      <c r="I56" s="37"/>
      <c r="J56" s="37"/>
      <c r="K56" s="37"/>
      <c r="L56" s="55"/>
      <c r="N56" s="2"/>
    </row>
    <row r="57" spans="1:14" x14ac:dyDescent="0.3">
      <c r="A57" s="24" t="s">
        <v>107</v>
      </c>
      <c r="B57" s="354"/>
      <c r="C57" s="376"/>
      <c r="D57" s="22">
        <v>2</v>
      </c>
      <c r="E57" s="22"/>
      <c r="F57" s="209"/>
      <c r="G57" s="209"/>
      <c r="H57" s="37"/>
      <c r="I57" s="37"/>
      <c r="J57" s="37"/>
      <c r="K57" s="37"/>
      <c r="L57" s="55"/>
      <c r="N57" s="2"/>
    </row>
    <row r="58" spans="1:14" x14ac:dyDescent="0.3">
      <c r="A58" s="24" t="s">
        <v>108</v>
      </c>
      <c r="B58" s="354"/>
      <c r="C58" s="376"/>
      <c r="D58" s="22">
        <v>2</v>
      </c>
      <c r="E58" s="22"/>
      <c r="F58" s="209"/>
      <c r="G58" s="209"/>
      <c r="H58" s="37"/>
      <c r="I58" s="37"/>
      <c r="J58" s="37"/>
      <c r="K58" s="37"/>
      <c r="L58" s="55"/>
      <c r="N58" s="2"/>
    </row>
    <row r="59" spans="1:14" x14ac:dyDescent="0.3">
      <c r="A59" s="24" t="s">
        <v>109</v>
      </c>
      <c r="B59" s="354"/>
      <c r="C59" s="376"/>
      <c r="D59" s="22">
        <v>2</v>
      </c>
      <c r="E59" s="22"/>
      <c r="F59" s="209"/>
      <c r="G59" s="209"/>
      <c r="H59" s="37"/>
      <c r="I59" s="37"/>
      <c r="J59" s="37"/>
      <c r="K59" s="37"/>
      <c r="L59" s="55"/>
      <c r="N59" s="2"/>
    </row>
    <row r="60" spans="1:14" x14ac:dyDescent="0.3">
      <c r="A60" s="24" t="s">
        <v>110</v>
      </c>
      <c r="B60" s="354"/>
      <c r="C60" s="376"/>
      <c r="D60" s="22">
        <v>2</v>
      </c>
      <c r="E60" s="22"/>
      <c r="F60" s="209"/>
      <c r="G60" s="209"/>
      <c r="H60" s="37"/>
      <c r="I60" s="37"/>
      <c r="J60" s="37"/>
      <c r="K60" s="37"/>
      <c r="L60" s="55"/>
      <c r="N60" s="2"/>
    </row>
    <row r="61" spans="1:14" x14ac:dyDescent="0.3">
      <c r="A61" s="24" t="s">
        <v>111</v>
      </c>
      <c r="B61" s="354"/>
      <c r="C61" s="376"/>
      <c r="D61" s="22">
        <v>2</v>
      </c>
      <c r="E61" s="22"/>
      <c r="F61" s="209"/>
      <c r="G61" s="209"/>
      <c r="H61" s="37"/>
      <c r="I61" s="37"/>
      <c r="J61" s="37"/>
      <c r="K61" s="37"/>
      <c r="L61" s="55"/>
      <c r="N61" s="2"/>
    </row>
    <row r="62" spans="1:14" x14ac:dyDescent="0.3">
      <c r="A62" s="24" t="s">
        <v>112</v>
      </c>
      <c r="B62" s="354"/>
      <c r="C62" s="376"/>
      <c r="D62" s="22">
        <v>2</v>
      </c>
      <c r="E62" s="22"/>
      <c r="F62" s="209"/>
      <c r="G62" s="209"/>
      <c r="H62" s="37"/>
      <c r="I62" s="37"/>
      <c r="J62" s="37"/>
      <c r="K62" s="37"/>
      <c r="L62" s="55"/>
      <c r="N62" s="2"/>
    </row>
    <row r="63" spans="1:14" x14ac:dyDescent="0.3">
      <c r="A63" s="24" t="s">
        <v>113</v>
      </c>
      <c r="B63" s="354"/>
      <c r="C63" s="376"/>
      <c r="D63" s="22">
        <v>2</v>
      </c>
      <c r="E63" s="22"/>
      <c r="F63" s="209"/>
      <c r="G63" s="209"/>
      <c r="H63" s="37"/>
      <c r="I63" s="37"/>
      <c r="J63" s="37"/>
      <c r="K63" s="37"/>
      <c r="L63" s="55"/>
      <c r="N63" s="2"/>
    </row>
    <row r="64" spans="1:14" x14ac:dyDescent="0.3">
      <c r="A64" s="24" t="s">
        <v>114</v>
      </c>
      <c r="B64" s="354"/>
      <c r="C64" s="376"/>
      <c r="D64" s="22">
        <v>2</v>
      </c>
      <c r="E64" s="22"/>
      <c r="F64" s="209"/>
      <c r="G64" s="209"/>
      <c r="H64" s="37"/>
      <c r="I64" s="37"/>
      <c r="J64" s="37"/>
      <c r="K64" s="37"/>
      <c r="L64" s="55"/>
      <c r="N64" s="2"/>
    </row>
    <row r="65" spans="1:14" x14ac:dyDescent="0.3">
      <c r="A65" s="24" t="s">
        <v>4581</v>
      </c>
      <c r="B65" s="354"/>
      <c r="C65" s="376"/>
      <c r="D65" s="22">
        <v>2</v>
      </c>
      <c r="E65" s="22"/>
      <c r="F65" s="209"/>
      <c r="G65" s="209"/>
      <c r="H65" s="37"/>
      <c r="I65" s="37"/>
      <c r="J65" s="37"/>
      <c r="K65" s="37"/>
      <c r="L65" s="55"/>
      <c r="N65" s="2"/>
    </row>
    <row r="66" spans="1:14" x14ac:dyDescent="0.3">
      <c r="A66" s="24" t="s">
        <v>196</v>
      </c>
      <c r="B66" s="354">
        <v>1</v>
      </c>
      <c r="C66" s="376" t="s">
        <v>1516</v>
      </c>
      <c r="D66" s="22">
        <v>0</v>
      </c>
      <c r="E66" s="22">
        <v>3</v>
      </c>
      <c r="F66" s="209"/>
      <c r="G66" s="209"/>
      <c r="H66" s="37">
        <f>VLOOKUP(E66,'_Score matrix'!$B$31:$C$35,2,FALSE)</f>
        <v>1</v>
      </c>
      <c r="I66" s="37">
        <f>D66*H66</f>
        <v>0</v>
      </c>
      <c r="J66" s="37">
        <f>5*H66</f>
        <v>5</v>
      </c>
      <c r="K66" s="37"/>
      <c r="L66" s="55"/>
      <c r="N66" s="2"/>
    </row>
    <row r="67" spans="1:14" x14ac:dyDescent="0.3">
      <c r="A67" s="24" t="s">
        <v>197</v>
      </c>
      <c r="B67" s="354"/>
      <c r="C67" s="376"/>
      <c r="D67" s="22" t="str">
        <f>'Business - GOV'!L38</f>
        <v>Incomplete</v>
      </c>
      <c r="E67" s="22"/>
      <c r="F67" s="209"/>
      <c r="G67" s="209"/>
      <c r="H67" s="37"/>
      <c r="I67" s="37"/>
      <c r="J67" s="37"/>
      <c r="K67" s="37"/>
      <c r="L67" s="55"/>
      <c r="N67" s="2"/>
    </row>
    <row r="68" spans="1:14" x14ac:dyDescent="0.3">
      <c r="A68" s="24" t="s">
        <v>2696</v>
      </c>
      <c r="B68" s="354"/>
      <c r="C68" s="376"/>
      <c r="D68" s="22">
        <v>1</v>
      </c>
      <c r="E68" s="22"/>
      <c r="F68" s="209"/>
      <c r="G68" s="209"/>
      <c r="H68" s="37"/>
      <c r="I68" s="37"/>
      <c r="J68" s="37"/>
      <c r="K68" s="37"/>
      <c r="L68" s="55"/>
      <c r="N68" s="2"/>
    </row>
    <row r="69" spans="1:14" x14ac:dyDescent="0.3">
      <c r="A69" s="24" t="s">
        <v>2697</v>
      </c>
      <c r="B69" s="354"/>
      <c r="C69" s="376"/>
      <c r="D69" s="22">
        <v>1</v>
      </c>
      <c r="E69" s="22"/>
      <c r="F69" s="209"/>
      <c r="G69" s="209"/>
      <c r="H69" s="37"/>
      <c r="I69" s="37"/>
      <c r="J69" s="37"/>
      <c r="K69" s="37"/>
      <c r="L69" s="55"/>
      <c r="N69" s="2"/>
    </row>
    <row r="70" spans="1:14" x14ac:dyDescent="0.3">
      <c r="A70" s="24" t="s">
        <v>2698</v>
      </c>
      <c r="B70" s="354"/>
      <c r="C70" s="376"/>
      <c r="D70" s="22">
        <v>1</v>
      </c>
      <c r="E70" s="22"/>
      <c r="F70" s="209"/>
      <c r="G70" s="209"/>
      <c r="H70" s="37"/>
      <c r="I70" s="37"/>
      <c r="J70" s="37"/>
      <c r="K70" s="37"/>
      <c r="L70" s="55"/>
      <c r="N70" s="2"/>
    </row>
    <row r="71" spans="1:14" x14ac:dyDescent="0.3">
      <c r="A71" s="24" t="s">
        <v>2699</v>
      </c>
      <c r="B71" s="354"/>
      <c r="C71" s="376"/>
      <c r="D71" s="22">
        <v>1</v>
      </c>
      <c r="E71" s="22"/>
      <c r="F71" s="209"/>
      <c r="G71" s="209"/>
      <c r="H71" s="37"/>
      <c r="I71" s="37"/>
      <c r="J71" s="37"/>
      <c r="K71" s="37"/>
      <c r="L71" s="55"/>
      <c r="N71" s="2"/>
    </row>
    <row r="72" spans="1:14" x14ac:dyDescent="0.3">
      <c r="A72" s="24" t="s">
        <v>2700</v>
      </c>
      <c r="B72" s="354"/>
      <c r="C72" s="376"/>
      <c r="D72" s="22">
        <v>1</v>
      </c>
      <c r="E72" s="22"/>
      <c r="F72" s="209"/>
      <c r="G72" s="209"/>
      <c r="H72" s="37"/>
      <c r="I72" s="37"/>
      <c r="J72" s="37"/>
      <c r="K72" s="37"/>
      <c r="L72" s="55"/>
      <c r="N72" s="2"/>
    </row>
    <row r="73" spans="1:14" x14ac:dyDescent="0.3">
      <c r="A73" s="24" t="s">
        <v>2701</v>
      </c>
      <c r="B73" s="354"/>
      <c r="C73" s="376"/>
      <c r="D73" s="22">
        <v>1</v>
      </c>
      <c r="E73" s="22"/>
      <c r="F73" s="209"/>
      <c r="G73" s="209"/>
      <c r="H73" s="37"/>
      <c r="I73" s="37"/>
      <c r="J73" s="37"/>
      <c r="K73" s="37"/>
      <c r="L73" s="55"/>
      <c r="N73" s="2"/>
    </row>
    <row r="74" spans="1:14" x14ac:dyDescent="0.3">
      <c r="A74" s="24" t="s">
        <v>2702</v>
      </c>
      <c r="B74" s="354"/>
      <c r="C74" s="376"/>
      <c r="D74" s="22">
        <v>1</v>
      </c>
      <c r="E74" s="22"/>
      <c r="F74" s="209"/>
      <c r="G74" s="209"/>
      <c r="H74" s="37"/>
      <c r="I74" s="37"/>
      <c r="J74" s="37"/>
      <c r="K74" s="37"/>
      <c r="L74" s="55"/>
      <c r="N74" s="2"/>
    </row>
    <row r="75" spans="1:14" x14ac:dyDescent="0.3">
      <c r="A75" s="24" t="s">
        <v>2703</v>
      </c>
      <c r="B75" s="354"/>
      <c r="C75" s="376"/>
      <c r="D75" s="22">
        <v>1</v>
      </c>
      <c r="E75" s="22"/>
      <c r="F75" s="209"/>
      <c r="G75" s="209"/>
      <c r="H75" s="37"/>
      <c r="I75" s="37"/>
      <c r="J75" s="37"/>
      <c r="K75" s="37"/>
      <c r="L75" s="55"/>
      <c r="N75" s="2"/>
    </row>
    <row r="76" spans="1:14" x14ac:dyDescent="0.3">
      <c r="A76" s="24" t="s">
        <v>2704</v>
      </c>
      <c r="B76" s="354">
        <v>1</v>
      </c>
      <c r="C76" s="376" t="s">
        <v>1516</v>
      </c>
      <c r="D76" s="22">
        <v>0</v>
      </c>
      <c r="E76" s="22">
        <v>3</v>
      </c>
      <c r="F76" s="209" t="s">
        <v>1402</v>
      </c>
      <c r="G76" s="209" t="str">
        <f>IF(B76=1,F76,"")</f>
        <v>ID.GV-1</v>
      </c>
      <c r="H76" s="37">
        <f>VLOOKUP(E76,'_Score matrix'!$B$31:$C$35,2,FALSE)</f>
        <v>1</v>
      </c>
      <c r="I76" s="37">
        <f>D76*H76</f>
        <v>0</v>
      </c>
      <c r="J76" s="37">
        <f>5*H76</f>
        <v>5</v>
      </c>
      <c r="K76" s="37"/>
      <c r="L76" s="55"/>
      <c r="N76" s="2"/>
    </row>
    <row r="77" spans="1:14" x14ac:dyDescent="0.3">
      <c r="A77" s="24" t="s">
        <v>2705</v>
      </c>
      <c r="B77" s="354">
        <v>1</v>
      </c>
      <c r="C77" s="376" t="s">
        <v>1516</v>
      </c>
      <c r="D77" s="22">
        <v>0</v>
      </c>
      <c r="E77" s="22">
        <v>3</v>
      </c>
      <c r="F77" s="209" t="s">
        <v>1404</v>
      </c>
      <c r="G77" s="209" t="str">
        <f>IF(B77=1,F77,"")</f>
        <v>ID.GV-3</v>
      </c>
      <c r="H77" s="37">
        <f>VLOOKUP(E77,'_Score matrix'!$B$31:$C$35,2,FALSE)</f>
        <v>1</v>
      </c>
      <c r="I77" s="37">
        <f>D77*H77</f>
        <v>0</v>
      </c>
      <c r="J77" s="37">
        <f>5*H77</f>
        <v>5</v>
      </c>
      <c r="K77" s="37"/>
      <c r="L77" s="55"/>
      <c r="N77" s="2"/>
    </row>
    <row r="78" spans="1:14" x14ac:dyDescent="0.3">
      <c r="A78" s="24" t="s">
        <v>2936</v>
      </c>
      <c r="B78" s="354">
        <v>1</v>
      </c>
      <c r="C78" s="376" t="s">
        <v>1516</v>
      </c>
      <c r="D78" s="22">
        <v>0</v>
      </c>
      <c r="E78" s="22">
        <v>3</v>
      </c>
      <c r="F78" s="209" t="s">
        <v>1403</v>
      </c>
      <c r="G78" s="209" t="str">
        <f>IF(B78=1,F78,"")</f>
        <v>ID.GV-2</v>
      </c>
      <c r="H78" s="37">
        <f>VLOOKUP(E78,'_Score matrix'!$B$31:$C$35,2,FALSE)</f>
        <v>1</v>
      </c>
      <c r="I78" s="37">
        <f>D78*H78</f>
        <v>0</v>
      </c>
      <c r="J78" s="37">
        <f>5*H78</f>
        <v>5</v>
      </c>
      <c r="K78" s="37"/>
      <c r="L78" s="55"/>
      <c r="N78" s="2"/>
    </row>
    <row r="79" spans="1:14" ht="15.15" thickBot="1" x14ac:dyDescent="0.35">
      <c r="A79" s="24" t="s">
        <v>4264</v>
      </c>
      <c r="B79" s="362">
        <v>1</v>
      </c>
      <c r="C79" s="381" t="s">
        <v>1516</v>
      </c>
      <c r="D79" s="184">
        <v>0</v>
      </c>
      <c r="E79" s="184">
        <v>3</v>
      </c>
      <c r="F79" s="212" t="s">
        <v>1405</v>
      </c>
      <c r="G79" s="209" t="str">
        <f>IF(B79=1,F79,"")</f>
        <v>ID.GV-4</v>
      </c>
      <c r="H79" s="44">
        <f>VLOOKUP(E79,'_Score matrix'!$B$31:$C$35,2,FALSE)</f>
        <v>1</v>
      </c>
      <c r="I79" s="44">
        <f>D79*H79</f>
        <v>0</v>
      </c>
      <c r="J79" s="44">
        <f>5*H79</f>
        <v>5</v>
      </c>
      <c r="K79" s="185"/>
      <c r="L79" s="64"/>
      <c r="N79" s="2"/>
    </row>
    <row r="80" spans="1:14" ht="15.15" thickBot="1" x14ac:dyDescent="0.35">
      <c r="A80" s="69" t="s">
        <v>387</v>
      </c>
      <c r="B80" s="359"/>
      <c r="C80" s="378"/>
      <c r="D80" s="20">
        <f t="shared" ref="D80:J80" si="7">SUMIFS(D:D,$A:$A,"B 4*",$B:$B,1,$C:$C,"M",$L:$L,"&lt;&gt;NIST MAPPING")</f>
        <v>0</v>
      </c>
      <c r="E80" s="20">
        <f t="shared" si="7"/>
        <v>27</v>
      </c>
      <c r="F80" s="33">
        <f t="shared" si="7"/>
        <v>0</v>
      </c>
      <c r="G80" s="33">
        <f t="shared" si="7"/>
        <v>0</v>
      </c>
      <c r="H80" s="33">
        <f t="shared" si="7"/>
        <v>9</v>
      </c>
      <c r="I80" s="33">
        <f t="shared" si="7"/>
        <v>0</v>
      </c>
      <c r="J80" s="33">
        <f t="shared" si="7"/>
        <v>45</v>
      </c>
      <c r="K80" s="33">
        <f>IF(ROUND(100*(I80-H80)/(J80-H80),2) &lt; 0, 0, ROUND(100*(I80-H80)/(J80-H80),2))</f>
        <v>0</v>
      </c>
      <c r="L80" s="60"/>
      <c r="N80" s="2"/>
    </row>
    <row r="81" spans="1:14" ht="15.15" thickBot="1" x14ac:dyDescent="0.35">
      <c r="A81" s="70"/>
      <c r="B81" s="363"/>
      <c r="C81" s="382"/>
      <c r="D81" s="27"/>
      <c r="E81" s="27"/>
      <c r="F81" s="41"/>
      <c r="G81" s="41"/>
      <c r="H81" s="40"/>
      <c r="I81" s="40"/>
      <c r="J81" s="40"/>
      <c r="K81" s="47"/>
      <c r="N81" s="2"/>
    </row>
    <row r="82" spans="1:14" x14ac:dyDescent="0.3">
      <c r="A82" s="53" t="s">
        <v>2942</v>
      </c>
      <c r="B82" s="357"/>
      <c r="C82" s="375"/>
      <c r="D82" s="65"/>
      <c r="E82" s="65"/>
      <c r="F82" s="208"/>
      <c r="G82" s="208"/>
      <c r="H82" s="36"/>
      <c r="I82" s="36"/>
      <c r="J82" s="36"/>
      <c r="K82" s="36"/>
      <c r="L82" s="59"/>
      <c r="N82" s="2"/>
    </row>
    <row r="83" spans="1:14" x14ac:dyDescent="0.3">
      <c r="A83" s="22" t="s">
        <v>1328</v>
      </c>
      <c r="B83" s="364">
        <v>1</v>
      </c>
      <c r="C83" s="383" t="s">
        <v>1516</v>
      </c>
      <c r="D83" s="22">
        <v>0</v>
      </c>
      <c r="E83" s="22">
        <v>3</v>
      </c>
      <c r="F83" s="209" t="s">
        <v>1404</v>
      </c>
      <c r="G83" s="209" t="str">
        <f t="shared" ref="G83:G90" si="8">IF(B83=1,F83,"")</f>
        <v>ID.GV-3</v>
      </c>
      <c r="H83" s="37">
        <f>VLOOKUP(E83,'_Score matrix'!$B$31:$C$35,2,FALSE)</f>
        <v>1</v>
      </c>
      <c r="I83" s="37">
        <f>D83*H83</f>
        <v>0</v>
      </c>
      <c r="J83" s="37">
        <f>5*H83</f>
        <v>5</v>
      </c>
      <c r="K83" s="37"/>
      <c r="L83" s="55"/>
      <c r="N83" s="2"/>
    </row>
    <row r="84" spans="1:14" x14ac:dyDescent="0.3">
      <c r="A84" s="24" t="s">
        <v>2940</v>
      </c>
      <c r="B84" s="354">
        <v>1</v>
      </c>
      <c r="C84" s="376" t="s">
        <v>1516</v>
      </c>
      <c r="D84" s="22">
        <v>0</v>
      </c>
      <c r="E84" s="22">
        <v>3</v>
      </c>
      <c r="F84" s="209" t="s">
        <v>1404</v>
      </c>
      <c r="G84" s="209" t="str">
        <f t="shared" si="8"/>
        <v>ID.GV-3</v>
      </c>
      <c r="H84" s="37">
        <f>VLOOKUP(E84,'_Score matrix'!$B$31:$C$35,2,FALSE)</f>
        <v>1</v>
      </c>
      <c r="I84" s="37">
        <f>D84*H84</f>
        <v>0</v>
      </c>
      <c r="J84" s="37">
        <f t="shared" ref="J84:J90" si="9">5*H84</f>
        <v>5</v>
      </c>
      <c r="K84" s="37"/>
      <c r="L84" s="55"/>
      <c r="N84" s="2"/>
    </row>
    <row r="85" spans="1:14" x14ac:dyDescent="0.3">
      <c r="A85" s="531" t="str">
        <f t="shared" ref="A85:E86" si="10">A84</f>
        <v>B 5.7</v>
      </c>
      <c r="B85" s="525">
        <f t="shared" si="10"/>
        <v>1</v>
      </c>
      <c r="C85" s="532" t="str">
        <f t="shared" si="10"/>
        <v>M</v>
      </c>
      <c r="D85" s="350">
        <f t="shared" si="10"/>
        <v>0</v>
      </c>
      <c r="E85" s="350">
        <f t="shared" si="10"/>
        <v>3</v>
      </c>
      <c r="F85" s="351" t="s">
        <v>1437</v>
      </c>
      <c r="G85" s="351" t="str">
        <f t="shared" si="8"/>
        <v>PR.IP-6</v>
      </c>
      <c r="H85" s="350">
        <f t="shared" ref="H85:J86" si="11">H84</f>
        <v>1</v>
      </c>
      <c r="I85" s="350">
        <f t="shared" si="11"/>
        <v>0</v>
      </c>
      <c r="J85" s="350">
        <f t="shared" si="11"/>
        <v>5</v>
      </c>
      <c r="K85" s="350"/>
      <c r="L85" s="533" t="s">
        <v>2929</v>
      </c>
      <c r="N85" s="2"/>
    </row>
    <row r="86" spans="1:14" x14ac:dyDescent="0.3">
      <c r="A86" s="531" t="str">
        <f t="shared" si="10"/>
        <v>B 5.7</v>
      </c>
      <c r="B86" s="525">
        <f t="shared" si="10"/>
        <v>1</v>
      </c>
      <c r="C86" s="532" t="str">
        <f t="shared" si="10"/>
        <v>M</v>
      </c>
      <c r="D86" s="350">
        <f t="shared" si="10"/>
        <v>0</v>
      </c>
      <c r="E86" s="350">
        <f t="shared" si="10"/>
        <v>3</v>
      </c>
      <c r="F86" s="351" t="s">
        <v>1429</v>
      </c>
      <c r="G86" s="351" t="str">
        <f t="shared" si="8"/>
        <v>PR.DS-5</v>
      </c>
      <c r="H86" s="350">
        <f t="shared" si="11"/>
        <v>1</v>
      </c>
      <c r="I86" s="350">
        <f t="shared" si="11"/>
        <v>0</v>
      </c>
      <c r="J86" s="350">
        <f t="shared" si="11"/>
        <v>5</v>
      </c>
      <c r="K86" s="350"/>
      <c r="L86" s="533" t="s">
        <v>2929</v>
      </c>
      <c r="N86" s="2"/>
    </row>
    <row r="87" spans="1:14" x14ac:dyDescent="0.3">
      <c r="A87" s="24" t="s">
        <v>2941</v>
      </c>
      <c r="B87" s="354">
        <v>1</v>
      </c>
      <c r="C87" s="376" t="s">
        <v>1516</v>
      </c>
      <c r="D87" s="22">
        <v>0</v>
      </c>
      <c r="E87" s="22">
        <v>3</v>
      </c>
      <c r="F87" s="209" t="s">
        <v>1404</v>
      </c>
      <c r="G87" s="209" t="str">
        <f t="shared" si="8"/>
        <v>ID.GV-3</v>
      </c>
      <c r="H87" s="37">
        <f>VLOOKUP(E87,'_Score matrix'!$B$31:$C$35,2,FALSE)</f>
        <v>1</v>
      </c>
      <c r="I87" s="37">
        <f>D87*H87</f>
        <v>0</v>
      </c>
      <c r="J87" s="37">
        <f t="shared" si="9"/>
        <v>5</v>
      </c>
      <c r="K87" s="37"/>
      <c r="L87" s="55"/>
      <c r="N87" s="2"/>
    </row>
    <row r="88" spans="1:14" x14ac:dyDescent="0.3">
      <c r="A88" s="24" t="s">
        <v>2953</v>
      </c>
      <c r="B88" s="354">
        <v>1</v>
      </c>
      <c r="C88" s="376" t="s">
        <v>1516</v>
      </c>
      <c r="D88" s="22">
        <v>0</v>
      </c>
      <c r="E88" s="22">
        <v>3</v>
      </c>
      <c r="F88" s="209" t="s">
        <v>1404</v>
      </c>
      <c r="G88" s="209" t="str">
        <f t="shared" si="8"/>
        <v>ID.GV-3</v>
      </c>
      <c r="H88" s="37">
        <f>VLOOKUP(E88,'_Score matrix'!$B$31:$C$35,2,FALSE)</f>
        <v>1</v>
      </c>
      <c r="I88" s="37">
        <f>D88*H88</f>
        <v>0</v>
      </c>
      <c r="J88" s="37">
        <f t="shared" si="9"/>
        <v>5</v>
      </c>
      <c r="K88" s="37"/>
      <c r="L88" s="55"/>
      <c r="N88" s="2"/>
    </row>
    <row r="89" spans="1:14" x14ac:dyDescent="0.3">
      <c r="A89" s="24" t="s">
        <v>3945</v>
      </c>
      <c r="B89" s="354">
        <v>1</v>
      </c>
      <c r="C89" s="376" t="s">
        <v>1516</v>
      </c>
      <c r="D89" s="22">
        <v>0</v>
      </c>
      <c r="E89" s="22">
        <v>3</v>
      </c>
      <c r="F89" s="209" t="s">
        <v>1404</v>
      </c>
      <c r="G89" s="209" t="str">
        <f t="shared" si="8"/>
        <v>ID.GV-3</v>
      </c>
      <c r="H89" s="37">
        <f>VLOOKUP(E89,'_Score matrix'!$B$31:$C$35,2,FALSE)</f>
        <v>1</v>
      </c>
      <c r="I89" s="37">
        <f>D89*H89</f>
        <v>0</v>
      </c>
      <c r="J89" s="37">
        <f t="shared" si="9"/>
        <v>5</v>
      </c>
      <c r="K89" s="37"/>
      <c r="L89" s="55"/>
      <c r="N89" s="2"/>
    </row>
    <row r="90" spans="1:14" ht="15.15" thickBot="1" x14ac:dyDescent="0.35">
      <c r="A90" s="183" t="s">
        <v>3946</v>
      </c>
      <c r="B90" s="362">
        <v>1</v>
      </c>
      <c r="C90" s="381" t="s">
        <v>1516</v>
      </c>
      <c r="D90" s="184">
        <v>0</v>
      </c>
      <c r="E90" s="184">
        <v>3</v>
      </c>
      <c r="F90" s="211" t="s">
        <v>1404</v>
      </c>
      <c r="G90" s="209" t="str">
        <f t="shared" si="8"/>
        <v>ID.GV-3</v>
      </c>
      <c r="H90" s="44">
        <f>VLOOKUP(E90,'_Score matrix'!$B$31:$C$35,2,FALSE)</f>
        <v>1</v>
      </c>
      <c r="I90" s="44">
        <f>D90*H90</f>
        <v>0</v>
      </c>
      <c r="J90" s="44">
        <f t="shared" si="9"/>
        <v>5</v>
      </c>
      <c r="K90" s="44"/>
      <c r="L90" s="62"/>
      <c r="N90" s="2"/>
    </row>
    <row r="91" spans="1:14" ht="15.15" thickBot="1" x14ac:dyDescent="0.35">
      <c r="A91" s="69" t="s">
        <v>387</v>
      </c>
      <c r="B91" s="359"/>
      <c r="C91" s="378"/>
      <c r="D91" s="20">
        <f t="shared" ref="D91:J91" si="12">SUMIFS(D:D,$A:$A,"B 5*",$B:$B,1,$C:$C,"M",$L:$L,"&lt;&gt;NIST MAPPING")</f>
        <v>0</v>
      </c>
      <c r="E91" s="20">
        <f t="shared" si="12"/>
        <v>30</v>
      </c>
      <c r="F91" s="33">
        <f t="shared" si="12"/>
        <v>0</v>
      </c>
      <c r="G91" s="33">
        <f t="shared" si="12"/>
        <v>0</v>
      </c>
      <c r="H91" s="33">
        <f t="shared" si="12"/>
        <v>10</v>
      </c>
      <c r="I91" s="33">
        <f t="shared" si="12"/>
        <v>0</v>
      </c>
      <c r="J91" s="33">
        <f t="shared" si="12"/>
        <v>50</v>
      </c>
      <c r="K91" s="33">
        <f>IF(ROUND(100*(I91-H91)/(J91-H91),2) &lt; 0, 0, ROUND(100*(I91-H91)/(J91-H91),2))</f>
        <v>0</v>
      </c>
      <c r="L91" s="60"/>
      <c r="N91" s="2"/>
    </row>
    <row r="92" spans="1:14" ht="15.15" thickBot="1" x14ac:dyDescent="0.35">
      <c r="A92" s="70"/>
      <c r="B92" s="363"/>
      <c r="C92" s="382"/>
      <c r="D92" s="27"/>
      <c r="E92" s="27"/>
      <c r="F92" s="41"/>
      <c r="G92" s="41"/>
      <c r="H92" s="40"/>
      <c r="I92" s="40"/>
      <c r="J92" s="40"/>
      <c r="K92" s="47"/>
      <c r="N92" s="2"/>
    </row>
    <row r="93" spans="1:14" ht="15.15" thickBot="1" x14ac:dyDescent="0.35">
      <c r="A93" s="220" t="s">
        <v>588</v>
      </c>
      <c r="B93" s="365"/>
      <c r="C93" s="352"/>
      <c r="D93" s="221"/>
      <c r="E93" s="221"/>
      <c r="F93" s="221"/>
      <c r="G93" s="221"/>
      <c r="H93" s="221"/>
      <c r="I93" s="221"/>
      <c r="J93" s="221"/>
      <c r="K93" s="221"/>
      <c r="L93" s="222"/>
      <c r="N93" s="2"/>
    </row>
    <row r="94" spans="1:14" x14ac:dyDescent="0.3">
      <c r="A94" s="53" t="s">
        <v>236</v>
      </c>
      <c r="B94" s="357"/>
      <c r="C94" s="375"/>
      <c r="D94" s="65"/>
      <c r="E94" s="65"/>
      <c r="F94" s="208"/>
      <c r="G94" s="208"/>
      <c r="H94" s="36"/>
      <c r="I94" s="36"/>
      <c r="J94" s="36"/>
      <c r="K94" s="36"/>
      <c r="L94" s="59"/>
      <c r="N94" s="2"/>
    </row>
    <row r="95" spans="1:14" x14ac:dyDescent="0.3">
      <c r="A95" s="24" t="s">
        <v>318</v>
      </c>
      <c r="B95" s="354"/>
      <c r="C95" s="376"/>
      <c r="D95" s="22">
        <f>'People - EMP'!L10</f>
        <v>0</v>
      </c>
      <c r="E95" s="22"/>
      <c r="F95" s="209"/>
      <c r="G95" s="209"/>
      <c r="H95" s="37"/>
      <c r="I95" s="37"/>
      <c r="J95" s="37"/>
      <c r="K95" s="37"/>
      <c r="L95" s="55"/>
      <c r="N95" s="2"/>
    </row>
    <row r="96" spans="1:14" x14ac:dyDescent="0.3">
      <c r="A96" s="24" t="s">
        <v>319</v>
      </c>
      <c r="B96" s="354"/>
      <c r="C96" s="376"/>
      <c r="D96" s="22">
        <v>1</v>
      </c>
      <c r="E96" s="22"/>
      <c r="F96" s="209"/>
      <c r="G96" s="209"/>
      <c r="H96" s="37"/>
      <c r="I96" s="37"/>
      <c r="J96" s="37"/>
      <c r="K96" s="37"/>
      <c r="L96" s="55"/>
      <c r="N96" s="2"/>
    </row>
    <row r="97" spans="1:14" x14ac:dyDescent="0.3">
      <c r="A97" s="24" t="s">
        <v>323</v>
      </c>
      <c r="B97" s="354"/>
      <c r="C97" s="376"/>
      <c r="D97" s="22">
        <v>0</v>
      </c>
      <c r="E97" s="22"/>
      <c r="F97" s="209"/>
      <c r="G97" s="209"/>
      <c r="H97" s="37"/>
      <c r="I97" s="37"/>
      <c r="J97" s="37"/>
      <c r="K97" s="37"/>
      <c r="L97" s="55"/>
      <c r="N97" s="2"/>
    </row>
    <row r="98" spans="1:14" x14ac:dyDescent="0.3">
      <c r="A98" s="24" t="s">
        <v>320</v>
      </c>
      <c r="B98" s="354">
        <v>1</v>
      </c>
      <c r="C98" s="376" t="s">
        <v>1516</v>
      </c>
      <c r="D98" s="22">
        <v>0</v>
      </c>
      <c r="E98" s="22">
        <v>3</v>
      </c>
      <c r="F98" s="209"/>
      <c r="G98" s="209"/>
      <c r="H98" s="37">
        <f>VLOOKUP(E98,'_Score matrix'!$B$31:$C$35,2,FALSE)</f>
        <v>1</v>
      </c>
      <c r="I98" s="37">
        <f t="shared" ref="I98:I103" si="13">D98*H98</f>
        <v>0</v>
      </c>
      <c r="J98" s="37">
        <f>5*H98</f>
        <v>5</v>
      </c>
      <c r="K98" s="37"/>
      <c r="L98" s="55"/>
      <c r="N98" s="2"/>
    </row>
    <row r="99" spans="1:14" x14ac:dyDescent="0.3">
      <c r="A99" s="24" t="s">
        <v>321</v>
      </c>
      <c r="B99" s="354">
        <v>1</v>
      </c>
      <c r="C99" s="376" t="s">
        <v>1516</v>
      </c>
      <c r="D99" s="22">
        <v>0</v>
      </c>
      <c r="E99" s="22">
        <v>3</v>
      </c>
      <c r="F99" s="209"/>
      <c r="G99" s="209"/>
      <c r="H99" s="37">
        <f>VLOOKUP(E99,'_Score matrix'!$B$31:$C$35,2,FALSE)</f>
        <v>1</v>
      </c>
      <c r="I99" s="37">
        <f t="shared" si="13"/>
        <v>0</v>
      </c>
      <c r="J99" s="37">
        <f t="shared" ref="J99:J100" si="14">5*H99</f>
        <v>5</v>
      </c>
      <c r="K99" s="37"/>
      <c r="L99" s="55"/>
      <c r="N99" s="2"/>
    </row>
    <row r="100" spans="1:14" x14ac:dyDescent="0.3">
      <c r="A100" s="22" t="s">
        <v>322</v>
      </c>
      <c r="B100" s="364">
        <v>1</v>
      </c>
      <c r="C100" s="383" t="s">
        <v>1516</v>
      </c>
      <c r="D100" s="22">
        <v>0</v>
      </c>
      <c r="E100" s="22">
        <v>3</v>
      </c>
      <c r="F100" s="209"/>
      <c r="G100" s="209"/>
      <c r="H100" s="37">
        <f>VLOOKUP(E100,'_Score matrix'!$B$31:$C$35,2,FALSE)</f>
        <v>1</v>
      </c>
      <c r="I100" s="37">
        <f t="shared" si="13"/>
        <v>0</v>
      </c>
      <c r="J100" s="37">
        <f t="shared" si="14"/>
        <v>5</v>
      </c>
      <c r="K100" s="37"/>
      <c r="L100" s="55"/>
      <c r="N100" s="2"/>
    </row>
    <row r="101" spans="1:14" x14ac:dyDescent="0.3">
      <c r="A101" s="22" t="s">
        <v>644</v>
      </c>
      <c r="B101" s="364">
        <v>1</v>
      </c>
      <c r="C101" s="383" t="s">
        <v>1516</v>
      </c>
      <c r="D101" s="22">
        <v>0</v>
      </c>
      <c r="E101" s="22">
        <v>3</v>
      </c>
      <c r="F101" s="181"/>
      <c r="G101" s="181"/>
      <c r="H101" s="37">
        <f>VLOOKUP(E101,'_Score matrix'!$B$31:$C$35,2,FALSE)</f>
        <v>1</v>
      </c>
      <c r="I101" s="37">
        <f t="shared" si="13"/>
        <v>0</v>
      </c>
      <c r="J101" s="37">
        <f t="shared" ref="J101" si="15">5*H101</f>
        <v>5</v>
      </c>
      <c r="K101" s="37"/>
      <c r="L101" s="90"/>
      <c r="N101" s="2"/>
    </row>
    <row r="102" spans="1:14" x14ac:dyDescent="0.3">
      <c r="A102" s="22" t="s">
        <v>645</v>
      </c>
      <c r="B102" s="364">
        <v>1</v>
      </c>
      <c r="C102" s="383" t="s">
        <v>1516</v>
      </c>
      <c r="D102" s="22">
        <v>0</v>
      </c>
      <c r="E102" s="22">
        <v>3</v>
      </c>
      <c r="F102" s="181"/>
      <c r="G102" s="181"/>
      <c r="H102" s="37">
        <f>VLOOKUP(E102,'_Score matrix'!$B$31:$C$35,2,FALSE)</f>
        <v>1</v>
      </c>
      <c r="I102" s="37">
        <f t="shared" si="13"/>
        <v>0</v>
      </c>
      <c r="J102" s="37">
        <f t="shared" ref="J102:J103" si="16">5*H102</f>
        <v>5</v>
      </c>
      <c r="K102" s="37"/>
      <c r="L102" s="90"/>
      <c r="N102" s="2"/>
    </row>
    <row r="103" spans="1:14" ht="15.15" thickBot="1" x14ac:dyDescent="0.35">
      <c r="A103" s="22" t="s">
        <v>2750</v>
      </c>
      <c r="B103" s="366">
        <v>1</v>
      </c>
      <c r="C103" s="384" t="s">
        <v>1516</v>
      </c>
      <c r="D103" s="58">
        <v>0</v>
      </c>
      <c r="E103" s="58">
        <v>3</v>
      </c>
      <c r="F103" s="110"/>
      <c r="G103" s="110"/>
      <c r="H103" s="37">
        <f>VLOOKUP(E103,'_Score matrix'!$B$31:$C$35,2,FALSE)</f>
        <v>1</v>
      </c>
      <c r="I103" s="37">
        <f t="shared" si="13"/>
        <v>0</v>
      </c>
      <c r="J103" s="37">
        <f t="shared" si="16"/>
        <v>5</v>
      </c>
      <c r="K103" s="39"/>
      <c r="L103" s="61"/>
      <c r="N103" s="2"/>
    </row>
    <row r="104" spans="1:14" ht="15.15" thickBot="1" x14ac:dyDescent="0.35">
      <c r="A104" s="69" t="s">
        <v>387</v>
      </c>
      <c r="B104" s="359"/>
      <c r="C104" s="378"/>
      <c r="D104" s="20">
        <f t="shared" ref="D104:J104" si="17">SUMIFS(D:D,$A:$A,"P 1*",$B:$B,1,$C:$C,"M",$L:$L,"&lt;&gt;NIST MAPPING")</f>
        <v>0</v>
      </c>
      <c r="E104" s="20">
        <f t="shared" si="17"/>
        <v>24</v>
      </c>
      <c r="F104" s="33">
        <f t="shared" si="17"/>
        <v>0</v>
      </c>
      <c r="G104" s="33">
        <f t="shared" si="17"/>
        <v>0</v>
      </c>
      <c r="H104" s="33">
        <f t="shared" si="17"/>
        <v>8</v>
      </c>
      <c r="I104" s="33">
        <f t="shared" si="17"/>
        <v>0</v>
      </c>
      <c r="J104" s="33">
        <f t="shared" si="17"/>
        <v>40</v>
      </c>
      <c r="K104" s="33">
        <f>IF(ROUND(100*(I104-H104)/(J104-H104),2) &lt; 0, 0, ROUND(100*(I104-H104)/(J104-H104),2))</f>
        <v>0</v>
      </c>
      <c r="L104" s="60"/>
      <c r="N104" s="2"/>
    </row>
    <row r="105" spans="1:14" ht="15.15" thickBot="1" x14ac:dyDescent="0.35">
      <c r="F105" s="5"/>
      <c r="G105" s="5"/>
      <c r="H105" s="5"/>
      <c r="I105" s="5"/>
      <c r="J105" s="5"/>
      <c r="K105" s="5"/>
      <c r="N105" s="2"/>
    </row>
    <row r="106" spans="1:14" x14ac:dyDescent="0.3">
      <c r="A106" s="53" t="s">
        <v>263</v>
      </c>
      <c r="B106" s="357"/>
      <c r="C106" s="375"/>
      <c r="D106" s="65"/>
      <c r="E106" s="65"/>
      <c r="F106" s="208"/>
      <c r="G106" s="208"/>
      <c r="H106" s="36"/>
      <c r="I106" s="36"/>
      <c r="J106" s="36"/>
      <c r="K106" s="36"/>
      <c r="L106" s="59"/>
      <c r="N106" s="2"/>
    </row>
    <row r="107" spans="1:14" x14ac:dyDescent="0.3">
      <c r="A107" s="24" t="s">
        <v>264</v>
      </c>
      <c r="B107" s="354">
        <v>1</v>
      </c>
      <c r="C107" s="376" t="s">
        <v>1516</v>
      </c>
      <c r="D107" s="22">
        <v>0</v>
      </c>
      <c r="E107" s="22">
        <v>3</v>
      </c>
      <c r="F107" s="209" t="s">
        <v>1393</v>
      </c>
      <c r="G107" s="209" t="str">
        <f>IF(B107=1,F107,"")</f>
        <v>ID.AM-6</v>
      </c>
      <c r="H107" s="37">
        <f>VLOOKUP(E107,'_Score matrix'!$B$31:$C$35,2,FALSE)</f>
        <v>1</v>
      </c>
      <c r="I107" s="37">
        <f>D107*H107</f>
        <v>0</v>
      </c>
      <c r="J107" s="37">
        <f>5*H107</f>
        <v>5</v>
      </c>
      <c r="K107" s="37"/>
      <c r="L107" s="55"/>
      <c r="N107" s="2"/>
    </row>
    <row r="108" spans="1:14" x14ac:dyDescent="0.3">
      <c r="A108" s="531" t="str">
        <f t="shared" ref="A108:E109" si="18">A107</f>
        <v>P 2.1</v>
      </c>
      <c r="B108" s="525">
        <f t="shared" si="18"/>
        <v>1</v>
      </c>
      <c r="C108" s="532" t="str">
        <f t="shared" si="18"/>
        <v>M</v>
      </c>
      <c r="D108" s="350">
        <f t="shared" si="18"/>
        <v>0</v>
      </c>
      <c r="E108" s="350">
        <f t="shared" si="18"/>
        <v>3</v>
      </c>
      <c r="F108" s="351" t="s">
        <v>1403</v>
      </c>
      <c r="G108" s="351" t="str">
        <f>IF(B108=1,F108,"")</f>
        <v>ID.GV-2</v>
      </c>
      <c r="H108" s="350">
        <f t="shared" ref="H108:J109" si="19">H107</f>
        <v>1</v>
      </c>
      <c r="I108" s="350">
        <f t="shared" si="19"/>
        <v>0</v>
      </c>
      <c r="J108" s="350">
        <f t="shared" si="19"/>
        <v>5</v>
      </c>
      <c r="K108" s="350"/>
      <c r="L108" s="533" t="s">
        <v>2929</v>
      </c>
      <c r="N108" s="2"/>
    </row>
    <row r="109" spans="1:14" x14ac:dyDescent="0.3">
      <c r="A109" s="531" t="str">
        <f t="shared" si="18"/>
        <v>P 2.1</v>
      </c>
      <c r="B109" s="525">
        <f t="shared" si="18"/>
        <v>1</v>
      </c>
      <c r="C109" s="532" t="str">
        <f t="shared" si="18"/>
        <v>M</v>
      </c>
      <c r="D109" s="350">
        <f t="shared" si="18"/>
        <v>0</v>
      </c>
      <c r="E109" s="350">
        <f t="shared" si="18"/>
        <v>3</v>
      </c>
      <c r="F109" s="351" t="s">
        <v>1489</v>
      </c>
      <c r="G109" s="351" t="str">
        <f>IF(B109=1,F109,"")</f>
        <v>DE.DP-1</v>
      </c>
      <c r="H109" s="350">
        <f t="shared" si="19"/>
        <v>1</v>
      </c>
      <c r="I109" s="350">
        <f t="shared" si="19"/>
        <v>0</v>
      </c>
      <c r="J109" s="350">
        <f t="shared" si="19"/>
        <v>5</v>
      </c>
      <c r="K109" s="350"/>
      <c r="L109" s="533" t="s">
        <v>2929</v>
      </c>
      <c r="N109" s="2"/>
    </row>
    <row r="110" spans="1:14" x14ac:dyDescent="0.3">
      <c r="A110" s="24" t="s">
        <v>265</v>
      </c>
      <c r="B110" s="354"/>
      <c r="C110" s="376"/>
      <c r="D110" s="22"/>
      <c r="E110" s="22"/>
      <c r="F110" s="209"/>
      <c r="G110" s="209"/>
      <c r="H110" s="37"/>
      <c r="I110" s="37"/>
      <c r="J110" s="37"/>
      <c r="K110" s="37"/>
      <c r="L110" s="55" t="s">
        <v>398</v>
      </c>
      <c r="N110" s="2"/>
    </row>
    <row r="111" spans="1:14" x14ac:dyDescent="0.3">
      <c r="A111" s="24" t="s">
        <v>266</v>
      </c>
      <c r="B111" s="354"/>
      <c r="C111" s="376"/>
      <c r="D111" s="22">
        <v>1</v>
      </c>
      <c r="E111" s="22"/>
      <c r="F111" s="209"/>
      <c r="G111" s="209"/>
      <c r="H111" s="37"/>
      <c r="I111" s="37"/>
      <c r="J111" s="37"/>
      <c r="K111" s="37"/>
      <c r="L111" s="55"/>
      <c r="N111" s="2"/>
    </row>
    <row r="112" spans="1:14" x14ac:dyDescent="0.3">
      <c r="A112" s="24" t="s">
        <v>267</v>
      </c>
      <c r="B112" s="354"/>
      <c r="C112" s="376"/>
      <c r="D112" s="22">
        <v>1</v>
      </c>
      <c r="E112" s="22"/>
      <c r="F112" s="209"/>
      <c r="G112" s="209"/>
      <c r="H112" s="37"/>
      <c r="I112" s="37"/>
      <c r="J112" s="37"/>
      <c r="K112" s="37"/>
      <c r="L112" s="55"/>
      <c r="N112" s="2"/>
    </row>
    <row r="113" spans="1:14" x14ac:dyDescent="0.3">
      <c r="A113" s="24" t="s">
        <v>268</v>
      </c>
      <c r="B113" s="354"/>
      <c r="C113" s="376"/>
      <c r="D113" s="22">
        <v>1</v>
      </c>
      <c r="E113" s="22"/>
      <c r="F113" s="209"/>
      <c r="G113" s="209"/>
      <c r="H113" s="37"/>
      <c r="I113" s="37"/>
      <c r="J113" s="37"/>
      <c r="K113" s="37"/>
      <c r="L113" s="55"/>
      <c r="N113" s="2"/>
    </row>
    <row r="114" spans="1:14" x14ac:dyDescent="0.3">
      <c r="A114" s="24" t="s">
        <v>269</v>
      </c>
      <c r="B114" s="354"/>
      <c r="C114" s="376"/>
      <c r="D114" s="22">
        <v>1</v>
      </c>
      <c r="E114" s="22"/>
      <c r="F114" s="209"/>
      <c r="G114" s="209"/>
      <c r="H114" s="37"/>
      <c r="I114" s="37"/>
      <c r="J114" s="37"/>
      <c r="K114" s="37"/>
      <c r="L114" s="55"/>
      <c r="N114" s="2"/>
    </row>
    <row r="115" spans="1:14" x14ac:dyDescent="0.3">
      <c r="A115" s="24" t="s">
        <v>270</v>
      </c>
      <c r="B115" s="354"/>
      <c r="C115" s="376"/>
      <c r="D115" s="22">
        <v>1</v>
      </c>
      <c r="E115" s="22"/>
      <c r="F115" s="209"/>
      <c r="G115" s="209"/>
      <c r="H115" s="37"/>
      <c r="I115" s="37"/>
      <c r="J115" s="37"/>
      <c r="K115" s="37"/>
      <c r="L115" s="55"/>
      <c r="N115" s="2"/>
    </row>
    <row r="116" spans="1:14" x14ac:dyDescent="0.3">
      <c r="A116" s="24" t="s">
        <v>271</v>
      </c>
      <c r="B116" s="354"/>
      <c r="C116" s="376"/>
      <c r="D116" s="22">
        <v>1</v>
      </c>
      <c r="E116" s="22"/>
      <c r="F116" s="209"/>
      <c r="G116" s="209"/>
      <c r="H116" s="37"/>
      <c r="I116" s="37"/>
      <c r="J116" s="37"/>
      <c r="K116" s="37"/>
      <c r="L116" s="55"/>
      <c r="N116" s="2"/>
    </row>
    <row r="117" spans="1:14" x14ac:dyDescent="0.3">
      <c r="A117" s="24" t="s">
        <v>272</v>
      </c>
      <c r="B117" s="354"/>
      <c r="C117" s="376"/>
      <c r="D117" s="22">
        <v>1</v>
      </c>
      <c r="E117" s="22"/>
      <c r="F117" s="209"/>
      <c r="G117" s="209"/>
      <c r="H117" s="37"/>
      <c r="I117" s="37"/>
      <c r="J117" s="37"/>
      <c r="K117" s="37"/>
      <c r="L117" s="55"/>
      <c r="N117" s="2"/>
    </row>
    <row r="118" spans="1:14" x14ac:dyDescent="0.3">
      <c r="A118" s="24" t="s">
        <v>273</v>
      </c>
      <c r="B118" s="354"/>
      <c r="C118" s="376"/>
      <c r="D118" s="22">
        <v>1</v>
      </c>
      <c r="E118" s="22"/>
      <c r="F118" s="209"/>
      <c r="G118" s="209"/>
      <c r="H118" s="37"/>
      <c r="I118" s="37"/>
      <c r="J118" s="37"/>
      <c r="K118" s="37"/>
      <c r="L118" s="55"/>
      <c r="N118" s="2"/>
    </row>
    <row r="119" spans="1:14" x14ac:dyDescent="0.3">
      <c r="A119" s="24" t="s">
        <v>276</v>
      </c>
      <c r="B119" s="354"/>
      <c r="C119" s="376"/>
      <c r="D119" s="22">
        <v>1</v>
      </c>
      <c r="E119" s="22"/>
      <c r="F119" s="209"/>
      <c r="G119" s="209"/>
      <c r="H119" s="37"/>
      <c r="I119" s="37"/>
      <c r="J119" s="37"/>
      <c r="K119" s="37"/>
      <c r="L119" s="55"/>
      <c r="N119" s="2"/>
    </row>
    <row r="120" spans="1:14" x14ac:dyDescent="0.3">
      <c r="A120" s="24" t="s">
        <v>277</v>
      </c>
      <c r="B120" s="354"/>
      <c r="C120" s="376"/>
      <c r="D120" s="22">
        <v>1</v>
      </c>
      <c r="E120" s="22"/>
      <c r="F120" s="209"/>
      <c r="G120" s="209"/>
      <c r="H120" s="37"/>
      <c r="I120" s="37"/>
      <c r="J120" s="37"/>
      <c r="K120" s="37"/>
      <c r="L120" s="55"/>
      <c r="N120" s="2"/>
    </row>
    <row r="121" spans="1:14" x14ac:dyDescent="0.3">
      <c r="A121" s="24" t="s">
        <v>278</v>
      </c>
      <c r="B121" s="354"/>
      <c r="C121" s="376"/>
      <c r="D121" s="22">
        <v>1</v>
      </c>
      <c r="E121" s="22"/>
      <c r="F121" s="209"/>
      <c r="G121" s="209"/>
      <c r="H121" s="37"/>
      <c r="I121" s="37"/>
      <c r="J121" s="37"/>
      <c r="K121" s="37"/>
      <c r="L121" s="55"/>
      <c r="N121" s="2"/>
    </row>
    <row r="122" spans="1:14" x14ac:dyDescent="0.3">
      <c r="A122" s="24" t="s">
        <v>279</v>
      </c>
      <c r="B122" s="354"/>
      <c r="C122" s="376"/>
      <c r="D122" s="22">
        <v>1</v>
      </c>
      <c r="E122" s="22"/>
      <c r="F122" s="209"/>
      <c r="G122" s="209"/>
      <c r="H122" s="37"/>
      <c r="I122" s="37"/>
      <c r="J122" s="37"/>
      <c r="K122" s="37"/>
      <c r="L122" s="55"/>
      <c r="N122" s="2"/>
    </row>
    <row r="123" spans="1:14" x14ac:dyDescent="0.3">
      <c r="A123" s="24" t="s">
        <v>280</v>
      </c>
      <c r="B123" s="354">
        <v>1</v>
      </c>
      <c r="C123" s="376" t="s">
        <v>1516</v>
      </c>
      <c r="D123" s="22">
        <v>0</v>
      </c>
      <c r="E123" s="22">
        <v>3</v>
      </c>
      <c r="F123" s="209" t="s">
        <v>1393</v>
      </c>
      <c r="G123" s="209" t="str">
        <f>IF(B123=1,F123,"")</f>
        <v>ID.AM-6</v>
      </c>
      <c r="H123" s="37">
        <f>VLOOKUP(E123,'_Score matrix'!$B$31:$C$35,2,FALSE)</f>
        <v>1</v>
      </c>
      <c r="I123" s="37">
        <f>D123*H123</f>
        <v>0</v>
      </c>
      <c r="J123" s="37">
        <f>5*H123</f>
        <v>5</v>
      </c>
      <c r="K123" s="37"/>
      <c r="L123" s="55"/>
      <c r="N123" s="2"/>
    </row>
    <row r="124" spans="1:14" x14ac:dyDescent="0.3">
      <c r="A124" s="531" t="str">
        <f>A123</f>
        <v>P 2.3</v>
      </c>
      <c r="B124" s="525">
        <f>B123</f>
        <v>1</v>
      </c>
      <c r="C124" s="532" t="str">
        <f>C123</f>
        <v>M</v>
      </c>
      <c r="D124" s="350">
        <f>D123</f>
        <v>0</v>
      </c>
      <c r="E124" s="350">
        <f>E123</f>
        <v>3</v>
      </c>
      <c r="F124" s="351" t="s">
        <v>1489</v>
      </c>
      <c r="G124" s="351" t="str">
        <f>IF(B124=1,F124,"")</f>
        <v>DE.DP-1</v>
      </c>
      <c r="H124" s="350">
        <f>H123</f>
        <v>1</v>
      </c>
      <c r="I124" s="350">
        <f>I123</f>
        <v>0</v>
      </c>
      <c r="J124" s="350">
        <f>J123</f>
        <v>5</v>
      </c>
      <c r="K124" s="350"/>
      <c r="L124" s="533" t="s">
        <v>2929</v>
      </c>
      <c r="N124" s="2"/>
    </row>
    <row r="125" spans="1:14" x14ac:dyDescent="0.3">
      <c r="A125" s="24" t="s">
        <v>281</v>
      </c>
      <c r="B125" s="354">
        <v>1</v>
      </c>
      <c r="C125" s="376" t="s">
        <v>1516</v>
      </c>
      <c r="D125" s="22">
        <v>0</v>
      </c>
      <c r="E125" s="22">
        <v>3</v>
      </c>
      <c r="F125" s="209" t="s">
        <v>1393</v>
      </c>
      <c r="G125" s="209" t="str">
        <f>IF(B125=1,F125,"")</f>
        <v>ID.AM-6</v>
      </c>
      <c r="H125" s="37">
        <f>VLOOKUP(E125,'_Score matrix'!$B$31:$C$35,2,FALSE)</f>
        <v>1</v>
      </c>
      <c r="I125" s="37">
        <f>D125*H125</f>
        <v>0</v>
      </c>
      <c r="J125" s="37">
        <f>5*H125</f>
        <v>5</v>
      </c>
      <c r="K125" s="37"/>
      <c r="L125" s="55"/>
      <c r="N125" s="2"/>
    </row>
    <row r="126" spans="1:14" x14ac:dyDescent="0.3">
      <c r="A126" s="24" t="s">
        <v>1576</v>
      </c>
      <c r="B126" s="354"/>
      <c r="C126" s="376"/>
      <c r="D126" s="22"/>
      <c r="E126" s="22"/>
      <c r="F126" s="209"/>
      <c r="G126" s="209"/>
      <c r="H126" s="37"/>
      <c r="I126" s="37"/>
      <c r="J126" s="37"/>
      <c r="K126" s="37"/>
      <c r="L126" s="55"/>
      <c r="N126" s="2"/>
    </row>
    <row r="127" spans="1:14" x14ac:dyDescent="0.3">
      <c r="A127" s="24" t="s">
        <v>282</v>
      </c>
      <c r="B127" s="354">
        <v>1</v>
      </c>
      <c r="C127" s="376" t="s">
        <v>1516</v>
      </c>
      <c r="D127" s="22">
        <v>0</v>
      </c>
      <c r="E127" s="22">
        <v>3</v>
      </c>
      <c r="F127" s="209" t="s">
        <v>1393</v>
      </c>
      <c r="G127" s="209" t="str">
        <f>IF(B127=1,F127,"")</f>
        <v>ID.AM-6</v>
      </c>
      <c r="H127" s="37">
        <f>VLOOKUP(E127,'_Score matrix'!$B$31:$C$35,2,FALSE)</f>
        <v>1</v>
      </c>
      <c r="I127" s="37">
        <f>D127*H127</f>
        <v>0</v>
      </c>
      <c r="J127" s="37">
        <f>5*H127</f>
        <v>5</v>
      </c>
      <c r="K127" s="37"/>
      <c r="L127" s="55"/>
      <c r="N127" s="2"/>
    </row>
    <row r="128" spans="1:14" x14ac:dyDescent="0.3">
      <c r="A128" s="24" t="s">
        <v>283</v>
      </c>
      <c r="B128" s="354">
        <v>1</v>
      </c>
      <c r="C128" s="376" t="s">
        <v>1516</v>
      </c>
      <c r="D128" s="22">
        <v>0</v>
      </c>
      <c r="E128" s="22">
        <v>3</v>
      </c>
      <c r="F128" s="209" t="s">
        <v>1393</v>
      </c>
      <c r="G128" s="209" t="str">
        <f>IF(B128=1,F128,"")</f>
        <v>ID.AM-6</v>
      </c>
      <c r="H128" s="37">
        <f>VLOOKUP(E128,'_Score matrix'!$B$31:$C$35,2,FALSE)</f>
        <v>1</v>
      </c>
      <c r="I128" s="37">
        <f>D128*H128</f>
        <v>0</v>
      </c>
      <c r="J128" s="37">
        <f>5*H128</f>
        <v>5</v>
      </c>
      <c r="K128" s="37"/>
      <c r="L128" s="55"/>
      <c r="N128" s="2"/>
    </row>
    <row r="129" spans="1:14" x14ac:dyDescent="0.3">
      <c r="A129" s="531" t="str">
        <f t="shared" ref="A129:E130" si="20">A128</f>
        <v>P 2.6</v>
      </c>
      <c r="B129" s="525">
        <f t="shared" si="20"/>
        <v>1</v>
      </c>
      <c r="C129" s="532" t="str">
        <f t="shared" si="20"/>
        <v>M</v>
      </c>
      <c r="D129" s="350">
        <f t="shared" si="20"/>
        <v>0</v>
      </c>
      <c r="E129" s="350">
        <f t="shared" si="20"/>
        <v>3</v>
      </c>
      <c r="F129" s="351" t="s">
        <v>1403</v>
      </c>
      <c r="G129" s="351" t="str">
        <f>IF(B129=1,F129,"")</f>
        <v>ID.GV-2</v>
      </c>
      <c r="H129" s="350">
        <f t="shared" ref="H129:J130" si="21">H128</f>
        <v>1</v>
      </c>
      <c r="I129" s="350">
        <f t="shared" si="21"/>
        <v>0</v>
      </c>
      <c r="J129" s="350">
        <f t="shared" si="21"/>
        <v>5</v>
      </c>
      <c r="K129" s="350"/>
      <c r="L129" s="533" t="s">
        <v>2929</v>
      </c>
      <c r="N129" s="2"/>
    </row>
    <row r="130" spans="1:14" x14ac:dyDescent="0.3">
      <c r="A130" s="531" t="str">
        <f t="shared" si="20"/>
        <v>P 2.6</v>
      </c>
      <c r="B130" s="525">
        <f t="shared" si="20"/>
        <v>1</v>
      </c>
      <c r="C130" s="532" t="str">
        <f t="shared" si="20"/>
        <v>M</v>
      </c>
      <c r="D130" s="350">
        <f t="shared" si="20"/>
        <v>0</v>
      </c>
      <c r="E130" s="350">
        <f t="shared" si="20"/>
        <v>3</v>
      </c>
      <c r="F130" s="351" t="s">
        <v>1489</v>
      </c>
      <c r="G130" s="351" t="str">
        <f>IF(B130=1,F130,"")</f>
        <v>DE.DP-1</v>
      </c>
      <c r="H130" s="350">
        <f t="shared" si="21"/>
        <v>1</v>
      </c>
      <c r="I130" s="350">
        <f t="shared" si="21"/>
        <v>0</v>
      </c>
      <c r="J130" s="350">
        <f t="shared" si="21"/>
        <v>5</v>
      </c>
      <c r="K130" s="350"/>
      <c r="L130" s="533" t="s">
        <v>2929</v>
      </c>
      <c r="N130" s="2"/>
    </row>
    <row r="131" spans="1:14" x14ac:dyDescent="0.3">
      <c r="A131" s="24" t="s">
        <v>284</v>
      </c>
      <c r="B131" s="354"/>
      <c r="C131" s="376"/>
      <c r="D131" s="22"/>
      <c r="E131" s="22"/>
      <c r="F131" s="209"/>
      <c r="G131" s="209"/>
      <c r="H131" s="37"/>
      <c r="I131" s="37"/>
      <c r="J131" s="37"/>
      <c r="K131" s="37"/>
      <c r="L131" s="55"/>
      <c r="N131" s="2"/>
    </row>
    <row r="132" spans="1:14" x14ac:dyDescent="0.3">
      <c r="A132" s="24" t="s">
        <v>2629</v>
      </c>
      <c r="B132" s="354"/>
      <c r="C132" s="376"/>
      <c r="D132" s="22">
        <v>1</v>
      </c>
      <c r="E132" s="22"/>
      <c r="F132" s="209"/>
      <c r="G132" s="209"/>
      <c r="H132" s="37"/>
      <c r="I132" s="37"/>
      <c r="J132" s="37"/>
      <c r="K132" s="37"/>
      <c r="L132" s="55"/>
      <c r="N132" s="2"/>
    </row>
    <row r="133" spans="1:14" x14ac:dyDescent="0.3">
      <c r="A133" s="24" t="s">
        <v>2630</v>
      </c>
      <c r="B133" s="354"/>
      <c r="C133" s="376"/>
      <c r="D133" s="22">
        <v>1</v>
      </c>
      <c r="E133" s="22"/>
      <c r="F133" s="209"/>
      <c r="G133" s="209"/>
      <c r="H133" s="37"/>
      <c r="I133" s="37"/>
      <c r="J133" s="37"/>
      <c r="K133" s="37"/>
      <c r="L133" s="55"/>
      <c r="N133" s="2"/>
    </row>
    <row r="134" spans="1:14" x14ac:dyDescent="0.3">
      <c r="A134" s="24" t="s">
        <v>2631</v>
      </c>
      <c r="B134" s="354"/>
      <c r="C134" s="376"/>
      <c r="D134" s="22">
        <v>1</v>
      </c>
      <c r="E134" s="22"/>
      <c r="F134" s="209"/>
      <c r="G134" s="209"/>
      <c r="H134" s="37"/>
      <c r="I134" s="37"/>
      <c r="J134" s="37"/>
      <c r="K134" s="37"/>
      <c r="L134" s="55"/>
      <c r="N134" s="2"/>
    </row>
    <row r="135" spans="1:14" x14ac:dyDescent="0.3">
      <c r="A135" s="24" t="s">
        <v>2632</v>
      </c>
      <c r="B135" s="354"/>
      <c r="C135" s="376"/>
      <c r="D135" s="22">
        <v>1</v>
      </c>
      <c r="E135" s="22"/>
      <c r="F135" s="209"/>
      <c r="G135" s="209"/>
      <c r="H135" s="37"/>
      <c r="I135" s="37"/>
      <c r="J135" s="37"/>
      <c r="K135" s="37"/>
      <c r="L135" s="55"/>
      <c r="N135" s="2"/>
    </row>
    <row r="136" spans="1:14" x14ac:dyDescent="0.3">
      <c r="A136" s="24" t="s">
        <v>2633</v>
      </c>
      <c r="B136" s="354"/>
      <c r="C136" s="376"/>
      <c r="D136" s="22">
        <v>1</v>
      </c>
      <c r="E136" s="22"/>
      <c r="F136" s="209"/>
      <c r="G136" s="209"/>
      <c r="H136" s="37"/>
      <c r="I136" s="37"/>
      <c r="J136" s="37"/>
      <c r="K136" s="37"/>
      <c r="L136" s="55"/>
      <c r="N136" s="2"/>
    </row>
    <row r="137" spans="1:14" x14ac:dyDescent="0.3">
      <c r="A137" s="24" t="s">
        <v>2634</v>
      </c>
      <c r="B137" s="354"/>
      <c r="C137" s="376"/>
      <c r="D137" s="22">
        <v>1</v>
      </c>
      <c r="E137" s="22"/>
      <c r="F137" s="209"/>
      <c r="G137" s="209"/>
      <c r="H137" s="37"/>
      <c r="I137" s="37"/>
      <c r="J137" s="37"/>
      <c r="K137" s="37"/>
      <c r="L137" s="55"/>
      <c r="N137" s="2"/>
    </row>
    <row r="138" spans="1:14" x14ac:dyDescent="0.3">
      <c r="A138" s="24" t="s">
        <v>2635</v>
      </c>
      <c r="B138" s="354"/>
      <c r="C138" s="376"/>
      <c r="D138" s="22">
        <v>1</v>
      </c>
      <c r="E138" s="22"/>
      <c r="F138" s="209"/>
      <c r="G138" s="209"/>
      <c r="H138" s="37"/>
      <c r="I138" s="37"/>
      <c r="J138" s="37"/>
      <c r="K138" s="37"/>
      <c r="L138" s="55"/>
      <c r="N138" s="2"/>
    </row>
    <row r="139" spans="1:14" x14ac:dyDescent="0.3">
      <c r="A139" s="24" t="s">
        <v>2636</v>
      </c>
      <c r="B139" s="354"/>
      <c r="C139" s="376"/>
      <c r="D139" s="22">
        <v>1</v>
      </c>
      <c r="E139" s="22"/>
      <c r="F139" s="209"/>
      <c r="G139" s="209"/>
      <c r="H139" s="37"/>
      <c r="I139" s="37"/>
      <c r="J139" s="37"/>
      <c r="K139" s="37"/>
      <c r="L139" s="55"/>
      <c r="N139" s="2"/>
    </row>
    <row r="140" spans="1:14" x14ac:dyDescent="0.3">
      <c r="A140" s="24" t="s">
        <v>287</v>
      </c>
      <c r="B140" s="354">
        <v>1</v>
      </c>
      <c r="C140" s="376" t="s">
        <v>1516</v>
      </c>
      <c r="D140" s="22">
        <v>0</v>
      </c>
      <c r="E140" s="22">
        <v>3</v>
      </c>
      <c r="F140" s="209" t="s">
        <v>1393</v>
      </c>
      <c r="G140" s="209" t="str">
        <f>IF(B140=1,F140,"")</f>
        <v>ID.AM-6</v>
      </c>
      <c r="H140" s="37">
        <f>VLOOKUP(E140,'_Score matrix'!$B$31:$C$35,2,FALSE)</f>
        <v>1</v>
      </c>
      <c r="I140" s="37">
        <f>D140*H140</f>
        <v>0</v>
      </c>
      <c r="J140" s="37">
        <f>5*H140</f>
        <v>5</v>
      </c>
      <c r="K140" s="37"/>
      <c r="L140" s="55"/>
      <c r="N140" s="2"/>
    </row>
    <row r="141" spans="1:14" x14ac:dyDescent="0.3">
      <c r="A141" s="531" t="str">
        <f t="shared" ref="A141:E142" si="22">A140</f>
        <v>P 2.8</v>
      </c>
      <c r="B141" s="525">
        <f t="shared" si="22"/>
        <v>1</v>
      </c>
      <c r="C141" s="532" t="str">
        <f t="shared" si="22"/>
        <v>M</v>
      </c>
      <c r="D141" s="350">
        <f t="shared" si="22"/>
        <v>0</v>
      </c>
      <c r="E141" s="350">
        <f t="shared" si="22"/>
        <v>3</v>
      </c>
      <c r="F141" s="351" t="s">
        <v>1475</v>
      </c>
      <c r="G141" s="351" t="str">
        <f>IF(B141=1,F141,"")</f>
        <v>PR.AT-5</v>
      </c>
      <c r="H141" s="350">
        <f t="shared" ref="H141:J142" si="23">H140</f>
        <v>1</v>
      </c>
      <c r="I141" s="350">
        <f t="shared" si="23"/>
        <v>0</v>
      </c>
      <c r="J141" s="350">
        <f t="shared" si="23"/>
        <v>5</v>
      </c>
      <c r="K141" s="350"/>
      <c r="L141" s="533" t="s">
        <v>2929</v>
      </c>
      <c r="N141" s="2"/>
    </row>
    <row r="142" spans="1:14" x14ac:dyDescent="0.3">
      <c r="A142" s="531" t="str">
        <f t="shared" si="22"/>
        <v>P 2.8</v>
      </c>
      <c r="B142" s="525">
        <f t="shared" si="22"/>
        <v>1</v>
      </c>
      <c r="C142" s="532" t="str">
        <f t="shared" si="22"/>
        <v>M</v>
      </c>
      <c r="D142" s="350">
        <f t="shared" si="22"/>
        <v>0</v>
      </c>
      <c r="E142" s="350">
        <f t="shared" si="22"/>
        <v>3</v>
      </c>
      <c r="F142" s="351" t="s">
        <v>1489</v>
      </c>
      <c r="G142" s="351" t="str">
        <f>IF(B142=1,F142,"")</f>
        <v>DE.DP-1</v>
      </c>
      <c r="H142" s="350">
        <f t="shared" si="23"/>
        <v>1</v>
      </c>
      <c r="I142" s="350">
        <f t="shared" si="23"/>
        <v>0</v>
      </c>
      <c r="J142" s="350">
        <f t="shared" si="23"/>
        <v>5</v>
      </c>
      <c r="K142" s="350"/>
      <c r="L142" s="533" t="s">
        <v>2929</v>
      </c>
      <c r="N142" s="2"/>
    </row>
    <row r="143" spans="1:14" x14ac:dyDescent="0.3">
      <c r="A143" s="25" t="s">
        <v>1539</v>
      </c>
      <c r="B143" s="358">
        <v>1</v>
      </c>
      <c r="C143" s="377" t="s">
        <v>1516</v>
      </c>
      <c r="D143" s="26">
        <v>0</v>
      </c>
      <c r="E143" s="26">
        <v>3</v>
      </c>
      <c r="F143" s="210" t="s">
        <v>1393</v>
      </c>
      <c r="G143" s="209" t="str">
        <f>IF(B143=1,F143,"")</f>
        <v>ID.AM-6</v>
      </c>
      <c r="H143" s="38">
        <f>VLOOKUP(E143,'_Score matrix'!$B$31:$C$35,2,FALSE)</f>
        <v>1</v>
      </c>
      <c r="I143" s="38">
        <f>D143*H143</f>
        <v>0</v>
      </c>
      <c r="J143" s="38">
        <f>5*H143</f>
        <v>5</v>
      </c>
      <c r="K143" s="38"/>
      <c r="L143" s="56"/>
      <c r="N143" s="2"/>
    </row>
    <row r="144" spans="1:14" ht="15.15" thickBot="1" x14ac:dyDescent="0.35">
      <c r="A144" s="25" t="s">
        <v>2480</v>
      </c>
      <c r="B144" s="358">
        <v>1</v>
      </c>
      <c r="C144" s="377" t="s">
        <v>1516</v>
      </c>
      <c r="D144" s="26">
        <v>0</v>
      </c>
      <c r="E144" s="26">
        <v>3</v>
      </c>
      <c r="F144" s="210" t="s">
        <v>1393</v>
      </c>
      <c r="G144" s="209" t="str">
        <f>IF(B144=1,F144,"")</f>
        <v>ID.AM-6</v>
      </c>
      <c r="H144" s="38">
        <f>VLOOKUP(E144,'_Score matrix'!$B$31:$C$35,2,FALSE)</f>
        <v>1</v>
      </c>
      <c r="I144" s="38">
        <f>D144*H144</f>
        <v>0</v>
      </c>
      <c r="J144" s="38">
        <f>5*H144</f>
        <v>5</v>
      </c>
      <c r="K144" s="38"/>
      <c r="L144" s="56"/>
      <c r="N144" s="2"/>
    </row>
    <row r="145" spans="1:14" ht="15.15" thickBot="1" x14ac:dyDescent="0.35">
      <c r="A145" s="69" t="s">
        <v>387</v>
      </c>
      <c r="B145" s="359"/>
      <c r="C145" s="378"/>
      <c r="D145" s="20">
        <f t="shared" ref="D145:J145" si="24">SUMIFS(D:D,$A:$A,"P 2*",$B:$B,1,$C:$C,"M",$L:$L,"&lt;&gt;NIST MAPPING")</f>
        <v>0</v>
      </c>
      <c r="E145" s="20">
        <f t="shared" si="24"/>
        <v>24</v>
      </c>
      <c r="F145" s="33">
        <f t="shared" si="24"/>
        <v>0</v>
      </c>
      <c r="G145" s="33">
        <f t="shared" si="24"/>
        <v>0</v>
      </c>
      <c r="H145" s="33">
        <f t="shared" si="24"/>
        <v>8</v>
      </c>
      <c r="I145" s="33">
        <f t="shared" si="24"/>
        <v>0</v>
      </c>
      <c r="J145" s="33">
        <f t="shared" si="24"/>
        <v>40</v>
      </c>
      <c r="K145" s="33">
        <f>IF(ROUND(100*(I145-H145)/(J145-H145),2) &lt; 0, 0, ROUND(100*(I145-H145)/(J145-H145),2))</f>
        <v>0</v>
      </c>
      <c r="L145" s="60"/>
      <c r="N145" s="2"/>
    </row>
    <row r="146" spans="1:14" ht="15.15" thickBot="1" x14ac:dyDescent="0.35">
      <c r="A146" s="19"/>
      <c r="B146" s="368"/>
      <c r="C146" s="385"/>
      <c r="D146" s="19"/>
      <c r="E146" s="19"/>
      <c r="F146" s="41"/>
      <c r="G146" s="41"/>
      <c r="H146" s="41"/>
      <c r="I146" s="41"/>
      <c r="J146" s="41"/>
      <c r="K146" s="41"/>
      <c r="N146" s="2"/>
    </row>
    <row r="147" spans="1:14" x14ac:dyDescent="0.3">
      <c r="A147" s="53" t="s">
        <v>393</v>
      </c>
      <c r="B147" s="357"/>
      <c r="C147" s="375"/>
      <c r="D147" s="66"/>
      <c r="E147" s="66"/>
      <c r="F147" s="213"/>
      <c r="G147" s="213"/>
      <c r="H147" s="42"/>
      <c r="I147" s="42"/>
      <c r="J147" s="42"/>
      <c r="K147" s="42"/>
      <c r="L147" s="59"/>
      <c r="N147" s="2"/>
    </row>
    <row r="148" spans="1:14" x14ac:dyDescent="0.3">
      <c r="A148" s="24" t="s">
        <v>294</v>
      </c>
      <c r="B148" s="354">
        <v>1</v>
      </c>
      <c r="C148" s="376" t="s">
        <v>1516</v>
      </c>
      <c r="D148" s="22">
        <v>0</v>
      </c>
      <c r="E148" s="22">
        <v>3</v>
      </c>
      <c r="F148" s="209"/>
      <c r="G148" s="209"/>
      <c r="H148" s="37">
        <f>VLOOKUP(E148,'_Score matrix'!$B$31:$C$35,2,FALSE)</f>
        <v>1</v>
      </c>
      <c r="I148" s="37">
        <f t="shared" ref="I148:I157" si="25">D148*H148</f>
        <v>0</v>
      </c>
      <c r="J148" s="37">
        <f>5*H148</f>
        <v>5</v>
      </c>
      <c r="K148" s="37"/>
      <c r="L148" s="55"/>
      <c r="N148" s="2"/>
    </row>
    <row r="149" spans="1:14" x14ac:dyDescent="0.3">
      <c r="A149" s="24" t="s">
        <v>295</v>
      </c>
      <c r="B149" s="354">
        <v>1</v>
      </c>
      <c r="C149" s="376" t="s">
        <v>1516</v>
      </c>
      <c r="D149" s="22">
        <v>0</v>
      </c>
      <c r="E149" s="22">
        <v>3</v>
      </c>
      <c r="F149" s="209"/>
      <c r="G149" s="209"/>
      <c r="H149" s="37">
        <f>VLOOKUP(E149,'_Score matrix'!$B$31:$C$35,2,FALSE)</f>
        <v>1</v>
      </c>
      <c r="I149" s="37">
        <f t="shared" si="25"/>
        <v>0</v>
      </c>
      <c r="J149" s="37">
        <f t="shared" ref="J149:J153" si="26">5*H149</f>
        <v>5</v>
      </c>
      <c r="K149" s="37"/>
      <c r="L149" s="55"/>
      <c r="N149" s="2"/>
    </row>
    <row r="150" spans="1:14" x14ac:dyDescent="0.3">
      <c r="A150" s="24" t="s">
        <v>296</v>
      </c>
      <c r="B150" s="354">
        <v>1</v>
      </c>
      <c r="C150" s="376" t="s">
        <v>1516</v>
      </c>
      <c r="D150" s="22">
        <v>0</v>
      </c>
      <c r="E150" s="22">
        <v>3</v>
      </c>
      <c r="F150" s="209"/>
      <c r="G150" s="209"/>
      <c r="H150" s="37">
        <f>VLOOKUP(E150,'_Score matrix'!$B$31:$C$35,2,FALSE)</f>
        <v>1</v>
      </c>
      <c r="I150" s="37">
        <f t="shared" si="25"/>
        <v>0</v>
      </c>
      <c r="J150" s="37">
        <f t="shared" ref="J150" si="27">5*H150</f>
        <v>5</v>
      </c>
      <c r="K150" s="37"/>
      <c r="L150" s="55"/>
      <c r="N150" s="2"/>
    </row>
    <row r="151" spans="1:14" x14ac:dyDescent="0.3">
      <c r="A151" s="24" t="s">
        <v>297</v>
      </c>
      <c r="B151" s="354">
        <v>1</v>
      </c>
      <c r="C151" s="376" t="s">
        <v>1516</v>
      </c>
      <c r="D151" s="22">
        <v>0</v>
      </c>
      <c r="E151" s="22">
        <v>3</v>
      </c>
      <c r="F151" s="209"/>
      <c r="G151" s="209"/>
      <c r="H151" s="37">
        <f>VLOOKUP(E151,'_Score matrix'!$B$31:$C$35,2,FALSE)</f>
        <v>1</v>
      </c>
      <c r="I151" s="37">
        <f t="shared" si="25"/>
        <v>0</v>
      </c>
      <c r="J151" s="37">
        <f t="shared" si="26"/>
        <v>5</v>
      </c>
      <c r="K151" s="37"/>
      <c r="L151" s="55"/>
      <c r="N151" s="2"/>
    </row>
    <row r="152" spans="1:14" x14ac:dyDescent="0.3">
      <c r="A152" s="24" t="s">
        <v>532</v>
      </c>
      <c r="B152" s="354">
        <v>1</v>
      </c>
      <c r="C152" s="376" t="s">
        <v>1516</v>
      </c>
      <c r="D152" s="22">
        <v>0</v>
      </c>
      <c r="E152" s="22">
        <v>3</v>
      </c>
      <c r="F152" s="209"/>
      <c r="G152" s="209"/>
      <c r="H152" s="37">
        <f>VLOOKUP(E152,'_Score matrix'!$B$31:$C$35,2,FALSE)</f>
        <v>1</v>
      </c>
      <c r="I152" s="37">
        <f t="shared" si="25"/>
        <v>0</v>
      </c>
      <c r="J152" s="37">
        <f t="shared" si="26"/>
        <v>5</v>
      </c>
      <c r="K152" s="37"/>
      <c r="L152" s="55"/>
      <c r="N152" s="2"/>
    </row>
    <row r="153" spans="1:14" x14ac:dyDescent="0.3">
      <c r="A153" s="24" t="s">
        <v>1545</v>
      </c>
      <c r="B153" s="354">
        <v>1</v>
      </c>
      <c r="C153" s="376" t="s">
        <v>1516</v>
      </c>
      <c r="D153" s="22">
        <v>0</v>
      </c>
      <c r="E153" s="22">
        <v>3</v>
      </c>
      <c r="F153" s="209" t="s">
        <v>1471</v>
      </c>
      <c r="G153" s="209" t="str">
        <f>IF(B153=1,F153,"")</f>
        <v>PR.AT-1</v>
      </c>
      <c r="H153" s="37">
        <f>VLOOKUP(E153,'_Score matrix'!$B$31:$C$35,2,FALSE)</f>
        <v>1</v>
      </c>
      <c r="I153" s="37">
        <f t="shared" si="25"/>
        <v>0</v>
      </c>
      <c r="J153" s="37">
        <f t="shared" si="26"/>
        <v>5</v>
      </c>
      <c r="K153" s="37"/>
      <c r="L153" s="55"/>
      <c r="N153" s="2"/>
    </row>
    <row r="154" spans="1:14" x14ac:dyDescent="0.3">
      <c r="A154" s="24" t="s">
        <v>1743</v>
      </c>
      <c r="B154" s="354">
        <v>1</v>
      </c>
      <c r="C154" s="376" t="s">
        <v>1516</v>
      </c>
      <c r="D154" s="22">
        <v>0</v>
      </c>
      <c r="E154" s="22">
        <v>3</v>
      </c>
      <c r="F154" s="209" t="s">
        <v>1450</v>
      </c>
      <c r="G154" s="209" t="str">
        <f>IF(B154=1,F154,"")</f>
        <v>PR.IP-11</v>
      </c>
      <c r="H154" s="37">
        <f>VLOOKUP(E154,'_Score matrix'!$B$31:$C$35,2,FALSE)</f>
        <v>1</v>
      </c>
      <c r="I154" s="37">
        <f t="shared" si="25"/>
        <v>0</v>
      </c>
      <c r="J154" s="37">
        <f t="shared" ref="J154" si="28">5*H154</f>
        <v>5</v>
      </c>
      <c r="K154" s="37"/>
      <c r="L154" s="55"/>
      <c r="N154" s="2"/>
    </row>
    <row r="155" spans="1:14" x14ac:dyDescent="0.3">
      <c r="A155" s="24" t="s">
        <v>2749</v>
      </c>
      <c r="B155" s="354">
        <v>1</v>
      </c>
      <c r="C155" s="376" t="s">
        <v>1516</v>
      </c>
      <c r="D155" s="22">
        <v>0</v>
      </c>
      <c r="E155" s="22">
        <v>3</v>
      </c>
      <c r="F155" s="209"/>
      <c r="G155" s="209"/>
      <c r="H155" s="37">
        <f>VLOOKUP(E155,'_Score matrix'!$B$31:$C$35,2,FALSE)</f>
        <v>1</v>
      </c>
      <c r="I155" s="37">
        <f t="shared" si="25"/>
        <v>0</v>
      </c>
      <c r="J155" s="37">
        <f t="shared" ref="J155" si="29">5*H155</f>
        <v>5</v>
      </c>
      <c r="K155" s="37"/>
      <c r="L155" s="55"/>
      <c r="N155" s="2"/>
    </row>
    <row r="156" spans="1:14" x14ac:dyDescent="0.3">
      <c r="A156" s="24" t="s">
        <v>2978</v>
      </c>
      <c r="B156" s="354">
        <v>1</v>
      </c>
      <c r="C156" s="376" t="s">
        <v>1516</v>
      </c>
      <c r="D156" s="22">
        <v>0</v>
      </c>
      <c r="E156" s="22">
        <v>3</v>
      </c>
      <c r="F156" s="209"/>
      <c r="G156" s="209"/>
      <c r="H156" s="37">
        <f>VLOOKUP(E156,'_Score matrix'!$B$31:$C$35,2,FALSE)</f>
        <v>1</v>
      </c>
      <c r="I156" s="37">
        <f t="shared" si="25"/>
        <v>0</v>
      </c>
      <c r="J156" s="37">
        <f t="shared" ref="J156" si="30">5*H156</f>
        <v>5</v>
      </c>
      <c r="K156" s="39"/>
      <c r="L156" s="61"/>
      <c r="N156" s="2"/>
    </row>
    <row r="157" spans="1:14" ht="15.15" thickBot="1" x14ac:dyDescent="0.35">
      <c r="A157" s="24" t="s">
        <v>2979</v>
      </c>
      <c r="B157" s="366">
        <v>1</v>
      </c>
      <c r="C157" s="384" t="s">
        <v>1516</v>
      </c>
      <c r="D157" s="58">
        <v>0</v>
      </c>
      <c r="E157" s="58">
        <v>3</v>
      </c>
      <c r="F157" s="110"/>
      <c r="G157" s="110"/>
      <c r="H157" s="48">
        <f>VLOOKUP(E157,'_Score matrix'!$B$31:$C$35,2,FALSE)</f>
        <v>1</v>
      </c>
      <c r="I157" s="48">
        <f t="shared" si="25"/>
        <v>0</v>
      </c>
      <c r="J157" s="48">
        <f t="shared" ref="J157" si="31">5*H157</f>
        <v>5</v>
      </c>
      <c r="K157" s="39"/>
      <c r="L157" s="61"/>
      <c r="N157" s="2"/>
    </row>
    <row r="158" spans="1:14" ht="15.15" thickBot="1" x14ac:dyDescent="0.35">
      <c r="A158" s="69" t="s">
        <v>387</v>
      </c>
      <c r="B158" s="359"/>
      <c r="C158" s="378"/>
      <c r="D158" s="20">
        <f t="shared" ref="D158:J158" si="32">SUMIFS(D:D,$A:$A,"P 3*",$B:$B,1,$C:$C,"M",$L:$L,"&lt;&gt;NIST MAPPING")</f>
        <v>0</v>
      </c>
      <c r="E158" s="20">
        <f t="shared" si="32"/>
        <v>42</v>
      </c>
      <c r="F158" s="33">
        <f t="shared" si="32"/>
        <v>0</v>
      </c>
      <c r="G158" s="33">
        <f t="shared" si="32"/>
        <v>0</v>
      </c>
      <c r="H158" s="33">
        <f t="shared" si="32"/>
        <v>14</v>
      </c>
      <c r="I158" s="33">
        <f t="shared" si="32"/>
        <v>0</v>
      </c>
      <c r="J158" s="33">
        <f t="shared" si="32"/>
        <v>70</v>
      </c>
      <c r="K158" s="33">
        <f>IF(ROUND(100*(I158-H158)/(J158-H158),2) &lt; 0, 0, ROUND(100*(I158-H158)/(J158-H158),2))</f>
        <v>0</v>
      </c>
      <c r="L158" s="60"/>
      <c r="N158" s="2"/>
    </row>
    <row r="159" spans="1:14" ht="15.15" thickBot="1" x14ac:dyDescent="0.35">
      <c r="A159" s="19"/>
      <c r="B159" s="368"/>
      <c r="C159" s="385"/>
      <c r="D159" s="19"/>
      <c r="E159" s="19"/>
      <c r="F159" s="41"/>
      <c r="G159" s="41"/>
      <c r="H159" s="41"/>
      <c r="I159" s="41"/>
      <c r="J159" s="41"/>
      <c r="K159" s="41"/>
      <c r="N159" s="2"/>
    </row>
    <row r="160" spans="1:14" x14ac:dyDescent="0.3">
      <c r="A160" s="53" t="s">
        <v>418</v>
      </c>
      <c r="B160" s="357"/>
      <c r="C160" s="375"/>
      <c r="D160" s="23"/>
      <c r="E160" s="23"/>
      <c r="F160" s="214"/>
      <c r="G160" s="214"/>
      <c r="H160" s="43"/>
      <c r="I160" s="43"/>
      <c r="J160" s="43"/>
      <c r="K160" s="43"/>
      <c r="L160" s="59"/>
      <c r="N160" s="2"/>
    </row>
    <row r="161" spans="1:14" x14ac:dyDescent="0.3">
      <c r="A161" s="24" t="s">
        <v>312</v>
      </c>
      <c r="B161" s="354">
        <v>1</v>
      </c>
      <c r="C161" s="376" t="s">
        <v>1516</v>
      </c>
      <c r="D161" s="22">
        <v>0</v>
      </c>
      <c r="E161" s="22">
        <v>3</v>
      </c>
      <c r="F161" s="209"/>
      <c r="G161" s="209"/>
      <c r="H161" s="37">
        <f>VLOOKUP(E161,'_Score matrix'!$B$31:$C$35,2,FALSE)</f>
        <v>1</v>
      </c>
      <c r="I161" s="37">
        <f>D161*H161</f>
        <v>0</v>
      </c>
      <c r="J161" s="37">
        <f>5*H161</f>
        <v>5</v>
      </c>
      <c r="K161" s="37"/>
      <c r="L161" s="55"/>
      <c r="N161" s="2"/>
    </row>
    <row r="162" spans="1:14" x14ac:dyDescent="0.3">
      <c r="A162" s="631" t="s">
        <v>3053</v>
      </c>
      <c r="B162" s="620"/>
      <c r="C162" s="632"/>
      <c r="D162" s="622"/>
      <c r="E162" s="622"/>
      <c r="F162" s="633"/>
      <c r="G162" s="623"/>
      <c r="H162" s="622"/>
      <c r="I162" s="622"/>
      <c r="J162" s="622"/>
      <c r="K162" s="626"/>
      <c r="L162" s="624"/>
      <c r="N162" s="2"/>
    </row>
    <row r="163" spans="1:14" x14ac:dyDescent="0.3">
      <c r="A163" s="631" t="s">
        <v>3053</v>
      </c>
      <c r="B163" s="620"/>
      <c r="C163" s="632"/>
      <c r="D163" s="622"/>
      <c r="E163" s="622"/>
      <c r="F163" s="633"/>
      <c r="G163" s="623"/>
      <c r="H163" s="622"/>
      <c r="I163" s="622"/>
      <c r="J163" s="622"/>
      <c r="K163" s="626"/>
      <c r="L163" s="624"/>
      <c r="N163" s="2"/>
    </row>
    <row r="164" spans="1:14" x14ac:dyDescent="0.3">
      <c r="A164" s="631" t="s">
        <v>3053</v>
      </c>
      <c r="B164" s="620"/>
      <c r="C164" s="632"/>
      <c r="D164" s="622"/>
      <c r="E164" s="622"/>
      <c r="F164" s="633"/>
      <c r="G164" s="623"/>
      <c r="H164" s="622"/>
      <c r="I164" s="622"/>
      <c r="J164" s="622"/>
      <c r="K164" s="626"/>
      <c r="L164" s="624"/>
      <c r="N164" s="2"/>
    </row>
    <row r="165" spans="1:14" x14ac:dyDescent="0.3">
      <c r="A165" s="631" t="s">
        <v>3053</v>
      </c>
      <c r="B165" s="620"/>
      <c r="C165" s="632"/>
      <c r="D165" s="622"/>
      <c r="E165" s="622"/>
      <c r="F165" s="633"/>
      <c r="G165" s="623"/>
      <c r="H165" s="622"/>
      <c r="I165" s="622"/>
      <c r="J165" s="622"/>
      <c r="K165" s="626"/>
      <c r="L165" s="624"/>
      <c r="N165" s="2"/>
    </row>
    <row r="166" spans="1:14" x14ac:dyDescent="0.3">
      <c r="A166" s="631" t="s">
        <v>3053</v>
      </c>
      <c r="B166" s="620"/>
      <c r="C166" s="632"/>
      <c r="D166" s="622"/>
      <c r="E166" s="622"/>
      <c r="F166" s="633"/>
      <c r="G166" s="623"/>
      <c r="H166" s="622"/>
      <c r="I166" s="622"/>
      <c r="J166" s="622"/>
      <c r="K166" s="626"/>
      <c r="L166" s="624"/>
      <c r="N166" s="2"/>
    </row>
    <row r="167" spans="1:14" x14ac:dyDescent="0.3">
      <c r="A167" s="631" t="s">
        <v>3053</v>
      </c>
      <c r="B167" s="620"/>
      <c r="C167" s="632"/>
      <c r="D167" s="622"/>
      <c r="E167" s="622"/>
      <c r="F167" s="633"/>
      <c r="G167" s="623"/>
      <c r="H167" s="622"/>
      <c r="I167" s="622"/>
      <c r="J167" s="622"/>
      <c r="K167" s="626"/>
      <c r="L167" s="624"/>
      <c r="N167" s="2"/>
    </row>
    <row r="168" spans="1:14" x14ac:dyDescent="0.3">
      <c r="A168" s="631" t="s">
        <v>3053</v>
      </c>
      <c r="B168" s="620"/>
      <c r="C168" s="632"/>
      <c r="D168" s="622"/>
      <c r="E168" s="622"/>
      <c r="F168" s="633"/>
      <c r="G168" s="623"/>
      <c r="H168" s="622"/>
      <c r="I168" s="622"/>
      <c r="J168" s="622"/>
      <c r="K168" s="626"/>
      <c r="L168" s="624"/>
      <c r="N168" s="2"/>
    </row>
    <row r="169" spans="1:14" x14ac:dyDescent="0.3">
      <c r="A169" s="631" t="s">
        <v>3053</v>
      </c>
      <c r="B169" s="620"/>
      <c r="C169" s="632"/>
      <c r="D169" s="622"/>
      <c r="E169" s="622"/>
      <c r="F169" s="633"/>
      <c r="G169" s="623"/>
      <c r="H169" s="622"/>
      <c r="I169" s="622"/>
      <c r="J169" s="622"/>
      <c r="K169" s="626"/>
      <c r="L169" s="624"/>
      <c r="N169" s="2"/>
    </row>
    <row r="170" spans="1:14" x14ac:dyDescent="0.3">
      <c r="A170" s="631" t="s">
        <v>3053</v>
      </c>
      <c r="B170" s="620"/>
      <c r="C170" s="632"/>
      <c r="D170" s="622"/>
      <c r="E170" s="622"/>
      <c r="F170" s="633"/>
      <c r="G170" s="623"/>
      <c r="H170" s="622"/>
      <c r="I170" s="622"/>
      <c r="J170" s="622"/>
      <c r="K170" s="626"/>
      <c r="L170" s="624"/>
      <c r="N170" s="2"/>
    </row>
    <row r="171" spans="1:14" x14ac:dyDescent="0.3">
      <c r="A171" s="631" t="s">
        <v>3053</v>
      </c>
      <c r="B171" s="620"/>
      <c r="C171" s="632"/>
      <c r="D171" s="622"/>
      <c r="E171" s="622"/>
      <c r="F171" s="633"/>
      <c r="G171" s="623"/>
      <c r="H171" s="622"/>
      <c r="I171" s="622"/>
      <c r="J171" s="622"/>
      <c r="K171" s="626"/>
      <c r="L171" s="624"/>
      <c r="N171" s="2"/>
    </row>
    <row r="172" spans="1:14" x14ac:dyDescent="0.3">
      <c r="A172" s="631" t="s">
        <v>3053</v>
      </c>
      <c r="B172" s="620"/>
      <c r="C172" s="632"/>
      <c r="D172" s="622"/>
      <c r="E172" s="622"/>
      <c r="F172" s="633"/>
      <c r="G172" s="623"/>
      <c r="H172" s="622"/>
      <c r="I172" s="622"/>
      <c r="J172" s="622"/>
      <c r="K172" s="626"/>
      <c r="L172" s="624"/>
      <c r="N172" s="2"/>
    </row>
    <row r="173" spans="1:14" x14ac:dyDescent="0.3">
      <c r="A173" s="631" t="s">
        <v>3053</v>
      </c>
      <c r="B173" s="620"/>
      <c r="C173" s="632"/>
      <c r="D173" s="622"/>
      <c r="E173" s="622"/>
      <c r="F173" s="633"/>
      <c r="G173" s="623"/>
      <c r="H173" s="622"/>
      <c r="I173" s="622"/>
      <c r="J173" s="622"/>
      <c r="K173" s="626"/>
      <c r="L173" s="624"/>
      <c r="N173" s="2"/>
    </row>
    <row r="174" spans="1:14" x14ac:dyDescent="0.3">
      <c r="A174" s="631" t="s">
        <v>3053</v>
      </c>
      <c r="B174" s="620"/>
      <c r="C174" s="632"/>
      <c r="D174" s="622"/>
      <c r="E174" s="622"/>
      <c r="F174" s="633"/>
      <c r="G174" s="623"/>
      <c r="H174" s="622"/>
      <c r="I174" s="622"/>
      <c r="J174" s="622"/>
      <c r="K174" s="626"/>
      <c r="L174" s="624"/>
      <c r="N174" s="2"/>
    </row>
    <row r="175" spans="1:14" x14ac:dyDescent="0.3">
      <c r="A175" s="25" t="s">
        <v>4233</v>
      </c>
      <c r="B175" s="358">
        <v>1</v>
      </c>
      <c r="C175" s="377" t="s">
        <v>1516</v>
      </c>
      <c r="D175" s="26">
        <v>0</v>
      </c>
      <c r="E175" s="26">
        <v>3</v>
      </c>
      <c r="F175" s="210"/>
      <c r="G175" s="210"/>
      <c r="H175" s="37">
        <f>VLOOKUP(E175,'_Score matrix'!$B$31:$C$35,2,FALSE)</f>
        <v>1</v>
      </c>
      <c r="I175" s="37">
        <f t="shared" ref="I175:I176" si="33">D175*H175</f>
        <v>0</v>
      </c>
      <c r="J175" s="37">
        <f t="shared" ref="J175:J176" si="34">5*H175</f>
        <v>5</v>
      </c>
      <c r="K175" s="38"/>
      <c r="L175" s="56"/>
      <c r="N175" s="2"/>
    </row>
    <row r="176" spans="1:14" ht="15.15" thickBot="1" x14ac:dyDescent="0.35">
      <c r="A176" s="22" t="s">
        <v>4234</v>
      </c>
      <c r="B176" s="364">
        <v>1</v>
      </c>
      <c r="C176" s="383" t="s">
        <v>1516</v>
      </c>
      <c r="D176" s="22">
        <v>0</v>
      </c>
      <c r="E176" s="22">
        <v>3</v>
      </c>
      <c r="F176" s="37"/>
      <c r="G176" s="37"/>
      <c r="H176" s="37">
        <f>VLOOKUP(E176,'_Score matrix'!$B$31:$C$35,2,FALSE)</f>
        <v>1</v>
      </c>
      <c r="I176" s="37">
        <f t="shared" si="33"/>
        <v>0</v>
      </c>
      <c r="J176" s="37">
        <f t="shared" si="34"/>
        <v>5</v>
      </c>
      <c r="K176" s="37"/>
      <c r="L176" s="61"/>
      <c r="N176" s="2"/>
    </row>
    <row r="177" spans="1:14" ht="15.15" thickBot="1" x14ac:dyDescent="0.35">
      <c r="A177" s="69" t="s">
        <v>387</v>
      </c>
      <c r="B177" s="359"/>
      <c r="C177" s="378"/>
      <c r="D177" s="20">
        <f t="shared" ref="D177:J177" si="35">SUMIFS(D:D,$A:$A,"P 4*",$B:$B,1,$C:$C,"M",$L:$L,"&lt;&gt;NIST MAPPING")</f>
        <v>0</v>
      </c>
      <c r="E177" s="20">
        <f t="shared" si="35"/>
        <v>24</v>
      </c>
      <c r="F177" s="33">
        <f t="shared" si="35"/>
        <v>0</v>
      </c>
      <c r="G177" s="33">
        <f t="shared" si="35"/>
        <v>0</v>
      </c>
      <c r="H177" s="33">
        <f t="shared" si="35"/>
        <v>8</v>
      </c>
      <c r="I177" s="33">
        <f t="shared" si="35"/>
        <v>0</v>
      </c>
      <c r="J177" s="33">
        <f t="shared" si="35"/>
        <v>40</v>
      </c>
      <c r="K177" s="33">
        <f>IF(ROUND(100*(I177-H177)/(J177-H177),2) &lt; 0, 0, ROUND(100*(I177-H177)/(J177-H177),2))</f>
        <v>0</v>
      </c>
      <c r="L177" s="60"/>
      <c r="N177" s="2"/>
    </row>
    <row r="178" spans="1:14" ht="15.15" thickBot="1" x14ac:dyDescent="0.35">
      <c r="F178" s="5"/>
      <c r="G178" s="5"/>
      <c r="H178" s="5"/>
      <c r="I178" s="5"/>
      <c r="J178" s="5"/>
      <c r="K178" s="5"/>
      <c r="N178" s="2"/>
    </row>
    <row r="179" spans="1:14" x14ac:dyDescent="0.3">
      <c r="A179" s="53" t="s">
        <v>425</v>
      </c>
      <c r="B179" s="357"/>
      <c r="C179" s="375"/>
      <c r="D179" s="66"/>
      <c r="E179" s="66"/>
      <c r="F179" s="213"/>
      <c r="G179" s="213"/>
      <c r="H179" s="42"/>
      <c r="I179" s="42"/>
      <c r="J179" s="42"/>
      <c r="K179" s="42"/>
      <c r="L179" s="59"/>
      <c r="N179" s="2"/>
    </row>
    <row r="180" spans="1:14" x14ac:dyDescent="0.3">
      <c r="A180" s="24" t="s">
        <v>435</v>
      </c>
      <c r="B180" s="354">
        <v>1</v>
      </c>
      <c r="C180" s="376" t="s">
        <v>1516</v>
      </c>
      <c r="D180" s="22">
        <v>0</v>
      </c>
      <c r="E180" s="22">
        <v>3</v>
      </c>
      <c r="F180" s="209" t="s">
        <v>1471</v>
      </c>
      <c r="G180" s="209" t="str">
        <f>IF(B180=1,F180,"")</f>
        <v>PR.AT-1</v>
      </c>
      <c r="H180" s="37">
        <f>VLOOKUP(E180,'_Score matrix'!$B$31:$C$35,2,FALSE)</f>
        <v>1</v>
      </c>
      <c r="I180" s="37">
        <f>D180*H180</f>
        <v>0</v>
      </c>
      <c r="J180" s="37">
        <f t="shared" ref="J180" si="36">5*H180</f>
        <v>5</v>
      </c>
      <c r="K180" s="37"/>
      <c r="L180" s="55"/>
      <c r="N180" s="2"/>
    </row>
    <row r="181" spans="1:14" x14ac:dyDescent="0.3">
      <c r="A181" s="24" t="s">
        <v>436</v>
      </c>
      <c r="B181" s="354"/>
      <c r="C181" s="376"/>
      <c r="D181" s="22"/>
      <c r="E181" s="22"/>
      <c r="F181" s="209"/>
      <c r="G181" s="209"/>
      <c r="H181" s="37"/>
      <c r="I181" s="37"/>
      <c r="J181" s="37"/>
      <c r="K181" s="37"/>
      <c r="L181" s="55"/>
      <c r="N181" s="2"/>
    </row>
    <row r="182" spans="1:14" x14ac:dyDescent="0.3">
      <c r="A182" s="24" t="s">
        <v>437</v>
      </c>
      <c r="B182" s="354"/>
      <c r="C182" s="376"/>
      <c r="D182" s="22">
        <v>1</v>
      </c>
      <c r="E182" s="22"/>
      <c r="F182" s="209"/>
      <c r="G182" s="209"/>
      <c r="H182" s="37"/>
      <c r="I182" s="37"/>
      <c r="J182" s="37"/>
      <c r="K182" s="37"/>
      <c r="L182" s="55"/>
      <c r="N182" s="2"/>
    </row>
    <row r="183" spans="1:14" x14ac:dyDescent="0.3">
      <c r="A183" s="24" t="s">
        <v>438</v>
      </c>
      <c r="B183" s="354"/>
      <c r="C183" s="376"/>
      <c r="D183" s="22">
        <v>1</v>
      </c>
      <c r="E183" s="22"/>
      <c r="F183" s="209"/>
      <c r="G183" s="209"/>
      <c r="H183" s="37"/>
      <c r="I183" s="37"/>
      <c r="J183" s="37"/>
      <c r="K183" s="37"/>
      <c r="L183" s="55"/>
      <c r="N183" s="2"/>
    </row>
    <row r="184" spans="1:14" x14ac:dyDescent="0.3">
      <c r="A184" s="24" t="s">
        <v>439</v>
      </c>
      <c r="B184" s="354"/>
      <c r="C184" s="376"/>
      <c r="D184" s="22">
        <v>1</v>
      </c>
      <c r="E184" s="22"/>
      <c r="F184" s="209"/>
      <c r="G184" s="209"/>
      <c r="H184" s="37"/>
      <c r="I184" s="37"/>
      <c r="J184" s="37"/>
      <c r="K184" s="37"/>
      <c r="L184" s="55"/>
      <c r="N184" s="2"/>
    </row>
    <row r="185" spans="1:14" x14ac:dyDescent="0.3">
      <c r="A185" s="24" t="s">
        <v>440</v>
      </c>
      <c r="B185" s="354"/>
      <c r="C185" s="376"/>
      <c r="D185" s="22">
        <v>1</v>
      </c>
      <c r="E185" s="22"/>
      <c r="F185" s="209"/>
      <c r="G185" s="209"/>
      <c r="H185" s="37"/>
      <c r="I185" s="37"/>
      <c r="J185" s="37"/>
      <c r="K185" s="37"/>
      <c r="L185" s="55"/>
      <c r="N185" s="2"/>
    </row>
    <row r="186" spans="1:14" x14ac:dyDescent="0.3">
      <c r="A186" s="24" t="s">
        <v>441</v>
      </c>
      <c r="B186" s="354"/>
      <c r="C186" s="376"/>
      <c r="D186" s="22">
        <v>1</v>
      </c>
      <c r="E186" s="22"/>
      <c r="F186" s="209"/>
      <c r="G186" s="209"/>
      <c r="H186" s="37"/>
      <c r="I186" s="37"/>
      <c r="J186" s="37"/>
      <c r="K186" s="37"/>
      <c r="L186" s="55"/>
      <c r="N186" s="2"/>
    </row>
    <row r="187" spans="1:14" x14ac:dyDescent="0.3">
      <c r="A187" s="24" t="s">
        <v>442</v>
      </c>
      <c r="B187" s="354"/>
      <c r="C187" s="376"/>
      <c r="D187" s="22">
        <v>1</v>
      </c>
      <c r="E187" s="22"/>
      <c r="F187" s="209"/>
      <c r="G187" s="209"/>
      <c r="H187" s="37"/>
      <c r="I187" s="37"/>
      <c r="J187" s="37"/>
      <c r="K187" s="37"/>
      <c r="L187" s="55"/>
      <c r="N187" s="2"/>
    </row>
    <row r="188" spans="1:14" x14ac:dyDescent="0.3">
      <c r="A188" s="24" t="s">
        <v>443</v>
      </c>
      <c r="B188" s="354">
        <v>1</v>
      </c>
      <c r="C188" s="376" t="s">
        <v>1516</v>
      </c>
      <c r="D188" s="22">
        <v>0</v>
      </c>
      <c r="E188" s="22">
        <v>3</v>
      </c>
      <c r="F188" s="209"/>
      <c r="G188" s="209"/>
      <c r="H188" s="37">
        <f>VLOOKUP(E188,'_Score matrix'!$B$31:$C$35,2,FALSE)</f>
        <v>1</v>
      </c>
      <c r="I188" s="37">
        <f>D188*H188</f>
        <v>0</v>
      </c>
      <c r="J188" s="37">
        <f t="shared" ref="J188" si="37">5*H188</f>
        <v>5</v>
      </c>
      <c r="K188" s="37"/>
      <c r="L188" s="55"/>
      <c r="N188" s="2"/>
    </row>
    <row r="189" spans="1:14" x14ac:dyDescent="0.3">
      <c r="A189" s="24" t="s">
        <v>444</v>
      </c>
      <c r="B189" s="354"/>
      <c r="C189" s="376"/>
      <c r="D189" s="22"/>
      <c r="E189" s="22"/>
      <c r="F189" s="209"/>
      <c r="G189" s="209"/>
      <c r="H189" s="37"/>
      <c r="I189" s="37"/>
      <c r="J189" s="37"/>
      <c r="K189" s="37"/>
      <c r="L189" s="55"/>
      <c r="N189" s="2"/>
    </row>
    <row r="190" spans="1:14" x14ac:dyDescent="0.3">
      <c r="A190" s="24" t="s">
        <v>445</v>
      </c>
      <c r="B190" s="354"/>
      <c r="C190" s="376"/>
      <c r="D190" s="22">
        <v>1</v>
      </c>
      <c r="E190" s="22"/>
      <c r="F190" s="209"/>
      <c r="G190" s="209"/>
      <c r="H190" s="37"/>
      <c r="I190" s="37"/>
      <c r="J190" s="37"/>
      <c r="K190" s="37"/>
      <c r="L190" s="55"/>
      <c r="N190" s="2"/>
    </row>
    <row r="191" spans="1:14" x14ac:dyDescent="0.3">
      <c r="A191" s="24" t="s">
        <v>446</v>
      </c>
      <c r="B191" s="354"/>
      <c r="C191" s="376"/>
      <c r="D191" s="22">
        <v>1</v>
      </c>
      <c r="E191" s="22"/>
      <c r="F191" s="209"/>
      <c r="G191" s="209"/>
      <c r="H191" s="37"/>
      <c r="I191" s="37"/>
      <c r="J191" s="37"/>
      <c r="K191" s="37"/>
      <c r="L191" s="55"/>
      <c r="N191" s="2"/>
    </row>
    <row r="192" spans="1:14" x14ac:dyDescent="0.3">
      <c r="A192" s="24" t="s">
        <v>447</v>
      </c>
      <c r="B192" s="354"/>
      <c r="C192" s="376"/>
      <c r="D192" s="22">
        <v>1</v>
      </c>
      <c r="E192" s="22"/>
      <c r="F192" s="209"/>
      <c r="G192" s="209"/>
      <c r="H192" s="37"/>
      <c r="I192" s="37"/>
      <c r="J192" s="37"/>
      <c r="K192" s="37"/>
      <c r="L192" s="55"/>
      <c r="N192" s="2"/>
    </row>
    <row r="193" spans="1:14" x14ac:dyDescent="0.3">
      <c r="A193" s="24" t="s">
        <v>448</v>
      </c>
      <c r="B193" s="354">
        <v>1</v>
      </c>
      <c r="C193" s="376" t="s">
        <v>1516</v>
      </c>
      <c r="D193" s="22">
        <v>0</v>
      </c>
      <c r="E193" s="22">
        <v>3</v>
      </c>
      <c r="F193" s="209" t="s">
        <v>1471</v>
      </c>
      <c r="G193" s="209" t="str">
        <f>IF(B193=1,F193,"")</f>
        <v>PR.AT-1</v>
      </c>
      <c r="H193" s="37">
        <f>VLOOKUP(E193,'_Score matrix'!$B$31:$C$35,2,FALSE)</f>
        <v>1</v>
      </c>
      <c r="I193" s="37">
        <f>D193*H193</f>
        <v>0</v>
      </c>
      <c r="J193" s="37">
        <f t="shared" ref="J193" si="38">5*H193</f>
        <v>5</v>
      </c>
      <c r="K193" s="37"/>
      <c r="L193" s="55"/>
      <c r="N193" s="2"/>
    </row>
    <row r="194" spans="1:14" x14ac:dyDescent="0.3">
      <c r="A194" s="24" t="s">
        <v>449</v>
      </c>
      <c r="B194" s="354">
        <v>1</v>
      </c>
      <c r="C194" s="376" t="s">
        <v>1516</v>
      </c>
      <c r="D194" s="22">
        <v>0</v>
      </c>
      <c r="E194" s="22">
        <v>3</v>
      </c>
      <c r="F194" s="209" t="s">
        <v>1471</v>
      </c>
      <c r="G194" s="209" t="str">
        <f>IF(B194=1,F194,"")</f>
        <v>PR.AT-1</v>
      </c>
      <c r="H194" s="37">
        <f>VLOOKUP(E194,'_Score matrix'!$B$31:$C$35,2,FALSE)</f>
        <v>1</v>
      </c>
      <c r="I194" s="37">
        <f>D194*H194</f>
        <v>0</v>
      </c>
      <c r="J194" s="37">
        <f t="shared" ref="J194" si="39">5*H194</f>
        <v>5</v>
      </c>
      <c r="K194" s="37"/>
      <c r="L194" s="55"/>
      <c r="N194" s="2"/>
    </row>
    <row r="195" spans="1:14" x14ac:dyDescent="0.3">
      <c r="A195" s="24" t="s">
        <v>450</v>
      </c>
      <c r="B195" s="354">
        <v>1</v>
      </c>
      <c r="C195" s="376" t="s">
        <v>1516</v>
      </c>
      <c r="D195" s="22">
        <v>0</v>
      </c>
      <c r="E195" s="22">
        <v>3</v>
      </c>
      <c r="F195" s="209" t="s">
        <v>1471</v>
      </c>
      <c r="G195" s="209" t="str">
        <f>IF(B195=1,F195,"")</f>
        <v>PR.AT-1</v>
      </c>
      <c r="H195" s="37">
        <f>VLOOKUP(E195,'_Score matrix'!$B$31:$C$35,2,FALSE)</f>
        <v>1</v>
      </c>
      <c r="I195" s="37">
        <f>D195*H195</f>
        <v>0</v>
      </c>
      <c r="J195" s="37">
        <f t="shared" ref="J195:J197" si="40">5*H195</f>
        <v>5</v>
      </c>
      <c r="K195" s="37"/>
      <c r="L195" s="55"/>
      <c r="N195" s="2"/>
    </row>
    <row r="196" spans="1:14" x14ac:dyDescent="0.3">
      <c r="A196" s="24" t="s">
        <v>451</v>
      </c>
      <c r="B196" s="354">
        <v>1</v>
      </c>
      <c r="C196" s="376" t="s">
        <v>1516</v>
      </c>
      <c r="D196" s="22">
        <v>0</v>
      </c>
      <c r="E196" s="22">
        <v>3</v>
      </c>
      <c r="F196" s="209"/>
      <c r="G196" s="209"/>
      <c r="H196" s="37">
        <f>VLOOKUP(E196,'_Score matrix'!$B$31:$C$35,2,FALSE)</f>
        <v>1</v>
      </c>
      <c r="I196" s="37">
        <f>D196*H196</f>
        <v>0</v>
      </c>
      <c r="J196" s="37">
        <f t="shared" si="40"/>
        <v>5</v>
      </c>
      <c r="K196" s="37"/>
      <c r="L196" s="55"/>
      <c r="N196" s="2"/>
    </row>
    <row r="197" spans="1:14" ht="15.15" thickBot="1" x14ac:dyDescent="0.35">
      <c r="A197" s="24" t="s">
        <v>1543</v>
      </c>
      <c r="B197" s="358">
        <v>1</v>
      </c>
      <c r="C197" s="377" t="s">
        <v>1516</v>
      </c>
      <c r="D197" s="26">
        <v>0</v>
      </c>
      <c r="E197" s="26">
        <v>3</v>
      </c>
      <c r="F197" s="210" t="s">
        <v>1471</v>
      </c>
      <c r="G197" s="209" t="str">
        <f>IF(B197=1,F197,"")</f>
        <v>PR.AT-1</v>
      </c>
      <c r="H197" s="38">
        <f>VLOOKUP(E197,'_Score matrix'!$B$31:$C$35,2,FALSE)</f>
        <v>1</v>
      </c>
      <c r="I197" s="38">
        <f>D197*H197</f>
        <v>0</v>
      </c>
      <c r="J197" s="38">
        <f t="shared" si="40"/>
        <v>5</v>
      </c>
      <c r="K197" s="38"/>
      <c r="L197" s="56"/>
      <c r="N197" s="2"/>
    </row>
    <row r="198" spans="1:14" ht="15.15" thickBot="1" x14ac:dyDescent="0.35">
      <c r="A198" s="69" t="s">
        <v>387</v>
      </c>
      <c r="B198" s="359"/>
      <c r="C198" s="378"/>
      <c r="D198" s="20">
        <f t="shared" ref="D198:J198" si="41">SUMIFS(D:D,$A:$A,"P 5*",$B:$B,1,$C:$C,"M",$L:$L,"&lt;&gt;NIST MAPPING")</f>
        <v>0</v>
      </c>
      <c r="E198" s="20">
        <f t="shared" si="41"/>
        <v>21</v>
      </c>
      <c r="F198" s="33">
        <f t="shared" si="41"/>
        <v>0</v>
      </c>
      <c r="G198" s="33">
        <f t="shared" si="41"/>
        <v>0</v>
      </c>
      <c r="H198" s="33">
        <f t="shared" si="41"/>
        <v>7</v>
      </c>
      <c r="I198" s="33">
        <f t="shared" si="41"/>
        <v>0</v>
      </c>
      <c r="J198" s="33">
        <f t="shared" si="41"/>
        <v>35</v>
      </c>
      <c r="K198" s="33">
        <f>IF(ROUND(100*(I198-H198)/(J198-H198),2) &lt; 0, 0, ROUND(100*(I198-H198)/(J198-H198),2))</f>
        <v>0</v>
      </c>
      <c r="L198" s="60"/>
      <c r="N198" s="2"/>
    </row>
    <row r="199" spans="1:14" ht="15.15" thickBot="1" x14ac:dyDescent="0.35">
      <c r="A199" s="19"/>
      <c r="B199" s="368"/>
      <c r="C199" s="385"/>
      <c r="D199" s="19"/>
      <c r="E199" s="19"/>
      <c r="F199" s="41"/>
      <c r="G199" s="41"/>
      <c r="H199" s="41"/>
      <c r="I199" s="41"/>
      <c r="J199" s="41"/>
      <c r="K199" s="41"/>
      <c r="N199" s="2"/>
    </row>
    <row r="200" spans="1:14" ht="15.15" thickBot="1" x14ac:dyDescent="0.35">
      <c r="A200" s="220" t="s">
        <v>587</v>
      </c>
      <c r="B200" s="365"/>
      <c r="C200" s="352"/>
      <c r="D200" s="221"/>
      <c r="E200" s="221"/>
      <c r="F200" s="221"/>
      <c r="G200" s="221"/>
      <c r="H200" s="221"/>
      <c r="I200" s="221"/>
      <c r="J200" s="221"/>
      <c r="K200" s="221"/>
      <c r="L200" s="222"/>
      <c r="N200" s="2"/>
    </row>
    <row r="201" spans="1:14" x14ac:dyDescent="0.3">
      <c r="A201" s="53" t="s">
        <v>480</v>
      </c>
      <c r="B201" s="357"/>
      <c r="C201" s="375"/>
      <c r="D201" s="23"/>
      <c r="E201" s="23"/>
      <c r="F201" s="214"/>
      <c r="G201" s="214"/>
      <c r="H201" s="43"/>
      <c r="I201" s="43"/>
      <c r="J201" s="43"/>
      <c r="K201" s="43"/>
      <c r="L201" s="59"/>
      <c r="N201" s="2"/>
    </row>
    <row r="202" spans="1:14" x14ac:dyDescent="0.3">
      <c r="A202" s="24" t="s">
        <v>505</v>
      </c>
      <c r="B202" s="354">
        <v>1</v>
      </c>
      <c r="C202" s="376" t="s">
        <v>1516</v>
      </c>
      <c r="D202" s="22">
        <v>0</v>
      </c>
      <c r="E202" s="22">
        <v>3</v>
      </c>
      <c r="F202" s="209"/>
      <c r="G202" s="209"/>
      <c r="H202" s="37">
        <f>VLOOKUP(E202,'_Score matrix'!$B$31:$C$35,2,FALSE)</f>
        <v>1</v>
      </c>
      <c r="I202" s="37">
        <f>D202*H202</f>
        <v>0</v>
      </c>
      <c r="J202" s="37">
        <f>5*H202</f>
        <v>5</v>
      </c>
      <c r="K202" s="37"/>
      <c r="L202" s="55"/>
      <c r="N202" s="2"/>
    </row>
    <row r="203" spans="1:14" x14ac:dyDescent="0.3">
      <c r="A203" s="24" t="s">
        <v>506</v>
      </c>
      <c r="B203" s="354">
        <v>1</v>
      </c>
      <c r="C203" s="376" t="s">
        <v>1516</v>
      </c>
      <c r="D203" s="22">
        <v>0</v>
      </c>
      <c r="E203" s="22">
        <v>3</v>
      </c>
      <c r="F203" s="209"/>
      <c r="G203" s="209"/>
      <c r="H203" s="37">
        <f>VLOOKUP(E203,'_Score matrix'!$B$31:$C$35,2,FALSE)</f>
        <v>1</v>
      </c>
      <c r="I203" s="37">
        <f>D203*H203</f>
        <v>0</v>
      </c>
      <c r="J203" s="37">
        <f>5*H203</f>
        <v>5</v>
      </c>
      <c r="K203" s="37"/>
      <c r="L203" s="55"/>
      <c r="N203" s="2"/>
    </row>
    <row r="204" spans="1:14" x14ac:dyDescent="0.3">
      <c r="A204" s="24" t="s">
        <v>507</v>
      </c>
      <c r="B204" s="354"/>
      <c r="C204" s="376"/>
      <c r="D204" s="22"/>
      <c r="E204" s="22"/>
      <c r="F204" s="209"/>
      <c r="G204" s="209"/>
      <c r="H204" s="37"/>
      <c r="I204" s="37"/>
      <c r="J204" s="37"/>
      <c r="K204" s="37"/>
      <c r="L204" s="55"/>
      <c r="N204" s="2"/>
    </row>
    <row r="205" spans="1:14" x14ac:dyDescent="0.3">
      <c r="A205" s="24" t="s">
        <v>508</v>
      </c>
      <c r="B205" s="354"/>
      <c r="C205" s="376"/>
      <c r="D205" s="22">
        <v>1</v>
      </c>
      <c r="E205" s="22"/>
      <c r="F205" s="209"/>
      <c r="G205" s="209"/>
      <c r="H205" s="37"/>
      <c r="I205" s="37"/>
      <c r="J205" s="37"/>
      <c r="K205" s="37"/>
      <c r="L205" s="55"/>
      <c r="N205" s="2"/>
    </row>
    <row r="206" spans="1:14" x14ac:dyDescent="0.3">
      <c r="A206" s="24" t="s">
        <v>509</v>
      </c>
      <c r="B206" s="354"/>
      <c r="C206" s="376"/>
      <c r="D206" s="22">
        <v>1</v>
      </c>
      <c r="E206" s="22"/>
      <c r="F206" s="209"/>
      <c r="G206" s="209"/>
      <c r="H206" s="37"/>
      <c r="I206" s="37"/>
      <c r="J206" s="37"/>
      <c r="K206" s="37"/>
      <c r="L206" s="55"/>
      <c r="N206" s="2"/>
    </row>
    <row r="207" spans="1:14" x14ac:dyDescent="0.3">
      <c r="A207" s="24" t="s">
        <v>510</v>
      </c>
      <c r="B207" s="354"/>
      <c r="C207" s="376"/>
      <c r="D207" s="22">
        <v>1</v>
      </c>
      <c r="E207" s="22"/>
      <c r="F207" s="209"/>
      <c r="G207" s="209"/>
      <c r="H207" s="37"/>
      <c r="I207" s="37"/>
      <c r="J207" s="37"/>
      <c r="K207" s="37"/>
      <c r="L207" s="55"/>
      <c r="N207" s="2"/>
    </row>
    <row r="208" spans="1:14" x14ac:dyDescent="0.3">
      <c r="A208" s="24" t="s">
        <v>511</v>
      </c>
      <c r="B208" s="354"/>
      <c r="C208" s="376"/>
      <c r="D208" s="22">
        <v>1</v>
      </c>
      <c r="E208" s="22"/>
      <c r="F208" s="209"/>
      <c r="G208" s="209"/>
      <c r="H208" s="37"/>
      <c r="I208" s="37"/>
      <c r="J208" s="37"/>
      <c r="K208" s="37"/>
      <c r="L208" s="55"/>
      <c r="N208" s="2"/>
    </row>
    <row r="209" spans="1:14" x14ac:dyDescent="0.3">
      <c r="A209" s="24" t="s">
        <v>512</v>
      </c>
      <c r="B209" s="354"/>
      <c r="C209" s="376"/>
      <c r="D209" s="22">
        <v>1</v>
      </c>
      <c r="E209" s="22"/>
      <c r="F209" s="209"/>
      <c r="G209" s="209"/>
      <c r="H209" s="37"/>
      <c r="I209" s="37"/>
      <c r="J209" s="37"/>
      <c r="K209" s="37"/>
      <c r="L209" s="55"/>
      <c r="N209" s="2"/>
    </row>
    <row r="210" spans="1:14" x14ac:dyDescent="0.3">
      <c r="A210" s="24" t="s">
        <v>513</v>
      </c>
      <c r="B210" s="354"/>
      <c r="C210" s="376"/>
      <c r="D210" s="22">
        <v>1</v>
      </c>
      <c r="E210" s="22"/>
      <c r="F210" s="209"/>
      <c r="G210" s="209"/>
      <c r="H210" s="37"/>
      <c r="I210" s="37"/>
      <c r="J210" s="37"/>
      <c r="K210" s="37"/>
      <c r="L210" s="55"/>
      <c r="N210" s="2"/>
    </row>
    <row r="211" spans="1:14" x14ac:dyDescent="0.3">
      <c r="A211" s="24" t="s">
        <v>514</v>
      </c>
      <c r="B211" s="354"/>
      <c r="C211" s="376"/>
      <c r="D211" s="22">
        <v>1</v>
      </c>
      <c r="E211" s="22"/>
      <c r="F211" s="209"/>
      <c r="G211" s="209"/>
      <c r="H211" s="37"/>
      <c r="I211" s="37"/>
      <c r="J211" s="37"/>
      <c r="K211" s="37"/>
      <c r="L211" s="55"/>
      <c r="N211" s="2"/>
    </row>
    <row r="212" spans="1:14" x14ac:dyDescent="0.3">
      <c r="A212" s="24" t="s">
        <v>515</v>
      </c>
      <c r="B212" s="354"/>
      <c r="C212" s="376"/>
      <c r="D212" s="22">
        <v>1</v>
      </c>
      <c r="E212" s="22"/>
      <c r="F212" s="209"/>
      <c r="G212" s="209"/>
      <c r="H212" s="37"/>
      <c r="I212" s="37"/>
      <c r="J212" s="37"/>
      <c r="K212" s="37"/>
      <c r="L212" s="55"/>
      <c r="N212" s="2"/>
    </row>
    <row r="213" spans="1:14" x14ac:dyDescent="0.3">
      <c r="A213" s="24" t="s">
        <v>516</v>
      </c>
      <c r="B213" s="354"/>
      <c r="C213" s="376"/>
      <c r="D213" s="22">
        <v>1</v>
      </c>
      <c r="E213" s="22"/>
      <c r="F213" s="209"/>
      <c r="G213" s="209"/>
      <c r="H213" s="37"/>
      <c r="I213" s="37"/>
      <c r="J213" s="37"/>
      <c r="K213" s="37"/>
      <c r="L213" s="55"/>
      <c r="N213" s="2"/>
    </row>
    <row r="214" spans="1:14" x14ac:dyDescent="0.3">
      <c r="A214" s="24" t="s">
        <v>1670</v>
      </c>
      <c r="B214" s="354"/>
      <c r="C214" s="376"/>
      <c r="D214" s="22">
        <v>1</v>
      </c>
      <c r="E214" s="22"/>
      <c r="F214" s="209"/>
      <c r="G214" s="209"/>
      <c r="H214" s="37"/>
      <c r="I214" s="37"/>
      <c r="J214" s="37"/>
      <c r="K214" s="37"/>
      <c r="L214" s="55"/>
      <c r="N214" s="2"/>
    </row>
    <row r="215" spans="1:14" x14ac:dyDescent="0.3">
      <c r="A215" s="24" t="s">
        <v>517</v>
      </c>
      <c r="B215" s="354">
        <v>1</v>
      </c>
      <c r="C215" s="376" t="s">
        <v>1516</v>
      </c>
      <c r="D215" s="22">
        <v>0</v>
      </c>
      <c r="E215" s="22">
        <v>3</v>
      </c>
      <c r="F215" s="209"/>
      <c r="G215" s="209"/>
      <c r="H215" s="37">
        <f>VLOOKUP(E215,'_Score matrix'!$B$31:$C$35,2,FALSE)</f>
        <v>1</v>
      </c>
      <c r="I215" s="37">
        <f>D215*H215</f>
        <v>0</v>
      </c>
      <c r="J215" s="37">
        <f>5*H215</f>
        <v>5</v>
      </c>
      <c r="K215" s="37"/>
      <c r="L215" s="55"/>
      <c r="N215" s="2"/>
    </row>
    <row r="216" spans="1:14" ht="15.15" thickBot="1" x14ac:dyDescent="0.35">
      <c r="A216" s="25" t="s">
        <v>518</v>
      </c>
      <c r="B216" s="358">
        <v>1</v>
      </c>
      <c r="C216" s="377" t="s">
        <v>1516</v>
      </c>
      <c r="D216" s="26">
        <v>0</v>
      </c>
      <c r="E216" s="26">
        <v>3</v>
      </c>
      <c r="F216" s="210"/>
      <c r="G216" s="210"/>
      <c r="H216" s="38">
        <f>VLOOKUP(E216,'_Score matrix'!$B$31:$C$35,2,FALSE)</f>
        <v>1</v>
      </c>
      <c r="I216" s="38">
        <f>D216*H216</f>
        <v>0</v>
      </c>
      <c r="J216" s="38">
        <f>5*H216</f>
        <v>5</v>
      </c>
      <c r="K216" s="38"/>
      <c r="L216" s="56"/>
      <c r="N216" s="2"/>
    </row>
    <row r="217" spans="1:14" ht="15.15" thickBot="1" x14ac:dyDescent="0.35">
      <c r="A217" s="69" t="s">
        <v>387</v>
      </c>
      <c r="B217" s="359"/>
      <c r="C217" s="378"/>
      <c r="D217" s="20">
        <f t="shared" ref="D217:J217" si="42">SUMIFS(D:D,$A:$A,"M 1*",$B:$B,1,$C:$C,"M",$L:$L,"&lt;&gt;NIST MAPPING")</f>
        <v>0</v>
      </c>
      <c r="E217" s="20">
        <f t="shared" si="42"/>
        <v>27</v>
      </c>
      <c r="F217" s="33">
        <f t="shared" si="42"/>
        <v>0</v>
      </c>
      <c r="G217" s="33">
        <f t="shared" si="42"/>
        <v>0</v>
      </c>
      <c r="H217" s="33">
        <f t="shared" si="42"/>
        <v>9</v>
      </c>
      <c r="I217" s="33">
        <f t="shared" si="42"/>
        <v>0</v>
      </c>
      <c r="J217" s="33">
        <f t="shared" si="42"/>
        <v>45</v>
      </c>
      <c r="K217" s="33">
        <f>IF(ROUND(100*(I217-H217)/(J217-H217),2) &lt; 0, 0, ROUND(100*(I217-H217)/(J217-H217),2))</f>
        <v>0</v>
      </c>
      <c r="L217" s="60"/>
      <c r="N217" s="2"/>
    </row>
    <row r="218" spans="1:14" ht="15.15" thickBot="1" x14ac:dyDescent="0.35">
      <c r="F218" s="5"/>
      <c r="G218" s="5"/>
      <c r="H218" s="5"/>
      <c r="I218" s="5"/>
      <c r="J218" s="5"/>
      <c r="K218" s="5"/>
      <c r="N218" s="2"/>
    </row>
    <row r="219" spans="1:14" x14ac:dyDescent="0.3">
      <c r="A219" s="71" t="s">
        <v>481</v>
      </c>
      <c r="B219" s="369"/>
      <c r="C219" s="386"/>
      <c r="D219" s="23"/>
      <c r="E219" s="23"/>
      <c r="F219" s="214"/>
      <c r="G219" s="214"/>
      <c r="H219" s="43"/>
      <c r="I219" s="43"/>
      <c r="J219" s="43"/>
      <c r="K219" s="43"/>
      <c r="L219" s="59"/>
      <c r="N219" s="2"/>
    </row>
    <row r="220" spans="1:14" x14ac:dyDescent="0.3">
      <c r="A220" s="72" t="s">
        <v>504</v>
      </c>
      <c r="B220" s="354"/>
      <c r="C220" s="376"/>
      <c r="D220" s="22"/>
      <c r="E220" s="22"/>
      <c r="F220" s="209"/>
      <c r="G220" s="209"/>
      <c r="H220" s="37"/>
      <c r="I220" s="37"/>
      <c r="J220" s="37"/>
      <c r="K220" s="37"/>
      <c r="L220" s="55"/>
      <c r="N220" s="2"/>
    </row>
    <row r="221" spans="1:14" x14ac:dyDescent="0.3">
      <c r="A221" s="72" t="s">
        <v>483</v>
      </c>
      <c r="B221" s="354">
        <v>1</v>
      </c>
      <c r="C221" s="376" t="s">
        <v>1516</v>
      </c>
      <c r="D221" s="22">
        <v>0</v>
      </c>
      <c r="E221" s="22">
        <v>3</v>
      </c>
      <c r="F221" s="209" t="s">
        <v>1452</v>
      </c>
      <c r="G221" s="209" t="str">
        <f>IF(B221=1,F221,"")</f>
        <v>PR.IP-10</v>
      </c>
      <c r="H221" s="37">
        <f>VLOOKUP(E221,'_Score matrix'!$B$31:$C$35,2,FALSE)</f>
        <v>1</v>
      </c>
      <c r="I221" s="37">
        <f>D221*H221</f>
        <v>0</v>
      </c>
      <c r="J221" s="37">
        <f>5*H221</f>
        <v>5</v>
      </c>
      <c r="K221" s="37"/>
      <c r="L221" s="55"/>
      <c r="N221" s="2"/>
    </row>
    <row r="222" spans="1:14" x14ac:dyDescent="0.3">
      <c r="A222" s="72" t="s">
        <v>486</v>
      </c>
      <c r="B222" s="354">
        <v>1</v>
      </c>
      <c r="C222" s="376" t="s">
        <v>1516</v>
      </c>
      <c r="D222" s="22">
        <v>0</v>
      </c>
      <c r="E222" s="22">
        <v>3</v>
      </c>
      <c r="F222" s="209"/>
      <c r="G222" s="209"/>
      <c r="H222" s="37">
        <f>VLOOKUP(E222,'_Score matrix'!$B$31:$C$35,2,FALSE)</f>
        <v>1</v>
      </c>
      <c r="I222" s="37">
        <f>D222*H222</f>
        <v>0</v>
      </c>
      <c r="J222" s="37">
        <f>5*H222</f>
        <v>5</v>
      </c>
      <c r="K222" s="37"/>
      <c r="L222" s="55"/>
      <c r="N222" s="2"/>
    </row>
    <row r="223" spans="1:14" x14ac:dyDescent="0.3">
      <c r="A223" s="72" t="s">
        <v>487</v>
      </c>
      <c r="B223" s="354">
        <v>1</v>
      </c>
      <c r="C223" s="376" t="s">
        <v>1516</v>
      </c>
      <c r="D223" s="22">
        <v>0</v>
      </c>
      <c r="E223" s="22">
        <v>3</v>
      </c>
      <c r="F223" s="209"/>
      <c r="G223" s="209"/>
      <c r="H223" s="37">
        <f>VLOOKUP(E223,'_Score matrix'!$B$31:$C$35,2,FALSE)</f>
        <v>1</v>
      </c>
      <c r="I223" s="37">
        <f>D223*H223</f>
        <v>0</v>
      </c>
      <c r="J223" s="37">
        <f>5*H223</f>
        <v>5</v>
      </c>
      <c r="K223" s="37"/>
      <c r="L223" s="55"/>
      <c r="N223" s="2"/>
    </row>
    <row r="224" spans="1:14" x14ac:dyDescent="0.3">
      <c r="A224" s="72" t="s">
        <v>488</v>
      </c>
      <c r="B224" s="354">
        <v>1</v>
      </c>
      <c r="C224" s="376" t="s">
        <v>1516</v>
      </c>
      <c r="D224" s="22">
        <v>0</v>
      </c>
      <c r="E224" s="22">
        <v>3</v>
      </c>
      <c r="F224" s="209"/>
      <c r="G224" s="209"/>
      <c r="H224" s="37">
        <f>VLOOKUP(E224,'_Score matrix'!$B$31:$C$35,2,FALSE)</f>
        <v>1</v>
      </c>
      <c r="I224" s="37">
        <f>D224*H224</f>
        <v>0</v>
      </c>
      <c r="J224" s="37">
        <f>5*H224</f>
        <v>5</v>
      </c>
      <c r="K224" s="37"/>
      <c r="L224" s="55"/>
      <c r="N224" s="2"/>
    </row>
    <row r="225" spans="1:14" x14ac:dyDescent="0.3">
      <c r="A225" s="72" t="s">
        <v>489</v>
      </c>
      <c r="B225" s="354">
        <v>1</v>
      </c>
      <c r="C225" s="376" t="s">
        <v>1516</v>
      </c>
      <c r="D225" s="22">
        <v>0</v>
      </c>
      <c r="E225" s="22">
        <v>3</v>
      </c>
      <c r="F225" s="209"/>
      <c r="G225" s="209"/>
      <c r="H225" s="37">
        <f>VLOOKUP(E225,'_Score matrix'!$B$31:$C$35,2,FALSE)</f>
        <v>1</v>
      </c>
      <c r="I225" s="37">
        <f>D225*H225</f>
        <v>0</v>
      </c>
      <c r="J225" s="37">
        <f>5*H225</f>
        <v>5</v>
      </c>
      <c r="K225" s="37"/>
      <c r="L225" s="55"/>
      <c r="N225" s="2"/>
    </row>
    <row r="226" spans="1:14" x14ac:dyDescent="0.3">
      <c r="A226" s="72" t="s">
        <v>491</v>
      </c>
      <c r="B226" s="354"/>
      <c r="C226" s="376"/>
      <c r="D226" s="22"/>
      <c r="E226" s="22"/>
      <c r="F226" s="209"/>
      <c r="G226" s="209"/>
      <c r="H226" s="37"/>
      <c r="I226" s="37"/>
      <c r="J226" s="37"/>
      <c r="K226" s="37"/>
      <c r="L226" s="55"/>
      <c r="N226" s="2"/>
    </row>
    <row r="227" spans="1:14" x14ac:dyDescent="0.3">
      <c r="A227" s="72" t="s">
        <v>492</v>
      </c>
      <c r="B227" s="354">
        <v>1</v>
      </c>
      <c r="C227" s="376" t="s">
        <v>1516</v>
      </c>
      <c r="D227" s="22">
        <v>0</v>
      </c>
      <c r="E227" s="22">
        <v>3</v>
      </c>
      <c r="F227" s="209"/>
      <c r="G227" s="209"/>
      <c r="H227" s="37">
        <f>VLOOKUP(E227,'_Score matrix'!$B$31:$C$35,2,FALSE)</f>
        <v>1</v>
      </c>
      <c r="I227" s="37">
        <f>D227*H227</f>
        <v>0</v>
      </c>
      <c r="J227" s="37">
        <f>5*H227</f>
        <v>5</v>
      </c>
      <c r="K227" s="37"/>
      <c r="L227" s="55"/>
      <c r="N227" s="2"/>
    </row>
    <row r="228" spans="1:14" x14ac:dyDescent="0.3">
      <c r="A228" s="72" t="s">
        <v>493</v>
      </c>
      <c r="B228" s="354">
        <v>1</v>
      </c>
      <c r="C228" s="376" t="s">
        <v>1516</v>
      </c>
      <c r="D228" s="22">
        <v>0</v>
      </c>
      <c r="E228" s="22">
        <v>3</v>
      </c>
      <c r="F228" s="209" t="s">
        <v>1434</v>
      </c>
      <c r="G228" s="209" t="str">
        <f>IF(B228=1,F228,"")</f>
        <v>PR.IP-3</v>
      </c>
      <c r="H228" s="37">
        <f>VLOOKUP(E228,'_Score matrix'!$B$31:$C$35,2,FALSE)</f>
        <v>1</v>
      </c>
      <c r="I228" s="37">
        <f>D228*H228</f>
        <v>0</v>
      </c>
      <c r="J228" s="37">
        <f>5*H228</f>
        <v>5</v>
      </c>
      <c r="K228" s="37"/>
      <c r="L228" s="55"/>
      <c r="N228" s="2"/>
    </row>
    <row r="229" spans="1:14" x14ac:dyDescent="0.3">
      <c r="A229" s="72" t="s">
        <v>494</v>
      </c>
      <c r="B229" s="354">
        <v>1</v>
      </c>
      <c r="C229" s="376" t="s">
        <v>1516</v>
      </c>
      <c r="D229" s="22">
        <v>0</v>
      </c>
      <c r="E229" s="22">
        <v>3</v>
      </c>
      <c r="F229" s="209"/>
      <c r="G229" s="209"/>
      <c r="H229" s="37">
        <f>VLOOKUP(E229,'_Score matrix'!$B$31:$C$35,2,FALSE)</f>
        <v>1</v>
      </c>
      <c r="I229" s="37">
        <f>D229*H229</f>
        <v>0</v>
      </c>
      <c r="J229" s="37">
        <f>5*H229</f>
        <v>5</v>
      </c>
      <c r="K229" s="37"/>
      <c r="L229" s="55"/>
      <c r="N229" s="2"/>
    </row>
    <row r="230" spans="1:14" x14ac:dyDescent="0.3">
      <c r="A230" s="72" t="s">
        <v>495</v>
      </c>
      <c r="B230" s="354">
        <v>1</v>
      </c>
      <c r="C230" s="376" t="s">
        <v>1516</v>
      </c>
      <c r="D230" s="22">
        <v>0</v>
      </c>
      <c r="E230" s="22">
        <v>3</v>
      </c>
      <c r="F230" s="209"/>
      <c r="G230" s="209"/>
      <c r="H230" s="37">
        <f>VLOOKUP(E230,'_Score matrix'!$B$31:$C$35,2,FALSE)</f>
        <v>1</v>
      </c>
      <c r="I230" s="37">
        <f>D230*H230</f>
        <v>0</v>
      </c>
      <c r="J230" s="37">
        <f>5*H230</f>
        <v>5</v>
      </c>
      <c r="K230" s="37"/>
      <c r="L230" s="55"/>
      <c r="N230" s="2"/>
    </row>
    <row r="231" spans="1:14" x14ac:dyDescent="0.3">
      <c r="A231" s="72" t="s">
        <v>534</v>
      </c>
      <c r="B231" s="354">
        <v>1</v>
      </c>
      <c r="C231" s="376" t="s">
        <v>1516</v>
      </c>
      <c r="D231" s="22">
        <v>0</v>
      </c>
      <c r="E231" s="22">
        <v>3</v>
      </c>
      <c r="F231" s="209"/>
      <c r="G231" s="209"/>
      <c r="H231" s="37">
        <f>VLOOKUP(E231,'_Score matrix'!$B$31:$C$35,2,FALSE)</f>
        <v>1</v>
      </c>
      <c r="I231" s="37">
        <f>D231*H231</f>
        <v>0</v>
      </c>
      <c r="J231" s="37">
        <f>5*H231</f>
        <v>5</v>
      </c>
      <c r="K231" s="37"/>
      <c r="L231" s="55"/>
      <c r="N231" s="2"/>
    </row>
    <row r="232" spans="1:14" x14ac:dyDescent="0.3">
      <c r="A232" s="72" t="s">
        <v>496</v>
      </c>
      <c r="B232" s="354"/>
      <c r="C232" s="376"/>
      <c r="D232" s="22"/>
      <c r="E232" s="22"/>
      <c r="F232" s="209"/>
      <c r="G232" s="209"/>
      <c r="H232" s="37"/>
      <c r="I232" s="37"/>
      <c r="J232" s="37"/>
      <c r="K232" s="37"/>
      <c r="L232" s="55"/>
      <c r="N232" s="2"/>
    </row>
    <row r="233" spans="1:14" x14ac:dyDescent="0.3">
      <c r="A233" s="72" t="s">
        <v>497</v>
      </c>
      <c r="B233" s="354">
        <v>1</v>
      </c>
      <c r="C233" s="376" t="s">
        <v>1516</v>
      </c>
      <c r="D233" s="22">
        <v>0</v>
      </c>
      <c r="E233" s="22">
        <v>3</v>
      </c>
      <c r="F233" s="209" t="s">
        <v>1436</v>
      </c>
      <c r="G233" s="209" t="str">
        <f>IF(B233=1,F233,"")</f>
        <v>PR.IP-5</v>
      </c>
      <c r="H233" s="37">
        <f>VLOOKUP(E233,'_Score matrix'!$B$31:$C$35,2,FALSE)</f>
        <v>1</v>
      </c>
      <c r="I233" s="37">
        <f t="shared" ref="I233:I238" si="43">D233*H233</f>
        <v>0</v>
      </c>
      <c r="J233" s="37">
        <f t="shared" ref="J233:J238" si="44">5*H233</f>
        <v>5</v>
      </c>
      <c r="K233" s="37"/>
      <c r="L233" s="55"/>
      <c r="N233" s="2"/>
    </row>
    <row r="234" spans="1:14" x14ac:dyDescent="0.3">
      <c r="A234" s="72" t="s">
        <v>499</v>
      </c>
      <c r="B234" s="354">
        <v>1</v>
      </c>
      <c r="C234" s="376" t="s">
        <v>1516</v>
      </c>
      <c r="D234" s="22">
        <v>0</v>
      </c>
      <c r="E234" s="22">
        <v>3</v>
      </c>
      <c r="F234" s="209" t="s">
        <v>1470</v>
      </c>
      <c r="G234" s="209" t="str">
        <f>IF(B234=1,F234,"")</f>
        <v>PR.AC-5</v>
      </c>
      <c r="H234" s="37">
        <f>VLOOKUP(E234,'_Score matrix'!$B$31:$C$35,2,FALSE)</f>
        <v>1</v>
      </c>
      <c r="I234" s="37">
        <f t="shared" si="43"/>
        <v>0</v>
      </c>
      <c r="J234" s="37">
        <f t="shared" si="44"/>
        <v>5</v>
      </c>
      <c r="K234" s="37"/>
      <c r="L234" s="55"/>
      <c r="N234" s="2"/>
    </row>
    <row r="235" spans="1:14" x14ac:dyDescent="0.3">
      <c r="A235" s="72" t="s">
        <v>500</v>
      </c>
      <c r="B235" s="354">
        <v>1</v>
      </c>
      <c r="C235" s="376" t="s">
        <v>1516</v>
      </c>
      <c r="D235" s="22">
        <v>0</v>
      </c>
      <c r="E235" s="22">
        <v>3</v>
      </c>
      <c r="F235" s="209" t="s">
        <v>1467</v>
      </c>
      <c r="G235" s="209" t="str">
        <f>IF(B235=1,F235,"")</f>
        <v>PR.AC-2</v>
      </c>
      <c r="H235" s="37">
        <f>VLOOKUP(E235,'_Score matrix'!$B$31:$C$35,2,FALSE)</f>
        <v>1</v>
      </c>
      <c r="I235" s="37">
        <f t="shared" si="43"/>
        <v>0</v>
      </c>
      <c r="J235" s="37">
        <f t="shared" si="44"/>
        <v>5</v>
      </c>
      <c r="K235" s="37"/>
      <c r="L235" s="55"/>
      <c r="N235" s="2"/>
    </row>
    <row r="236" spans="1:14" x14ac:dyDescent="0.3">
      <c r="A236" s="72" t="s">
        <v>3030</v>
      </c>
      <c r="B236" s="354">
        <v>1</v>
      </c>
      <c r="C236" s="376" t="s">
        <v>1516</v>
      </c>
      <c r="D236" s="22">
        <v>0</v>
      </c>
      <c r="E236" s="22">
        <v>3</v>
      </c>
      <c r="F236" s="209"/>
      <c r="G236" s="209"/>
      <c r="H236" s="37">
        <f>VLOOKUP(E236,'_Score matrix'!$B$31:$C$35,2,FALSE)</f>
        <v>1</v>
      </c>
      <c r="I236" s="37">
        <f t="shared" si="43"/>
        <v>0</v>
      </c>
      <c r="J236" s="37">
        <f t="shared" si="44"/>
        <v>5</v>
      </c>
      <c r="K236" s="37"/>
      <c r="L236" s="55"/>
      <c r="N236" s="2"/>
    </row>
    <row r="237" spans="1:14" x14ac:dyDescent="0.3">
      <c r="A237" s="72" t="s">
        <v>3985</v>
      </c>
      <c r="B237" s="354">
        <v>1</v>
      </c>
      <c r="C237" s="376" t="s">
        <v>1516</v>
      </c>
      <c r="D237" s="22">
        <v>0</v>
      </c>
      <c r="E237" s="22">
        <v>3</v>
      </c>
      <c r="F237" s="209"/>
      <c r="G237" s="209"/>
      <c r="H237" s="37">
        <f>VLOOKUP(E237,'_Score matrix'!$B$31:$C$35,2,FALSE)</f>
        <v>1</v>
      </c>
      <c r="I237" s="37">
        <f t="shared" si="43"/>
        <v>0</v>
      </c>
      <c r="J237" s="37">
        <f t="shared" si="44"/>
        <v>5</v>
      </c>
      <c r="K237" s="37"/>
      <c r="L237" s="55"/>
      <c r="N237" s="2"/>
    </row>
    <row r="238" spans="1:14" x14ac:dyDescent="0.3">
      <c r="A238" s="72" t="s">
        <v>3986</v>
      </c>
      <c r="B238" s="354">
        <v>1</v>
      </c>
      <c r="C238" s="376" t="s">
        <v>1516</v>
      </c>
      <c r="D238" s="22">
        <v>0</v>
      </c>
      <c r="E238" s="22">
        <v>3</v>
      </c>
      <c r="F238" s="209"/>
      <c r="G238" s="209"/>
      <c r="H238" s="37">
        <f>VLOOKUP(E238,'_Score matrix'!$B$31:$C$35,2,FALSE)</f>
        <v>1</v>
      </c>
      <c r="I238" s="37">
        <f t="shared" si="43"/>
        <v>0</v>
      </c>
      <c r="J238" s="37">
        <f t="shared" si="44"/>
        <v>5</v>
      </c>
      <c r="K238" s="37"/>
      <c r="L238" s="55"/>
      <c r="N238" s="2"/>
    </row>
    <row r="239" spans="1:14" x14ac:dyDescent="0.3">
      <c r="A239" s="72" t="s">
        <v>501</v>
      </c>
      <c r="B239" s="354"/>
      <c r="C239" s="376"/>
      <c r="D239" s="22"/>
      <c r="E239" s="22"/>
      <c r="F239" s="209"/>
      <c r="G239" s="209"/>
      <c r="H239" s="37"/>
      <c r="I239" s="37"/>
      <c r="J239" s="37"/>
      <c r="K239" s="37"/>
      <c r="L239" s="55"/>
      <c r="N239" s="2"/>
    </row>
    <row r="240" spans="1:14" x14ac:dyDescent="0.3">
      <c r="A240" s="72" t="s">
        <v>502</v>
      </c>
      <c r="B240" s="354">
        <v>1</v>
      </c>
      <c r="C240" s="376" t="s">
        <v>1516</v>
      </c>
      <c r="D240" s="22">
        <v>0</v>
      </c>
      <c r="E240" s="22">
        <v>3</v>
      </c>
      <c r="F240" s="209"/>
      <c r="G240" s="209"/>
      <c r="H240" s="37">
        <f>VLOOKUP(E240,'_Score matrix'!$B$31:$C$35,2,FALSE)</f>
        <v>1</v>
      </c>
      <c r="I240" s="37">
        <f>D240*H240</f>
        <v>0</v>
      </c>
      <c r="J240" s="37">
        <f>5*H240</f>
        <v>5</v>
      </c>
      <c r="K240" s="37"/>
      <c r="L240" s="55"/>
      <c r="N240" s="2"/>
    </row>
    <row r="241" spans="1:14" x14ac:dyDescent="0.3">
      <c r="A241" s="72" t="s">
        <v>3988</v>
      </c>
      <c r="B241" s="354">
        <v>1</v>
      </c>
      <c r="C241" s="376" t="s">
        <v>1516</v>
      </c>
      <c r="D241" s="22">
        <v>0</v>
      </c>
      <c r="E241" s="22">
        <v>3</v>
      </c>
      <c r="F241" s="209"/>
      <c r="G241" s="209"/>
      <c r="H241" s="37">
        <f>VLOOKUP(E241,'_Score matrix'!$B$31:$C$35,2,FALSE)</f>
        <v>1</v>
      </c>
      <c r="I241" s="37">
        <f>D241*H241</f>
        <v>0</v>
      </c>
      <c r="J241" s="37">
        <f>5*H241</f>
        <v>5</v>
      </c>
      <c r="K241" s="37"/>
      <c r="L241" s="55"/>
      <c r="N241" s="2"/>
    </row>
    <row r="242" spans="1:14" x14ac:dyDescent="0.3">
      <c r="A242" s="72" t="s">
        <v>3989</v>
      </c>
      <c r="B242" s="354">
        <v>1</v>
      </c>
      <c r="C242" s="376" t="s">
        <v>1516</v>
      </c>
      <c r="D242" s="22">
        <v>0</v>
      </c>
      <c r="E242" s="22">
        <v>3</v>
      </c>
      <c r="F242" s="209"/>
      <c r="G242" s="209"/>
      <c r="H242" s="37">
        <f>VLOOKUP(E242,'_Score matrix'!$B$31:$C$35,2,FALSE)</f>
        <v>1</v>
      </c>
      <c r="I242" s="37">
        <f>D242*H242</f>
        <v>0</v>
      </c>
      <c r="J242" s="37">
        <f>5*H242</f>
        <v>5</v>
      </c>
      <c r="K242" s="37"/>
      <c r="L242" s="55"/>
      <c r="N242" s="2"/>
    </row>
    <row r="243" spans="1:14" x14ac:dyDescent="0.3">
      <c r="A243" s="72" t="s">
        <v>3990</v>
      </c>
      <c r="B243" s="354">
        <v>1</v>
      </c>
      <c r="C243" s="376" t="s">
        <v>1516</v>
      </c>
      <c r="D243" s="22">
        <v>0</v>
      </c>
      <c r="E243" s="22">
        <v>3</v>
      </c>
      <c r="F243" s="209"/>
      <c r="G243" s="209"/>
      <c r="H243" s="37">
        <f>VLOOKUP(E243,'_Score matrix'!$B$31:$C$35,2,FALSE)</f>
        <v>1</v>
      </c>
      <c r="I243" s="37">
        <f>D243*H243</f>
        <v>0</v>
      </c>
      <c r="J243" s="37">
        <f>5*H243</f>
        <v>5</v>
      </c>
      <c r="K243" s="37"/>
      <c r="L243" s="55"/>
      <c r="N243" s="2"/>
    </row>
    <row r="244" spans="1:14" x14ac:dyDescent="0.3">
      <c r="A244" s="72" t="s">
        <v>3991</v>
      </c>
      <c r="B244" s="354">
        <v>1</v>
      </c>
      <c r="C244" s="376" t="s">
        <v>1516</v>
      </c>
      <c r="D244" s="22">
        <v>0</v>
      </c>
      <c r="E244" s="22">
        <v>3</v>
      </c>
      <c r="F244" s="209"/>
      <c r="G244" s="209"/>
      <c r="H244" s="37">
        <f>VLOOKUP(E244,'_Score matrix'!$B$31:$C$35,2,FALSE)</f>
        <v>1</v>
      </c>
      <c r="I244" s="37">
        <f>D244*H244</f>
        <v>0</v>
      </c>
      <c r="J244" s="37">
        <f>5*H244</f>
        <v>5</v>
      </c>
      <c r="K244" s="37"/>
      <c r="L244" s="55"/>
      <c r="N244" s="2"/>
    </row>
    <row r="245" spans="1:14" x14ac:dyDescent="0.3">
      <c r="A245" s="72" t="s">
        <v>4680</v>
      </c>
      <c r="B245" s="354"/>
      <c r="C245" s="376"/>
      <c r="D245" s="22"/>
      <c r="E245" s="22"/>
      <c r="F245" s="209"/>
      <c r="G245" s="209"/>
      <c r="H245" s="37"/>
      <c r="I245" s="37"/>
      <c r="J245" s="37"/>
      <c r="K245" s="37"/>
      <c r="L245" s="55"/>
      <c r="N245" s="2"/>
    </row>
    <row r="246" spans="1:14" x14ac:dyDescent="0.3">
      <c r="A246" s="72" t="s">
        <v>3992</v>
      </c>
      <c r="B246" s="354">
        <v>1</v>
      </c>
      <c r="C246" s="376" t="s">
        <v>1516</v>
      </c>
      <c r="D246" s="22">
        <v>0</v>
      </c>
      <c r="E246" s="22">
        <v>3</v>
      </c>
      <c r="F246" s="209"/>
      <c r="G246" s="209"/>
      <c r="H246" s="37">
        <f>VLOOKUP(E246,'_Score matrix'!$B$31:$C$35,2,FALSE)</f>
        <v>1</v>
      </c>
      <c r="I246" s="37">
        <f>D246*H246</f>
        <v>0</v>
      </c>
      <c r="J246" s="37">
        <f>5*H246</f>
        <v>5</v>
      </c>
      <c r="K246" s="37"/>
      <c r="L246" s="55"/>
      <c r="N246" s="2"/>
    </row>
    <row r="247" spans="1:14" ht="15.15" thickBot="1" x14ac:dyDescent="0.35">
      <c r="A247" s="72" t="s">
        <v>3993</v>
      </c>
      <c r="B247" s="354">
        <v>1</v>
      </c>
      <c r="C247" s="376" t="s">
        <v>1516</v>
      </c>
      <c r="D247" s="22">
        <v>0</v>
      </c>
      <c r="E247" s="22">
        <v>3</v>
      </c>
      <c r="F247" s="209"/>
      <c r="G247" s="209"/>
      <c r="H247" s="37">
        <f>VLOOKUP(E247,'_Score matrix'!$B$31:$C$35,2,FALSE)</f>
        <v>1</v>
      </c>
      <c r="I247" s="37">
        <f>D247*H247</f>
        <v>0</v>
      </c>
      <c r="J247" s="37">
        <f>5*H247</f>
        <v>5</v>
      </c>
      <c r="K247" s="37"/>
      <c r="L247" s="55"/>
      <c r="N247" s="2"/>
    </row>
    <row r="248" spans="1:14" ht="15.15" thickBot="1" x14ac:dyDescent="0.35">
      <c r="A248" s="69" t="s">
        <v>387</v>
      </c>
      <c r="B248" s="359"/>
      <c r="C248" s="378"/>
      <c r="D248" s="20">
        <f t="shared" ref="D248:J248" si="45">SUMIFS(D:D,$A:$A,"M 2*",$B:$B,1,$C:$C,"M",$L:$L,"&lt;&gt;NIST MAPPING")</f>
        <v>0</v>
      </c>
      <c r="E248" s="20">
        <f t="shared" si="45"/>
        <v>93</v>
      </c>
      <c r="F248" s="33">
        <f t="shared" si="45"/>
        <v>0</v>
      </c>
      <c r="G248" s="33">
        <f t="shared" si="45"/>
        <v>0</v>
      </c>
      <c r="H248" s="33">
        <f t="shared" si="45"/>
        <v>31</v>
      </c>
      <c r="I248" s="33">
        <f t="shared" si="45"/>
        <v>0</v>
      </c>
      <c r="J248" s="33">
        <f t="shared" si="45"/>
        <v>155</v>
      </c>
      <c r="K248" s="33">
        <f>IF(ROUND(100*(I248-H248)/(J248-H248),2) &lt; 0, 0, ROUND(100*(I248-H248)/(J248-H248),2))</f>
        <v>0</v>
      </c>
      <c r="L248" s="60"/>
      <c r="N248" s="2"/>
    </row>
    <row r="249" spans="1:14" ht="15.15" thickBot="1" x14ac:dyDescent="0.35">
      <c r="A249" s="19"/>
      <c r="B249" s="368"/>
      <c r="C249" s="385"/>
      <c r="D249" s="19"/>
      <c r="E249" s="19"/>
      <c r="F249" s="41"/>
      <c r="G249" s="41"/>
      <c r="H249" s="41"/>
      <c r="I249" s="41"/>
      <c r="J249" s="41"/>
      <c r="K249" s="41"/>
      <c r="N249" s="2"/>
    </row>
    <row r="250" spans="1:14" x14ac:dyDescent="0.3">
      <c r="A250" s="71" t="s">
        <v>3859</v>
      </c>
      <c r="B250" s="369"/>
      <c r="C250" s="386"/>
      <c r="D250" s="23"/>
      <c r="E250" s="23"/>
      <c r="F250" s="214"/>
      <c r="G250" s="214"/>
      <c r="H250" s="43"/>
      <c r="I250" s="43"/>
      <c r="J250" s="43"/>
      <c r="K250" s="43"/>
      <c r="L250" s="59"/>
      <c r="N250" s="2"/>
    </row>
    <row r="251" spans="1:14" x14ac:dyDescent="0.3">
      <c r="A251" s="24" t="s">
        <v>552</v>
      </c>
      <c r="B251" s="354">
        <v>1</v>
      </c>
      <c r="C251" s="376" t="s">
        <v>1516</v>
      </c>
      <c r="D251" s="22">
        <v>0</v>
      </c>
      <c r="E251" s="22">
        <v>3</v>
      </c>
      <c r="F251" s="209"/>
      <c r="G251" s="209"/>
      <c r="H251" s="37">
        <f>VLOOKUP(E251,'_Score matrix'!$B$31:$C$35,2,FALSE)</f>
        <v>1</v>
      </c>
      <c r="I251" s="37">
        <f t="shared" ref="I251:I256" si="46">D251*H251</f>
        <v>0</v>
      </c>
      <c r="J251" s="37">
        <f t="shared" ref="J251:J256" si="47">5*H251</f>
        <v>5</v>
      </c>
      <c r="K251" s="37"/>
      <c r="L251" s="55"/>
      <c r="N251" s="2"/>
    </row>
    <row r="252" spans="1:14" x14ac:dyDescent="0.3">
      <c r="A252" s="24" t="s">
        <v>553</v>
      </c>
      <c r="B252" s="354">
        <v>1</v>
      </c>
      <c r="C252" s="376" t="s">
        <v>1516</v>
      </c>
      <c r="D252" s="22">
        <v>0</v>
      </c>
      <c r="E252" s="22">
        <v>3</v>
      </c>
      <c r="F252" s="209"/>
      <c r="G252" s="209"/>
      <c r="H252" s="37">
        <f>VLOOKUP(E252,'_Score matrix'!$B$31:$C$35,2,FALSE)</f>
        <v>1</v>
      </c>
      <c r="I252" s="37">
        <f t="shared" si="46"/>
        <v>0</v>
      </c>
      <c r="J252" s="37">
        <f t="shared" si="47"/>
        <v>5</v>
      </c>
      <c r="K252" s="37"/>
      <c r="L252" s="55"/>
      <c r="N252" s="2"/>
    </row>
    <row r="253" spans="1:14" x14ac:dyDescent="0.3">
      <c r="A253" s="24" t="s">
        <v>554</v>
      </c>
      <c r="B253" s="354">
        <v>1</v>
      </c>
      <c r="C253" s="376" t="s">
        <v>1516</v>
      </c>
      <c r="D253" s="22">
        <v>0</v>
      </c>
      <c r="E253" s="22">
        <v>3</v>
      </c>
      <c r="F253" s="209"/>
      <c r="G253" s="209"/>
      <c r="H253" s="37">
        <f>VLOOKUP(E253,'_Score matrix'!$B$31:$C$35,2,FALSE)</f>
        <v>1</v>
      </c>
      <c r="I253" s="37">
        <f t="shared" si="46"/>
        <v>0</v>
      </c>
      <c r="J253" s="37">
        <f t="shared" si="47"/>
        <v>5</v>
      </c>
      <c r="K253" s="37"/>
      <c r="L253" s="55"/>
      <c r="N253" s="2"/>
    </row>
    <row r="254" spans="1:14" x14ac:dyDescent="0.3">
      <c r="A254" s="24" t="s">
        <v>555</v>
      </c>
      <c r="B254" s="354">
        <v>1</v>
      </c>
      <c r="C254" s="376" t="s">
        <v>1516</v>
      </c>
      <c r="D254" s="22">
        <v>0</v>
      </c>
      <c r="E254" s="22">
        <v>3</v>
      </c>
      <c r="F254" s="209"/>
      <c r="G254" s="209"/>
      <c r="H254" s="37">
        <f>VLOOKUP(E254,'_Score matrix'!$B$31:$C$35,2,FALSE)</f>
        <v>1</v>
      </c>
      <c r="I254" s="37">
        <f t="shared" si="46"/>
        <v>0</v>
      </c>
      <c r="J254" s="37">
        <f t="shared" si="47"/>
        <v>5</v>
      </c>
      <c r="K254" s="37"/>
      <c r="L254" s="55"/>
      <c r="N254" s="2"/>
    </row>
    <row r="255" spans="1:14" x14ac:dyDescent="0.3">
      <c r="A255" s="24" t="s">
        <v>556</v>
      </c>
      <c r="B255" s="354">
        <v>1</v>
      </c>
      <c r="C255" s="376" t="s">
        <v>1516</v>
      </c>
      <c r="D255" s="22">
        <v>0</v>
      </c>
      <c r="E255" s="22">
        <v>3</v>
      </c>
      <c r="F255" s="209"/>
      <c r="G255" s="209"/>
      <c r="H255" s="37">
        <f>VLOOKUP(E255,'_Score matrix'!$B$31:$C$35,2,FALSE)</f>
        <v>1</v>
      </c>
      <c r="I255" s="37">
        <f t="shared" si="46"/>
        <v>0</v>
      </c>
      <c r="J255" s="37">
        <f t="shared" si="47"/>
        <v>5</v>
      </c>
      <c r="K255" s="37"/>
      <c r="L255" s="55"/>
      <c r="N255" s="2"/>
    </row>
    <row r="256" spans="1:14" x14ac:dyDescent="0.3">
      <c r="A256" s="24" t="s">
        <v>557</v>
      </c>
      <c r="B256" s="354">
        <v>1</v>
      </c>
      <c r="C256" s="376" t="s">
        <v>1516</v>
      </c>
      <c r="D256" s="22">
        <v>0</v>
      </c>
      <c r="E256" s="22">
        <v>3</v>
      </c>
      <c r="F256" s="209"/>
      <c r="G256" s="209"/>
      <c r="H256" s="37">
        <f>VLOOKUP(E256,'_Score matrix'!$B$31:$C$35,2,FALSE)</f>
        <v>1</v>
      </c>
      <c r="I256" s="37">
        <f t="shared" si="46"/>
        <v>0</v>
      </c>
      <c r="J256" s="37">
        <f t="shared" si="47"/>
        <v>5</v>
      </c>
      <c r="K256" s="37"/>
      <c r="L256" s="55"/>
      <c r="N256" s="2"/>
    </row>
    <row r="257" spans="1:14" x14ac:dyDescent="0.3">
      <c r="A257" s="24" t="s">
        <v>558</v>
      </c>
      <c r="B257" s="354"/>
      <c r="C257" s="376"/>
      <c r="D257" s="22"/>
      <c r="E257" s="22"/>
      <c r="F257" s="209"/>
      <c r="G257" s="209"/>
      <c r="H257" s="37"/>
      <c r="I257" s="37"/>
      <c r="J257" s="37"/>
      <c r="K257" s="37"/>
      <c r="L257" s="55"/>
      <c r="N257" s="2"/>
    </row>
    <row r="258" spans="1:14" x14ac:dyDescent="0.3">
      <c r="A258" s="631" t="s">
        <v>3053</v>
      </c>
      <c r="B258" s="620"/>
      <c r="C258" s="632"/>
      <c r="D258" s="622"/>
      <c r="E258" s="622"/>
      <c r="F258" s="633"/>
      <c r="G258" s="623"/>
      <c r="H258" s="622"/>
      <c r="I258" s="622"/>
      <c r="J258" s="622"/>
      <c r="K258" s="626"/>
      <c r="L258" s="624"/>
      <c r="N258" s="2"/>
    </row>
    <row r="259" spans="1:14" x14ac:dyDescent="0.3">
      <c r="A259" s="631" t="s">
        <v>3053</v>
      </c>
      <c r="B259" s="620"/>
      <c r="C259" s="632"/>
      <c r="D259" s="622"/>
      <c r="E259" s="622"/>
      <c r="F259" s="633"/>
      <c r="G259" s="623"/>
      <c r="H259" s="622"/>
      <c r="I259" s="622"/>
      <c r="J259" s="622"/>
      <c r="K259" s="626"/>
      <c r="L259" s="624"/>
      <c r="N259" s="2"/>
    </row>
    <row r="260" spans="1:14" x14ac:dyDescent="0.3">
      <c r="A260" s="631" t="s">
        <v>3053</v>
      </c>
      <c r="B260" s="620"/>
      <c r="C260" s="632"/>
      <c r="D260" s="622"/>
      <c r="E260" s="622"/>
      <c r="F260" s="633"/>
      <c r="G260" s="623"/>
      <c r="H260" s="622"/>
      <c r="I260" s="622"/>
      <c r="J260" s="622"/>
      <c r="K260" s="626"/>
      <c r="L260" s="624"/>
      <c r="N260" s="2"/>
    </row>
    <row r="261" spans="1:14" x14ac:dyDescent="0.3">
      <c r="A261" s="631" t="s">
        <v>3053</v>
      </c>
      <c r="B261" s="620"/>
      <c r="C261" s="632"/>
      <c r="D261" s="622"/>
      <c r="E261" s="622"/>
      <c r="F261" s="633"/>
      <c r="G261" s="623"/>
      <c r="H261" s="622"/>
      <c r="I261" s="622"/>
      <c r="J261" s="622"/>
      <c r="K261" s="626"/>
      <c r="L261" s="624"/>
      <c r="N261" s="2"/>
    </row>
    <row r="262" spans="1:14" x14ac:dyDescent="0.3">
      <c r="A262" s="631" t="s">
        <v>3053</v>
      </c>
      <c r="B262" s="620"/>
      <c r="C262" s="632"/>
      <c r="D262" s="622"/>
      <c r="E262" s="622"/>
      <c r="F262" s="633"/>
      <c r="G262" s="623"/>
      <c r="H262" s="622"/>
      <c r="I262" s="622"/>
      <c r="J262" s="622"/>
      <c r="K262" s="626"/>
      <c r="L262" s="624"/>
      <c r="N262" s="2"/>
    </row>
    <row r="263" spans="1:14" x14ac:dyDescent="0.3">
      <c r="A263" s="631" t="s">
        <v>3053</v>
      </c>
      <c r="B263" s="620"/>
      <c r="C263" s="632"/>
      <c r="D263" s="622"/>
      <c r="E263" s="622"/>
      <c r="F263" s="633"/>
      <c r="G263" s="623"/>
      <c r="H263" s="622"/>
      <c r="I263" s="622"/>
      <c r="J263" s="622"/>
      <c r="K263" s="626"/>
      <c r="L263" s="624"/>
      <c r="N263" s="2"/>
    </row>
    <row r="264" spans="1:14" x14ac:dyDescent="0.3">
      <c r="A264" s="631" t="s">
        <v>3053</v>
      </c>
      <c r="B264" s="620"/>
      <c r="C264" s="632"/>
      <c r="D264" s="622"/>
      <c r="E264" s="622"/>
      <c r="F264" s="633"/>
      <c r="G264" s="623"/>
      <c r="H264" s="622"/>
      <c r="I264" s="622"/>
      <c r="J264" s="622"/>
      <c r="K264" s="626"/>
      <c r="L264" s="624"/>
      <c r="N264" s="2"/>
    </row>
    <row r="265" spans="1:14" x14ac:dyDescent="0.3">
      <c r="A265" s="631" t="s">
        <v>3053</v>
      </c>
      <c r="B265" s="620"/>
      <c r="C265" s="632"/>
      <c r="D265" s="622"/>
      <c r="E265" s="622"/>
      <c r="F265" s="633"/>
      <c r="G265" s="623"/>
      <c r="H265" s="622"/>
      <c r="I265" s="622"/>
      <c r="J265" s="622"/>
      <c r="K265" s="626"/>
      <c r="L265" s="624"/>
      <c r="N265" s="2"/>
    </row>
    <row r="266" spans="1:14" x14ac:dyDescent="0.3">
      <c r="A266" s="24" t="s">
        <v>559</v>
      </c>
      <c r="B266" s="354"/>
      <c r="C266" s="376"/>
      <c r="D266" s="22"/>
      <c r="E266" s="22"/>
      <c r="F266" s="209"/>
      <c r="G266" s="209"/>
      <c r="H266" s="37"/>
      <c r="I266" s="37"/>
      <c r="J266" s="37"/>
      <c r="K266" s="37"/>
      <c r="L266" s="55"/>
      <c r="N266" s="2"/>
    </row>
    <row r="267" spans="1:14" x14ac:dyDescent="0.3">
      <c r="A267" s="631" t="s">
        <v>3053</v>
      </c>
      <c r="B267" s="620"/>
      <c r="C267" s="632"/>
      <c r="D267" s="622"/>
      <c r="E267" s="622"/>
      <c r="F267" s="633"/>
      <c r="G267" s="623"/>
      <c r="H267" s="622"/>
      <c r="I267" s="622"/>
      <c r="J267" s="622"/>
      <c r="K267" s="626"/>
      <c r="L267" s="624"/>
      <c r="N267" s="2"/>
    </row>
    <row r="268" spans="1:14" x14ac:dyDescent="0.3">
      <c r="A268" s="631" t="s">
        <v>3053</v>
      </c>
      <c r="B268" s="620"/>
      <c r="C268" s="632"/>
      <c r="D268" s="622"/>
      <c r="E268" s="622"/>
      <c r="F268" s="633"/>
      <c r="G268" s="623"/>
      <c r="H268" s="622"/>
      <c r="I268" s="622"/>
      <c r="J268" s="622"/>
      <c r="K268" s="626"/>
      <c r="L268" s="624"/>
      <c r="N268" s="2"/>
    </row>
    <row r="269" spans="1:14" x14ac:dyDescent="0.3">
      <c r="A269" s="631" t="s">
        <v>3053</v>
      </c>
      <c r="B269" s="620"/>
      <c r="C269" s="632"/>
      <c r="D269" s="622"/>
      <c r="E269" s="622"/>
      <c r="F269" s="633"/>
      <c r="G269" s="623"/>
      <c r="H269" s="622"/>
      <c r="I269" s="622"/>
      <c r="J269" s="622"/>
      <c r="K269" s="626"/>
      <c r="L269" s="624"/>
      <c r="N269" s="2"/>
    </row>
    <row r="270" spans="1:14" x14ac:dyDescent="0.3">
      <c r="A270" s="631" t="s">
        <v>3053</v>
      </c>
      <c r="B270" s="620"/>
      <c r="C270" s="632"/>
      <c r="D270" s="622"/>
      <c r="E270" s="622"/>
      <c r="F270" s="633"/>
      <c r="G270" s="623"/>
      <c r="H270" s="622"/>
      <c r="I270" s="622"/>
      <c r="J270" s="622"/>
      <c r="K270" s="626"/>
      <c r="L270" s="624"/>
      <c r="N270" s="2"/>
    </row>
    <row r="271" spans="1:14" x14ac:dyDescent="0.3">
      <c r="A271" s="631" t="s">
        <v>3053</v>
      </c>
      <c r="B271" s="620"/>
      <c r="C271" s="632"/>
      <c r="D271" s="622"/>
      <c r="E271" s="622"/>
      <c r="F271" s="633"/>
      <c r="G271" s="623"/>
      <c r="H271" s="622"/>
      <c r="I271" s="622"/>
      <c r="J271" s="622"/>
      <c r="K271" s="626"/>
      <c r="L271" s="624"/>
      <c r="N271" s="2"/>
    </row>
    <row r="272" spans="1:14" x14ac:dyDescent="0.3">
      <c r="A272" s="24" t="s">
        <v>571</v>
      </c>
      <c r="B272" s="354"/>
      <c r="C272" s="376"/>
      <c r="D272" s="22"/>
      <c r="E272" s="22"/>
      <c r="F272" s="209"/>
      <c r="G272" s="209"/>
      <c r="H272" s="37"/>
      <c r="I272" s="37"/>
      <c r="J272" s="37"/>
      <c r="K272" s="37"/>
      <c r="L272" s="55"/>
      <c r="N272" s="2"/>
    </row>
    <row r="273" spans="1:14" x14ac:dyDescent="0.3">
      <c r="A273" s="24" t="s">
        <v>572</v>
      </c>
      <c r="B273" s="354">
        <v>1</v>
      </c>
      <c r="C273" s="376" t="s">
        <v>1516</v>
      </c>
      <c r="D273" s="22">
        <v>0</v>
      </c>
      <c r="E273" s="22">
        <v>3</v>
      </c>
      <c r="F273" s="209"/>
      <c r="G273" s="209"/>
      <c r="H273" s="37">
        <f>VLOOKUP(E273,'_Score matrix'!$B$31:$C$35,2,FALSE)</f>
        <v>1</v>
      </c>
      <c r="I273" s="37">
        <f>D273*H273</f>
        <v>0</v>
      </c>
      <c r="J273" s="37">
        <f>5*H273</f>
        <v>5</v>
      </c>
      <c r="K273" s="37"/>
      <c r="L273" s="55"/>
      <c r="N273" s="2"/>
    </row>
    <row r="274" spans="1:14" x14ac:dyDescent="0.3">
      <c r="A274" s="24" t="s">
        <v>573</v>
      </c>
      <c r="B274" s="354">
        <v>1</v>
      </c>
      <c r="C274" s="376" t="s">
        <v>1516</v>
      </c>
      <c r="D274" s="22">
        <v>0</v>
      </c>
      <c r="E274" s="22">
        <v>3</v>
      </c>
      <c r="F274" s="209"/>
      <c r="G274" s="209"/>
      <c r="H274" s="37">
        <f>VLOOKUP(E274,'_Score matrix'!$B$31:$C$35,2,FALSE)</f>
        <v>1</v>
      </c>
      <c r="I274" s="37">
        <f>D274*H274</f>
        <v>0</v>
      </c>
      <c r="J274" s="37">
        <f>5*H274</f>
        <v>5</v>
      </c>
      <c r="K274" s="37"/>
      <c r="L274" s="55"/>
      <c r="N274" s="2"/>
    </row>
    <row r="275" spans="1:14" ht="15.15" thickBot="1" x14ac:dyDescent="0.35">
      <c r="A275" s="24" t="s">
        <v>574</v>
      </c>
      <c r="B275" s="354">
        <v>1</v>
      </c>
      <c r="C275" s="376" t="s">
        <v>1516</v>
      </c>
      <c r="D275" s="22">
        <v>0</v>
      </c>
      <c r="E275" s="22">
        <v>3</v>
      </c>
      <c r="F275" s="209"/>
      <c r="G275" s="209"/>
      <c r="H275" s="37">
        <f>VLOOKUP(E275,'_Score matrix'!$B$31:$C$35,2,FALSE)</f>
        <v>1</v>
      </c>
      <c r="I275" s="37">
        <f>D275*H275</f>
        <v>0</v>
      </c>
      <c r="J275" s="37">
        <f>5*H275</f>
        <v>5</v>
      </c>
      <c r="K275" s="37"/>
      <c r="L275" s="55"/>
      <c r="N275" s="2"/>
    </row>
    <row r="276" spans="1:14" ht="15.15" thickBot="1" x14ac:dyDescent="0.35">
      <c r="A276" s="69" t="s">
        <v>387</v>
      </c>
      <c r="B276" s="359"/>
      <c r="C276" s="378"/>
      <c r="D276" s="20">
        <f t="shared" ref="D276:J276" si="48">SUMIFS(D:D,$A:$A,"M 3*",$B:$B,1,$C:$C,"M",$L:$L,"&lt;&gt;NIST MAPPING")</f>
        <v>0</v>
      </c>
      <c r="E276" s="20">
        <f t="shared" si="48"/>
        <v>51</v>
      </c>
      <c r="F276" s="33">
        <f t="shared" si="48"/>
        <v>0</v>
      </c>
      <c r="G276" s="33">
        <f t="shared" si="48"/>
        <v>0</v>
      </c>
      <c r="H276" s="33">
        <f t="shared" si="48"/>
        <v>17</v>
      </c>
      <c r="I276" s="33">
        <f t="shared" si="48"/>
        <v>0</v>
      </c>
      <c r="J276" s="33">
        <f t="shared" si="48"/>
        <v>85</v>
      </c>
      <c r="K276" s="33">
        <f>IF(ROUND(100*(I276-H276)/(J276-H276),2) &lt; 0, 0, ROUND(100*(I276-H276)/(J276-H276),2))</f>
        <v>0</v>
      </c>
      <c r="L276" s="60"/>
      <c r="N276" s="2"/>
    </row>
    <row r="277" spans="1:14" ht="15.15" thickBot="1" x14ac:dyDescent="0.35">
      <c r="A277" s="19"/>
      <c r="B277" s="368"/>
      <c r="C277" s="385"/>
      <c r="D277" s="19"/>
      <c r="E277" s="19"/>
      <c r="F277" s="41"/>
      <c r="G277" s="41"/>
      <c r="H277" s="41"/>
      <c r="I277" s="41"/>
      <c r="J277" s="41"/>
      <c r="K277" s="41"/>
      <c r="N277" s="2"/>
    </row>
    <row r="278" spans="1:14" x14ac:dyDescent="0.3">
      <c r="A278" s="71" t="s">
        <v>830</v>
      </c>
      <c r="B278" s="370"/>
      <c r="C278" s="387"/>
      <c r="D278" s="23"/>
      <c r="E278" s="23"/>
      <c r="F278" s="43"/>
      <c r="G278" s="43"/>
      <c r="H278" s="43"/>
      <c r="I278" s="43"/>
      <c r="J278" s="43"/>
      <c r="K278" s="43"/>
      <c r="L278" s="131"/>
      <c r="N278" s="2"/>
    </row>
    <row r="279" spans="1:14" x14ac:dyDescent="0.3">
      <c r="A279" s="24" t="s">
        <v>4585</v>
      </c>
      <c r="B279" s="354">
        <v>1</v>
      </c>
      <c r="C279" s="376" t="s">
        <v>1516</v>
      </c>
      <c r="D279" s="22">
        <v>0</v>
      </c>
      <c r="E279" s="22">
        <v>3</v>
      </c>
      <c r="F279" s="527" t="s">
        <v>1409</v>
      </c>
      <c r="G279" s="209" t="str">
        <f t="shared" ref="G279:G315" si="49">IF(B279=1,F279,"")</f>
        <v>ID.RA-3</v>
      </c>
      <c r="H279" s="37">
        <v>1</v>
      </c>
      <c r="I279" s="37">
        <f>D279*H279</f>
        <v>0</v>
      </c>
      <c r="J279" s="37">
        <f t="shared" ref="J279:J313" si="50">5*H279</f>
        <v>5</v>
      </c>
      <c r="K279" s="132"/>
      <c r="L279" s="55"/>
      <c r="N279" s="2"/>
    </row>
    <row r="280" spans="1:14" x14ac:dyDescent="0.3">
      <c r="A280" s="531" t="str">
        <f t="shared" ref="A280:E281" si="51">A279</f>
        <v>M 4.1.1</v>
      </c>
      <c r="B280" s="525">
        <f t="shared" si="51"/>
        <v>1</v>
      </c>
      <c r="C280" s="532" t="str">
        <f t="shared" si="51"/>
        <v>M</v>
      </c>
      <c r="D280" s="350">
        <f t="shared" si="51"/>
        <v>0</v>
      </c>
      <c r="E280" s="350">
        <f t="shared" si="51"/>
        <v>3</v>
      </c>
      <c r="F280" s="528" t="s">
        <v>1410</v>
      </c>
      <c r="G280" s="351" t="str">
        <f t="shared" si="49"/>
        <v>ID.RA-4</v>
      </c>
      <c r="H280" s="350">
        <f t="shared" ref="H280:J281" si="52">H279</f>
        <v>1</v>
      </c>
      <c r="I280" s="350">
        <f t="shared" si="52"/>
        <v>0</v>
      </c>
      <c r="J280" s="350">
        <f t="shared" si="52"/>
        <v>5</v>
      </c>
      <c r="K280" s="350"/>
      <c r="L280" s="533" t="s">
        <v>2929</v>
      </c>
      <c r="N280" s="2"/>
    </row>
    <row r="281" spans="1:14" x14ac:dyDescent="0.3">
      <c r="A281" s="531" t="str">
        <f t="shared" si="51"/>
        <v>M 4.1.1</v>
      </c>
      <c r="B281" s="525">
        <f t="shared" si="51"/>
        <v>1</v>
      </c>
      <c r="C281" s="532" t="str">
        <f t="shared" si="51"/>
        <v>M</v>
      </c>
      <c r="D281" s="350">
        <f t="shared" si="51"/>
        <v>0</v>
      </c>
      <c r="E281" s="350">
        <f t="shared" si="51"/>
        <v>3</v>
      </c>
      <c r="F281" s="528" t="s">
        <v>1411</v>
      </c>
      <c r="G281" s="351" t="str">
        <f t="shared" si="49"/>
        <v>ID.RA-5</v>
      </c>
      <c r="H281" s="350">
        <f t="shared" si="52"/>
        <v>1</v>
      </c>
      <c r="I281" s="350">
        <f t="shared" si="52"/>
        <v>0</v>
      </c>
      <c r="J281" s="350">
        <f t="shared" si="52"/>
        <v>5</v>
      </c>
      <c r="K281" s="350"/>
      <c r="L281" s="533" t="s">
        <v>2929</v>
      </c>
      <c r="N281" s="2"/>
    </row>
    <row r="282" spans="1:14" x14ac:dyDescent="0.3">
      <c r="A282" s="24" t="s">
        <v>4586</v>
      </c>
      <c r="B282" s="354">
        <v>1</v>
      </c>
      <c r="C282" s="376" t="s">
        <v>1516</v>
      </c>
      <c r="D282" s="22">
        <v>0</v>
      </c>
      <c r="E282" s="22">
        <v>3</v>
      </c>
      <c r="F282" s="527" t="s">
        <v>1409</v>
      </c>
      <c r="G282" s="209" t="str">
        <f t="shared" si="49"/>
        <v>ID.RA-3</v>
      </c>
      <c r="H282" s="37">
        <v>1</v>
      </c>
      <c r="I282" s="37">
        <f>D282*H282</f>
        <v>0</v>
      </c>
      <c r="J282" s="37">
        <f t="shared" si="50"/>
        <v>5</v>
      </c>
      <c r="K282" s="132"/>
      <c r="L282" s="55"/>
      <c r="N282" s="2"/>
    </row>
    <row r="283" spans="1:14" x14ac:dyDescent="0.3">
      <c r="A283" s="531" t="str">
        <f t="shared" ref="A283:E284" si="53">A282</f>
        <v>M 4.1.2</v>
      </c>
      <c r="B283" s="525">
        <f t="shared" si="53"/>
        <v>1</v>
      </c>
      <c r="C283" s="532" t="str">
        <f t="shared" si="53"/>
        <v>M</v>
      </c>
      <c r="D283" s="350">
        <f t="shared" si="53"/>
        <v>0</v>
      </c>
      <c r="E283" s="350">
        <f t="shared" si="53"/>
        <v>3</v>
      </c>
      <c r="F283" s="528" t="s">
        <v>1410</v>
      </c>
      <c r="G283" s="351" t="str">
        <f t="shared" si="49"/>
        <v>ID.RA-4</v>
      </c>
      <c r="H283" s="350">
        <f t="shared" ref="H283:J284" si="54">H282</f>
        <v>1</v>
      </c>
      <c r="I283" s="350">
        <f t="shared" si="54"/>
        <v>0</v>
      </c>
      <c r="J283" s="350">
        <f t="shared" si="54"/>
        <v>5</v>
      </c>
      <c r="K283" s="350"/>
      <c r="L283" s="533" t="s">
        <v>2929</v>
      </c>
      <c r="N283" s="2"/>
    </row>
    <row r="284" spans="1:14" x14ac:dyDescent="0.3">
      <c r="A284" s="531" t="str">
        <f t="shared" si="53"/>
        <v>M 4.1.2</v>
      </c>
      <c r="B284" s="525">
        <f t="shared" si="53"/>
        <v>1</v>
      </c>
      <c r="C284" s="532" t="str">
        <f t="shared" si="53"/>
        <v>M</v>
      </c>
      <c r="D284" s="350">
        <f t="shared" si="53"/>
        <v>0</v>
      </c>
      <c r="E284" s="350">
        <f t="shared" si="53"/>
        <v>3</v>
      </c>
      <c r="F284" s="528" t="s">
        <v>1411</v>
      </c>
      <c r="G284" s="351" t="str">
        <f t="shared" si="49"/>
        <v>ID.RA-5</v>
      </c>
      <c r="H284" s="350">
        <f t="shared" si="54"/>
        <v>1</v>
      </c>
      <c r="I284" s="350">
        <f t="shared" si="54"/>
        <v>0</v>
      </c>
      <c r="J284" s="350">
        <f t="shared" si="54"/>
        <v>5</v>
      </c>
      <c r="K284" s="350"/>
      <c r="L284" s="533" t="s">
        <v>2929</v>
      </c>
      <c r="N284" s="2"/>
    </row>
    <row r="285" spans="1:14" x14ac:dyDescent="0.3">
      <c r="A285" s="24" t="s">
        <v>4587</v>
      </c>
      <c r="B285" s="354">
        <v>1</v>
      </c>
      <c r="C285" s="376" t="s">
        <v>1516</v>
      </c>
      <c r="D285" s="22">
        <v>0</v>
      </c>
      <c r="E285" s="22">
        <v>3</v>
      </c>
      <c r="F285" s="527" t="s">
        <v>1409</v>
      </c>
      <c r="G285" s="209" t="str">
        <f t="shared" si="49"/>
        <v>ID.RA-3</v>
      </c>
      <c r="H285" s="37">
        <v>1</v>
      </c>
      <c r="I285" s="37">
        <f>D285*H285</f>
        <v>0</v>
      </c>
      <c r="J285" s="37">
        <f t="shared" si="50"/>
        <v>5</v>
      </c>
      <c r="K285" s="132"/>
      <c r="L285" s="55"/>
      <c r="N285" s="2"/>
    </row>
    <row r="286" spans="1:14" x14ac:dyDescent="0.3">
      <c r="A286" s="531" t="str">
        <f t="shared" ref="A286:E287" si="55">A285</f>
        <v>M 4.1.3</v>
      </c>
      <c r="B286" s="525">
        <f t="shared" si="55"/>
        <v>1</v>
      </c>
      <c r="C286" s="532" t="str">
        <f t="shared" si="55"/>
        <v>M</v>
      </c>
      <c r="D286" s="350">
        <f t="shared" si="55"/>
        <v>0</v>
      </c>
      <c r="E286" s="350">
        <f t="shared" si="55"/>
        <v>3</v>
      </c>
      <c r="F286" s="528" t="s">
        <v>1410</v>
      </c>
      <c r="G286" s="351" t="str">
        <f t="shared" si="49"/>
        <v>ID.RA-4</v>
      </c>
      <c r="H286" s="350">
        <f t="shared" ref="H286:J287" si="56">H285</f>
        <v>1</v>
      </c>
      <c r="I286" s="350">
        <f t="shared" si="56"/>
        <v>0</v>
      </c>
      <c r="J286" s="350">
        <f t="shared" si="56"/>
        <v>5</v>
      </c>
      <c r="K286" s="350"/>
      <c r="L286" s="533" t="s">
        <v>2929</v>
      </c>
      <c r="N286" s="2"/>
    </row>
    <row r="287" spans="1:14" x14ac:dyDescent="0.3">
      <c r="A287" s="531" t="str">
        <f t="shared" si="55"/>
        <v>M 4.1.3</v>
      </c>
      <c r="B287" s="525">
        <f t="shared" si="55"/>
        <v>1</v>
      </c>
      <c r="C287" s="532" t="str">
        <f t="shared" si="55"/>
        <v>M</v>
      </c>
      <c r="D287" s="350">
        <f t="shared" si="55"/>
        <v>0</v>
      </c>
      <c r="E287" s="350">
        <f t="shared" si="55"/>
        <v>3</v>
      </c>
      <c r="F287" s="528" t="s">
        <v>1411</v>
      </c>
      <c r="G287" s="351" t="str">
        <f t="shared" si="49"/>
        <v>ID.RA-5</v>
      </c>
      <c r="H287" s="350">
        <f t="shared" si="56"/>
        <v>1</v>
      </c>
      <c r="I287" s="350">
        <f t="shared" si="56"/>
        <v>0</v>
      </c>
      <c r="J287" s="350">
        <f t="shared" si="56"/>
        <v>5</v>
      </c>
      <c r="K287" s="350"/>
      <c r="L287" s="533" t="s">
        <v>2929</v>
      </c>
      <c r="N287" s="2"/>
    </row>
    <row r="288" spans="1:14" x14ac:dyDescent="0.3">
      <c r="A288" s="24" t="s">
        <v>4588</v>
      </c>
      <c r="B288" s="354">
        <v>1</v>
      </c>
      <c r="C288" s="376" t="s">
        <v>1516</v>
      </c>
      <c r="D288" s="22">
        <v>0</v>
      </c>
      <c r="E288" s="22">
        <v>3</v>
      </c>
      <c r="F288" s="527" t="s">
        <v>1409</v>
      </c>
      <c r="G288" s="209" t="str">
        <f t="shared" si="49"/>
        <v>ID.RA-3</v>
      </c>
      <c r="H288" s="37">
        <v>1</v>
      </c>
      <c r="I288" s="37">
        <f>D288*H288</f>
        <v>0</v>
      </c>
      <c r="J288" s="37">
        <f t="shared" si="50"/>
        <v>5</v>
      </c>
      <c r="K288" s="132"/>
      <c r="L288" s="55"/>
      <c r="N288" s="2"/>
    </row>
    <row r="289" spans="1:14" x14ac:dyDescent="0.3">
      <c r="A289" s="531" t="str">
        <f t="shared" ref="A289:E291" si="57">A288</f>
        <v>M 4.1.4</v>
      </c>
      <c r="B289" s="525">
        <f t="shared" si="57"/>
        <v>1</v>
      </c>
      <c r="C289" s="532" t="str">
        <f t="shared" si="57"/>
        <v>M</v>
      </c>
      <c r="D289" s="350">
        <f t="shared" si="57"/>
        <v>0</v>
      </c>
      <c r="E289" s="350">
        <f t="shared" si="57"/>
        <v>3</v>
      </c>
      <c r="F289" s="528" t="s">
        <v>1410</v>
      </c>
      <c r="G289" s="351" t="str">
        <f t="shared" si="49"/>
        <v>ID.RA-4</v>
      </c>
      <c r="H289" s="350">
        <f t="shared" ref="H289:J291" si="58">H288</f>
        <v>1</v>
      </c>
      <c r="I289" s="350">
        <f t="shared" si="58"/>
        <v>0</v>
      </c>
      <c r="J289" s="350">
        <f t="shared" si="58"/>
        <v>5</v>
      </c>
      <c r="K289" s="350"/>
      <c r="L289" s="533" t="s">
        <v>2929</v>
      </c>
      <c r="N289" s="2"/>
    </row>
    <row r="290" spans="1:14" x14ac:dyDescent="0.3">
      <c r="A290" s="531" t="str">
        <f t="shared" si="57"/>
        <v>M 4.1.4</v>
      </c>
      <c r="B290" s="525">
        <f t="shared" si="57"/>
        <v>1</v>
      </c>
      <c r="C290" s="532" t="str">
        <f t="shared" si="57"/>
        <v>M</v>
      </c>
      <c r="D290" s="350">
        <f t="shared" si="57"/>
        <v>0</v>
      </c>
      <c r="E290" s="350">
        <f t="shared" si="57"/>
        <v>3</v>
      </c>
      <c r="F290" s="528" t="s">
        <v>1411</v>
      </c>
      <c r="G290" s="351" t="str">
        <f t="shared" si="49"/>
        <v>ID.RA-5</v>
      </c>
      <c r="H290" s="350">
        <f t="shared" si="58"/>
        <v>1</v>
      </c>
      <c r="I290" s="350">
        <f t="shared" si="58"/>
        <v>0</v>
      </c>
      <c r="J290" s="350">
        <f t="shared" si="58"/>
        <v>5</v>
      </c>
      <c r="K290" s="350"/>
      <c r="L290" s="533" t="s">
        <v>2929</v>
      </c>
      <c r="N290" s="2"/>
    </row>
    <row r="291" spans="1:14" x14ac:dyDescent="0.3">
      <c r="A291" s="531" t="str">
        <f t="shared" si="57"/>
        <v>M 4.1.4</v>
      </c>
      <c r="B291" s="525">
        <f t="shared" si="57"/>
        <v>1</v>
      </c>
      <c r="C291" s="532" t="str">
        <f t="shared" si="57"/>
        <v>M</v>
      </c>
      <c r="D291" s="350">
        <f t="shared" si="57"/>
        <v>0</v>
      </c>
      <c r="E291" s="350">
        <f t="shared" si="57"/>
        <v>3</v>
      </c>
      <c r="F291" s="528" t="s">
        <v>1417</v>
      </c>
      <c r="G291" s="351" t="str">
        <f t="shared" si="49"/>
        <v>ID.RM-1</v>
      </c>
      <c r="H291" s="350">
        <f t="shared" si="58"/>
        <v>1</v>
      </c>
      <c r="I291" s="350">
        <f t="shared" si="58"/>
        <v>0</v>
      </c>
      <c r="J291" s="350">
        <f t="shared" si="58"/>
        <v>5</v>
      </c>
      <c r="K291" s="350"/>
      <c r="L291" s="533" t="s">
        <v>2929</v>
      </c>
      <c r="N291" s="2"/>
    </row>
    <row r="292" spans="1:14" x14ac:dyDescent="0.3">
      <c r="A292" s="24" t="s">
        <v>4589</v>
      </c>
      <c r="B292" s="354">
        <v>1</v>
      </c>
      <c r="C292" s="376" t="s">
        <v>1516</v>
      </c>
      <c r="D292" s="22">
        <v>0</v>
      </c>
      <c r="E292" s="22">
        <v>3</v>
      </c>
      <c r="F292" s="527" t="s">
        <v>1409</v>
      </c>
      <c r="G292" s="209" t="str">
        <f t="shared" si="49"/>
        <v>ID.RA-3</v>
      </c>
      <c r="H292" s="37">
        <v>1</v>
      </c>
      <c r="I292" s="37">
        <f>D292*H292</f>
        <v>0</v>
      </c>
      <c r="J292" s="37">
        <f t="shared" si="50"/>
        <v>5</v>
      </c>
      <c r="K292" s="132"/>
      <c r="L292" s="55"/>
      <c r="N292" s="2"/>
    </row>
    <row r="293" spans="1:14" x14ac:dyDescent="0.3">
      <c r="A293" s="531" t="str">
        <f t="shared" ref="A293:E294" si="59">A292</f>
        <v>M 4.1.5</v>
      </c>
      <c r="B293" s="525">
        <f t="shared" si="59"/>
        <v>1</v>
      </c>
      <c r="C293" s="532" t="str">
        <f t="shared" si="59"/>
        <v>M</v>
      </c>
      <c r="D293" s="350">
        <f t="shared" si="59"/>
        <v>0</v>
      </c>
      <c r="E293" s="350">
        <f t="shared" si="59"/>
        <v>3</v>
      </c>
      <c r="F293" s="528" t="s">
        <v>1410</v>
      </c>
      <c r="G293" s="351" t="str">
        <f t="shared" si="49"/>
        <v>ID.RA-4</v>
      </c>
      <c r="H293" s="350">
        <f t="shared" ref="H293:J294" si="60">H292</f>
        <v>1</v>
      </c>
      <c r="I293" s="350">
        <f t="shared" si="60"/>
        <v>0</v>
      </c>
      <c r="J293" s="350">
        <f t="shared" si="60"/>
        <v>5</v>
      </c>
      <c r="K293" s="350"/>
      <c r="L293" s="533" t="s">
        <v>2929</v>
      </c>
      <c r="N293" s="2"/>
    </row>
    <row r="294" spans="1:14" x14ac:dyDescent="0.3">
      <c r="A294" s="531" t="str">
        <f t="shared" si="59"/>
        <v>M 4.1.5</v>
      </c>
      <c r="B294" s="525">
        <f t="shared" si="59"/>
        <v>1</v>
      </c>
      <c r="C294" s="532" t="str">
        <f t="shared" si="59"/>
        <v>M</v>
      </c>
      <c r="D294" s="350">
        <f t="shared" si="59"/>
        <v>0</v>
      </c>
      <c r="E294" s="350">
        <f t="shared" si="59"/>
        <v>3</v>
      </c>
      <c r="F294" s="528" t="s">
        <v>1411</v>
      </c>
      <c r="G294" s="351" t="str">
        <f t="shared" si="49"/>
        <v>ID.RA-5</v>
      </c>
      <c r="H294" s="350">
        <f t="shared" si="60"/>
        <v>1</v>
      </c>
      <c r="I294" s="350">
        <f t="shared" si="60"/>
        <v>0</v>
      </c>
      <c r="J294" s="350">
        <f t="shared" si="60"/>
        <v>5</v>
      </c>
      <c r="K294" s="350"/>
      <c r="L294" s="533" t="s">
        <v>2929</v>
      </c>
      <c r="N294" s="2"/>
    </row>
    <row r="295" spans="1:14" x14ac:dyDescent="0.3">
      <c r="A295" s="24" t="s">
        <v>4590</v>
      </c>
      <c r="B295" s="354">
        <v>1</v>
      </c>
      <c r="C295" s="376" t="s">
        <v>1516</v>
      </c>
      <c r="D295" s="22">
        <v>0</v>
      </c>
      <c r="E295" s="22">
        <v>3</v>
      </c>
      <c r="F295" s="527" t="s">
        <v>1409</v>
      </c>
      <c r="G295" s="209" t="str">
        <f t="shared" si="49"/>
        <v>ID.RA-3</v>
      </c>
      <c r="H295" s="37">
        <v>1</v>
      </c>
      <c r="I295" s="37">
        <f>D295*H295</f>
        <v>0</v>
      </c>
      <c r="J295" s="37">
        <f t="shared" si="50"/>
        <v>5</v>
      </c>
      <c r="K295" s="132"/>
      <c r="L295" s="55"/>
      <c r="N295" s="2"/>
    </row>
    <row r="296" spans="1:14" x14ac:dyDescent="0.3">
      <c r="A296" s="531" t="str">
        <f t="shared" ref="A296:E297" si="61">A295</f>
        <v>M 4.1.6</v>
      </c>
      <c r="B296" s="525">
        <f t="shared" si="61"/>
        <v>1</v>
      </c>
      <c r="C296" s="532" t="str">
        <f t="shared" si="61"/>
        <v>M</v>
      </c>
      <c r="D296" s="350">
        <f t="shared" si="61"/>
        <v>0</v>
      </c>
      <c r="E296" s="350">
        <f t="shared" si="61"/>
        <v>3</v>
      </c>
      <c r="F296" s="528" t="s">
        <v>1410</v>
      </c>
      <c r="G296" s="351" t="str">
        <f t="shared" si="49"/>
        <v>ID.RA-4</v>
      </c>
      <c r="H296" s="350">
        <f t="shared" ref="H296:J297" si="62">H295</f>
        <v>1</v>
      </c>
      <c r="I296" s="350">
        <f t="shared" si="62"/>
        <v>0</v>
      </c>
      <c r="J296" s="350">
        <f t="shared" si="62"/>
        <v>5</v>
      </c>
      <c r="K296" s="350"/>
      <c r="L296" s="533" t="s">
        <v>2929</v>
      </c>
      <c r="N296" s="2"/>
    </row>
    <row r="297" spans="1:14" x14ac:dyDescent="0.3">
      <c r="A297" s="531" t="str">
        <f t="shared" si="61"/>
        <v>M 4.1.6</v>
      </c>
      <c r="B297" s="525">
        <f t="shared" si="61"/>
        <v>1</v>
      </c>
      <c r="C297" s="532" t="str">
        <f t="shared" si="61"/>
        <v>M</v>
      </c>
      <c r="D297" s="350">
        <f t="shared" si="61"/>
        <v>0</v>
      </c>
      <c r="E297" s="350">
        <f t="shared" si="61"/>
        <v>3</v>
      </c>
      <c r="F297" s="528" t="s">
        <v>1411</v>
      </c>
      <c r="G297" s="351" t="str">
        <f t="shared" si="49"/>
        <v>ID.RA-5</v>
      </c>
      <c r="H297" s="350">
        <f t="shared" si="62"/>
        <v>1</v>
      </c>
      <c r="I297" s="350">
        <f t="shared" si="62"/>
        <v>0</v>
      </c>
      <c r="J297" s="350">
        <f t="shared" si="62"/>
        <v>5</v>
      </c>
      <c r="K297" s="350"/>
      <c r="L297" s="533" t="s">
        <v>2929</v>
      </c>
      <c r="N297" s="2"/>
    </row>
    <row r="298" spans="1:14" x14ac:dyDescent="0.3">
      <c r="A298" s="24" t="s">
        <v>4591</v>
      </c>
      <c r="B298" s="354">
        <v>1</v>
      </c>
      <c r="C298" s="376" t="s">
        <v>1516</v>
      </c>
      <c r="D298" s="22">
        <v>0</v>
      </c>
      <c r="E298" s="22">
        <v>3</v>
      </c>
      <c r="F298" s="527" t="s">
        <v>1409</v>
      </c>
      <c r="G298" s="209" t="str">
        <f t="shared" si="49"/>
        <v>ID.RA-3</v>
      </c>
      <c r="H298" s="37">
        <v>1</v>
      </c>
      <c r="I298" s="37">
        <f>D298*H298</f>
        <v>0</v>
      </c>
      <c r="J298" s="37">
        <f t="shared" si="50"/>
        <v>5</v>
      </c>
      <c r="K298" s="132"/>
      <c r="L298" s="55"/>
      <c r="N298" s="2"/>
    </row>
    <row r="299" spans="1:14" x14ac:dyDescent="0.3">
      <c r="A299" s="531" t="str">
        <f t="shared" ref="A299:E300" si="63">A298</f>
        <v>M 4.1.7</v>
      </c>
      <c r="B299" s="525">
        <f t="shared" si="63"/>
        <v>1</v>
      </c>
      <c r="C299" s="532" t="str">
        <f t="shared" si="63"/>
        <v>M</v>
      </c>
      <c r="D299" s="350">
        <f t="shared" si="63"/>
        <v>0</v>
      </c>
      <c r="E299" s="350">
        <f t="shared" si="63"/>
        <v>3</v>
      </c>
      <c r="F299" s="528" t="s">
        <v>1410</v>
      </c>
      <c r="G299" s="351" t="str">
        <f t="shared" si="49"/>
        <v>ID.RA-4</v>
      </c>
      <c r="H299" s="350">
        <f t="shared" ref="H299:J300" si="64">H298</f>
        <v>1</v>
      </c>
      <c r="I299" s="350">
        <f t="shared" si="64"/>
        <v>0</v>
      </c>
      <c r="J299" s="350">
        <f t="shared" si="64"/>
        <v>5</v>
      </c>
      <c r="K299" s="350"/>
      <c r="L299" s="533" t="s">
        <v>2929</v>
      </c>
      <c r="N299" s="2"/>
    </row>
    <row r="300" spans="1:14" x14ac:dyDescent="0.3">
      <c r="A300" s="531" t="str">
        <f t="shared" si="63"/>
        <v>M 4.1.7</v>
      </c>
      <c r="B300" s="525">
        <f t="shared" si="63"/>
        <v>1</v>
      </c>
      <c r="C300" s="532" t="str">
        <f t="shared" si="63"/>
        <v>M</v>
      </c>
      <c r="D300" s="350">
        <f t="shared" si="63"/>
        <v>0</v>
      </c>
      <c r="E300" s="350">
        <f t="shared" si="63"/>
        <v>3</v>
      </c>
      <c r="F300" s="528" t="s">
        <v>1411</v>
      </c>
      <c r="G300" s="351" t="str">
        <f t="shared" si="49"/>
        <v>ID.RA-5</v>
      </c>
      <c r="H300" s="350">
        <f t="shared" si="64"/>
        <v>1</v>
      </c>
      <c r="I300" s="350">
        <f t="shared" si="64"/>
        <v>0</v>
      </c>
      <c r="J300" s="350">
        <f t="shared" si="64"/>
        <v>5</v>
      </c>
      <c r="K300" s="350"/>
      <c r="L300" s="533" t="s">
        <v>2929</v>
      </c>
      <c r="N300" s="2"/>
    </row>
    <row r="301" spans="1:14" x14ac:dyDescent="0.3">
      <c r="A301" s="24" t="s">
        <v>4592</v>
      </c>
      <c r="B301" s="354">
        <v>1</v>
      </c>
      <c r="C301" s="376" t="s">
        <v>1516</v>
      </c>
      <c r="D301" s="22">
        <v>0</v>
      </c>
      <c r="E301" s="22">
        <v>3</v>
      </c>
      <c r="F301" s="527" t="s">
        <v>1409</v>
      </c>
      <c r="G301" s="209" t="str">
        <f t="shared" si="49"/>
        <v>ID.RA-3</v>
      </c>
      <c r="H301" s="37">
        <v>1</v>
      </c>
      <c r="I301" s="37">
        <f>D301*H301</f>
        <v>0</v>
      </c>
      <c r="J301" s="37">
        <f t="shared" si="50"/>
        <v>5</v>
      </c>
      <c r="K301" s="132"/>
      <c r="L301" s="55"/>
      <c r="N301" s="2"/>
    </row>
    <row r="302" spans="1:14" x14ac:dyDescent="0.3">
      <c r="A302" s="531" t="str">
        <f t="shared" ref="A302:E303" si="65">A301</f>
        <v>M 4.1.8</v>
      </c>
      <c r="B302" s="525">
        <f t="shared" si="65"/>
        <v>1</v>
      </c>
      <c r="C302" s="532" t="str">
        <f t="shared" si="65"/>
        <v>M</v>
      </c>
      <c r="D302" s="350">
        <f t="shared" si="65"/>
        <v>0</v>
      </c>
      <c r="E302" s="350">
        <f t="shared" si="65"/>
        <v>3</v>
      </c>
      <c r="F302" s="528" t="s">
        <v>1410</v>
      </c>
      <c r="G302" s="351" t="str">
        <f t="shared" si="49"/>
        <v>ID.RA-4</v>
      </c>
      <c r="H302" s="350">
        <f t="shared" ref="H302:J303" si="66">H301</f>
        <v>1</v>
      </c>
      <c r="I302" s="350">
        <f t="shared" si="66"/>
        <v>0</v>
      </c>
      <c r="J302" s="350">
        <f t="shared" si="66"/>
        <v>5</v>
      </c>
      <c r="K302" s="350"/>
      <c r="L302" s="533" t="s">
        <v>2929</v>
      </c>
      <c r="N302" s="2"/>
    </row>
    <row r="303" spans="1:14" x14ac:dyDescent="0.3">
      <c r="A303" s="531" t="str">
        <f t="shared" si="65"/>
        <v>M 4.1.8</v>
      </c>
      <c r="B303" s="525">
        <f t="shared" si="65"/>
        <v>1</v>
      </c>
      <c r="C303" s="532" t="str">
        <f t="shared" si="65"/>
        <v>M</v>
      </c>
      <c r="D303" s="350">
        <f t="shared" si="65"/>
        <v>0</v>
      </c>
      <c r="E303" s="350">
        <f t="shared" si="65"/>
        <v>3</v>
      </c>
      <c r="F303" s="528" t="s">
        <v>1411</v>
      </c>
      <c r="G303" s="351" t="str">
        <f t="shared" si="49"/>
        <v>ID.RA-5</v>
      </c>
      <c r="H303" s="350">
        <f t="shared" si="66"/>
        <v>1</v>
      </c>
      <c r="I303" s="350">
        <f t="shared" si="66"/>
        <v>0</v>
      </c>
      <c r="J303" s="350">
        <f t="shared" si="66"/>
        <v>5</v>
      </c>
      <c r="K303" s="350"/>
      <c r="L303" s="533" t="s">
        <v>2929</v>
      </c>
      <c r="N303" s="2"/>
    </row>
    <row r="304" spans="1:14" x14ac:dyDescent="0.3">
      <c r="A304" s="631" t="s">
        <v>3053</v>
      </c>
      <c r="B304" s="620"/>
      <c r="C304" s="632"/>
      <c r="D304" s="622"/>
      <c r="E304" s="622"/>
      <c r="F304" s="633"/>
      <c r="G304" s="623"/>
      <c r="H304" s="622"/>
      <c r="I304" s="622"/>
      <c r="J304" s="622"/>
      <c r="K304" s="626"/>
      <c r="L304" s="624"/>
      <c r="N304" s="2"/>
    </row>
    <row r="305" spans="1:14" x14ac:dyDescent="0.3">
      <c r="A305" s="619" t="str">
        <f t="shared" ref="A305:A306" si="67">A304</f>
        <v>Removed, keep lines for backwards compatibility</v>
      </c>
      <c r="B305" s="620"/>
      <c r="C305" s="621"/>
      <c r="D305" s="622"/>
      <c r="E305" s="622"/>
      <c r="F305" s="633"/>
      <c r="G305" s="623" t="str">
        <f t="shared" si="49"/>
        <v/>
      </c>
      <c r="H305" s="622"/>
      <c r="I305" s="622"/>
      <c r="J305" s="622"/>
      <c r="K305" s="622"/>
      <c r="L305" s="624"/>
      <c r="N305" s="2"/>
    </row>
    <row r="306" spans="1:14" x14ac:dyDescent="0.3">
      <c r="A306" s="619" t="str">
        <f t="shared" si="67"/>
        <v>Removed, keep lines for backwards compatibility</v>
      </c>
      <c r="B306" s="620"/>
      <c r="C306" s="621"/>
      <c r="D306" s="622"/>
      <c r="E306" s="622"/>
      <c r="F306" s="633"/>
      <c r="G306" s="623" t="str">
        <f t="shared" si="49"/>
        <v/>
      </c>
      <c r="H306" s="622"/>
      <c r="I306" s="622"/>
      <c r="J306" s="622"/>
      <c r="K306" s="622"/>
      <c r="L306" s="624"/>
      <c r="N306" s="2"/>
    </row>
    <row r="307" spans="1:14" x14ac:dyDescent="0.3">
      <c r="A307" s="24" t="s">
        <v>4593</v>
      </c>
      <c r="B307" s="354">
        <v>1</v>
      </c>
      <c r="C307" s="376" t="s">
        <v>1516</v>
      </c>
      <c r="D307" s="22">
        <v>0</v>
      </c>
      <c r="E307" s="22">
        <v>3</v>
      </c>
      <c r="F307" s="527" t="s">
        <v>1409</v>
      </c>
      <c r="G307" s="209" t="str">
        <f t="shared" si="49"/>
        <v>ID.RA-3</v>
      </c>
      <c r="H307" s="37">
        <v>1</v>
      </c>
      <c r="I307" s="37">
        <f>D307*H307</f>
        <v>0</v>
      </c>
      <c r="J307" s="37">
        <f t="shared" si="50"/>
        <v>5</v>
      </c>
      <c r="K307" s="132"/>
      <c r="L307" s="55"/>
      <c r="N307" s="2"/>
    </row>
    <row r="308" spans="1:14" x14ac:dyDescent="0.3">
      <c r="A308" s="531" t="str">
        <f t="shared" ref="A308:E309" si="68">A307</f>
        <v>M 4.1.9</v>
      </c>
      <c r="B308" s="525">
        <f t="shared" si="68"/>
        <v>1</v>
      </c>
      <c r="C308" s="532" t="str">
        <f t="shared" si="68"/>
        <v>M</v>
      </c>
      <c r="D308" s="350">
        <f t="shared" si="68"/>
        <v>0</v>
      </c>
      <c r="E308" s="350">
        <f t="shared" si="68"/>
        <v>3</v>
      </c>
      <c r="F308" s="528" t="s">
        <v>1410</v>
      </c>
      <c r="G308" s="351" t="str">
        <f t="shared" si="49"/>
        <v>ID.RA-4</v>
      </c>
      <c r="H308" s="350">
        <f t="shared" ref="H308:J309" si="69">H307</f>
        <v>1</v>
      </c>
      <c r="I308" s="350">
        <f t="shared" si="69"/>
        <v>0</v>
      </c>
      <c r="J308" s="350">
        <f t="shared" si="69"/>
        <v>5</v>
      </c>
      <c r="K308" s="350"/>
      <c r="L308" s="533" t="s">
        <v>2929</v>
      </c>
      <c r="N308" s="2"/>
    </row>
    <row r="309" spans="1:14" x14ac:dyDescent="0.3">
      <c r="A309" s="531" t="str">
        <f t="shared" si="68"/>
        <v>M 4.1.9</v>
      </c>
      <c r="B309" s="525">
        <f t="shared" si="68"/>
        <v>1</v>
      </c>
      <c r="C309" s="532" t="str">
        <f t="shared" si="68"/>
        <v>M</v>
      </c>
      <c r="D309" s="350">
        <f t="shared" si="68"/>
        <v>0</v>
      </c>
      <c r="E309" s="350">
        <f t="shared" si="68"/>
        <v>3</v>
      </c>
      <c r="F309" s="528" t="s">
        <v>1411</v>
      </c>
      <c r="G309" s="351" t="str">
        <f t="shared" si="49"/>
        <v>ID.RA-5</v>
      </c>
      <c r="H309" s="350">
        <f t="shared" si="69"/>
        <v>1</v>
      </c>
      <c r="I309" s="350">
        <f t="shared" si="69"/>
        <v>0</v>
      </c>
      <c r="J309" s="350">
        <f t="shared" si="69"/>
        <v>5</v>
      </c>
      <c r="K309" s="350"/>
      <c r="L309" s="533" t="s">
        <v>2929</v>
      </c>
      <c r="N309" s="2"/>
    </row>
    <row r="310" spans="1:14" x14ac:dyDescent="0.3">
      <c r="A310" s="24" t="s">
        <v>4594</v>
      </c>
      <c r="B310" s="354">
        <v>1</v>
      </c>
      <c r="C310" s="376" t="s">
        <v>1516</v>
      </c>
      <c r="D310" s="22">
        <v>0</v>
      </c>
      <c r="E310" s="22">
        <v>3</v>
      </c>
      <c r="F310" s="527" t="s">
        <v>1409</v>
      </c>
      <c r="G310" s="209" t="str">
        <f t="shared" si="49"/>
        <v>ID.RA-3</v>
      </c>
      <c r="H310" s="37">
        <v>1</v>
      </c>
      <c r="I310" s="37">
        <f>D310*H310</f>
        <v>0</v>
      </c>
      <c r="J310" s="37">
        <f t="shared" si="50"/>
        <v>5</v>
      </c>
      <c r="K310" s="132"/>
      <c r="L310" s="55"/>
      <c r="N310" s="2"/>
    </row>
    <row r="311" spans="1:14" x14ac:dyDescent="0.3">
      <c r="A311" s="531" t="str">
        <f t="shared" ref="A311:E312" si="70">A310</f>
        <v>M 4.1.10</v>
      </c>
      <c r="B311" s="525">
        <f t="shared" si="70"/>
        <v>1</v>
      </c>
      <c r="C311" s="532" t="str">
        <f t="shared" si="70"/>
        <v>M</v>
      </c>
      <c r="D311" s="350">
        <f t="shared" si="70"/>
        <v>0</v>
      </c>
      <c r="E311" s="350">
        <f t="shared" si="70"/>
        <v>3</v>
      </c>
      <c r="F311" s="528" t="s">
        <v>1410</v>
      </c>
      <c r="G311" s="351" t="str">
        <f t="shared" si="49"/>
        <v>ID.RA-4</v>
      </c>
      <c r="H311" s="350">
        <f t="shared" ref="H311:J312" si="71">H310</f>
        <v>1</v>
      </c>
      <c r="I311" s="350">
        <f t="shared" si="71"/>
        <v>0</v>
      </c>
      <c r="J311" s="350">
        <f t="shared" si="71"/>
        <v>5</v>
      </c>
      <c r="K311" s="350"/>
      <c r="L311" s="533" t="s">
        <v>2929</v>
      </c>
      <c r="N311" s="2"/>
    </row>
    <row r="312" spans="1:14" x14ac:dyDescent="0.3">
      <c r="A312" s="531" t="str">
        <f t="shared" si="70"/>
        <v>M 4.1.10</v>
      </c>
      <c r="B312" s="525">
        <f t="shared" si="70"/>
        <v>1</v>
      </c>
      <c r="C312" s="532" t="str">
        <f t="shared" si="70"/>
        <v>M</v>
      </c>
      <c r="D312" s="350">
        <f t="shared" si="70"/>
        <v>0</v>
      </c>
      <c r="E312" s="350">
        <f t="shared" si="70"/>
        <v>3</v>
      </c>
      <c r="F312" s="528" t="s">
        <v>1411</v>
      </c>
      <c r="G312" s="351" t="str">
        <f t="shared" si="49"/>
        <v>ID.RA-5</v>
      </c>
      <c r="H312" s="350">
        <f t="shared" si="71"/>
        <v>1</v>
      </c>
      <c r="I312" s="350">
        <f t="shared" si="71"/>
        <v>0</v>
      </c>
      <c r="J312" s="350">
        <f t="shared" si="71"/>
        <v>5</v>
      </c>
      <c r="K312" s="350"/>
      <c r="L312" s="533" t="s">
        <v>2929</v>
      </c>
      <c r="N312" s="2"/>
    </row>
    <row r="313" spans="1:14" x14ac:dyDescent="0.3">
      <c r="A313" s="526" t="s">
        <v>4595</v>
      </c>
      <c r="B313" s="22">
        <v>1</v>
      </c>
      <c r="C313" s="383" t="s">
        <v>1516</v>
      </c>
      <c r="D313" s="22">
        <v>0</v>
      </c>
      <c r="E313" s="22">
        <v>3</v>
      </c>
      <c r="F313" s="527" t="s">
        <v>1409</v>
      </c>
      <c r="G313" s="209" t="str">
        <f t="shared" si="49"/>
        <v>ID.RA-3</v>
      </c>
      <c r="H313" s="38">
        <v>1</v>
      </c>
      <c r="I313" s="38">
        <f>D313*H313</f>
        <v>0</v>
      </c>
      <c r="J313" s="38">
        <f t="shared" si="50"/>
        <v>5</v>
      </c>
      <c r="K313" s="38"/>
      <c r="L313" s="56"/>
      <c r="N313" s="2"/>
    </row>
    <row r="314" spans="1:14" x14ac:dyDescent="0.3">
      <c r="A314" s="531" t="str">
        <f t="shared" ref="A314:E315" si="72">A313</f>
        <v>M 4.1.11</v>
      </c>
      <c r="B314" s="525">
        <f t="shared" si="72"/>
        <v>1</v>
      </c>
      <c r="C314" s="532" t="str">
        <f t="shared" si="72"/>
        <v>M</v>
      </c>
      <c r="D314" s="350">
        <f t="shared" si="72"/>
        <v>0</v>
      </c>
      <c r="E314" s="350">
        <f t="shared" si="72"/>
        <v>3</v>
      </c>
      <c r="F314" s="528" t="s">
        <v>1410</v>
      </c>
      <c r="G314" s="351" t="str">
        <f t="shared" si="49"/>
        <v>ID.RA-4</v>
      </c>
      <c r="H314" s="350">
        <f t="shared" ref="H314:J315" si="73">H313</f>
        <v>1</v>
      </c>
      <c r="I314" s="350">
        <f t="shared" si="73"/>
        <v>0</v>
      </c>
      <c r="J314" s="350">
        <f t="shared" si="73"/>
        <v>5</v>
      </c>
      <c r="K314" s="350"/>
      <c r="L314" s="533" t="s">
        <v>2929</v>
      </c>
      <c r="N314" s="2"/>
    </row>
    <row r="315" spans="1:14" ht="15.15" thickBot="1" x14ac:dyDescent="0.35">
      <c r="A315" s="531" t="str">
        <f t="shared" si="72"/>
        <v>M 4.1.11</v>
      </c>
      <c r="B315" s="525">
        <f t="shared" si="72"/>
        <v>1</v>
      </c>
      <c r="C315" s="532" t="str">
        <f t="shared" si="72"/>
        <v>M</v>
      </c>
      <c r="D315" s="350">
        <f t="shared" si="72"/>
        <v>0</v>
      </c>
      <c r="E315" s="350">
        <f t="shared" si="72"/>
        <v>3</v>
      </c>
      <c r="F315" s="528" t="s">
        <v>1411</v>
      </c>
      <c r="G315" s="351" t="str">
        <f t="shared" si="49"/>
        <v>ID.RA-5</v>
      </c>
      <c r="H315" s="350">
        <f t="shared" si="73"/>
        <v>1</v>
      </c>
      <c r="I315" s="350">
        <f t="shared" si="73"/>
        <v>0</v>
      </c>
      <c r="J315" s="350">
        <f t="shared" si="73"/>
        <v>5</v>
      </c>
      <c r="K315" s="350"/>
      <c r="L315" s="533" t="s">
        <v>2929</v>
      </c>
      <c r="N315" s="2"/>
    </row>
    <row r="316" spans="1:14" ht="15.15" thickBot="1" x14ac:dyDescent="0.35">
      <c r="A316" s="69" t="s">
        <v>387</v>
      </c>
      <c r="B316" s="359"/>
      <c r="C316" s="378"/>
      <c r="D316" s="20">
        <f t="shared" ref="D316:J316" si="74">SUMIFS(D:D,$A:$A,"M 4*",$B:$B,1,$C:$C,"M",$L:$L,"&lt;&gt;NIST MAPPING")</f>
        <v>0</v>
      </c>
      <c r="E316" s="20">
        <f t="shared" si="74"/>
        <v>60</v>
      </c>
      <c r="F316" s="33">
        <f t="shared" si="74"/>
        <v>0</v>
      </c>
      <c r="G316" s="33">
        <f t="shared" si="74"/>
        <v>0</v>
      </c>
      <c r="H316" s="33">
        <f t="shared" si="74"/>
        <v>20</v>
      </c>
      <c r="I316" s="33">
        <f t="shared" si="74"/>
        <v>0</v>
      </c>
      <c r="J316" s="33">
        <f t="shared" si="74"/>
        <v>100</v>
      </c>
      <c r="K316" s="33">
        <f>IF(ROUND(100*(I316-H316)/(J316-H316),2) &lt; 0, 0, ROUND(100*(I316-H316)/(J316-H316),2))</f>
        <v>0</v>
      </c>
      <c r="L316" s="60"/>
      <c r="N316" s="2"/>
    </row>
    <row r="317" spans="1:14" ht="15.15" thickBot="1" x14ac:dyDescent="0.35">
      <c r="F317" s="5"/>
      <c r="G317" s="5"/>
      <c r="H317" s="5"/>
      <c r="I317" s="5"/>
      <c r="J317" s="5"/>
      <c r="K317" s="5"/>
      <c r="N317" s="2"/>
    </row>
    <row r="318" spans="1:14" ht="15.15" thickBot="1" x14ac:dyDescent="0.35">
      <c r="A318" s="220" t="s">
        <v>585</v>
      </c>
      <c r="B318" s="365"/>
      <c r="C318" s="352"/>
      <c r="D318" s="221"/>
      <c r="E318" s="221"/>
      <c r="F318" s="221"/>
      <c r="G318" s="221"/>
      <c r="H318" s="221"/>
      <c r="I318" s="221"/>
      <c r="J318" s="221"/>
      <c r="K318" s="221"/>
      <c r="L318" s="222"/>
      <c r="N318" s="2"/>
    </row>
    <row r="319" spans="1:14" x14ac:dyDescent="0.3">
      <c r="A319" s="53" t="s">
        <v>590</v>
      </c>
      <c r="B319" s="357"/>
      <c r="C319" s="375"/>
      <c r="D319" s="66"/>
      <c r="E319" s="66"/>
      <c r="F319" s="213"/>
      <c r="G319" s="213"/>
      <c r="H319" s="42"/>
      <c r="I319" s="42"/>
      <c r="J319" s="42"/>
      <c r="K319" s="42"/>
      <c r="L319" s="59"/>
      <c r="N319" s="2"/>
    </row>
    <row r="320" spans="1:14" x14ac:dyDescent="0.3">
      <c r="A320" s="73" t="s">
        <v>691</v>
      </c>
      <c r="B320" s="354"/>
      <c r="C320" s="388"/>
      <c r="D320" s="22">
        <v>2</v>
      </c>
      <c r="E320" s="22"/>
      <c r="F320" s="209"/>
      <c r="G320" s="209"/>
      <c r="H320" s="37"/>
      <c r="I320" s="37"/>
      <c r="J320" s="37"/>
      <c r="K320" s="37"/>
      <c r="L320" s="55"/>
      <c r="N320" s="2"/>
    </row>
    <row r="321" spans="1:14" x14ac:dyDescent="0.3">
      <c r="A321" s="73" t="s">
        <v>591</v>
      </c>
      <c r="B321" s="354"/>
      <c r="C321" s="388"/>
      <c r="D321" s="22"/>
      <c r="E321" s="22"/>
      <c r="F321" s="209"/>
      <c r="G321" s="209"/>
      <c r="H321" s="37"/>
      <c r="I321" s="37"/>
      <c r="J321" s="37"/>
      <c r="K321" s="37"/>
      <c r="L321" s="55"/>
      <c r="N321" s="2"/>
    </row>
    <row r="322" spans="1:14" x14ac:dyDescent="0.3">
      <c r="A322" s="73" t="s">
        <v>694</v>
      </c>
      <c r="B322" s="354">
        <f>$D$320-1</f>
        <v>1</v>
      </c>
      <c r="C322" s="388" t="s">
        <v>1516</v>
      </c>
      <c r="D322" s="22">
        <v>0</v>
      </c>
      <c r="E322" s="22">
        <v>3</v>
      </c>
      <c r="F322" s="209" t="s">
        <v>1489</v>
      </c>
      <c r="G322" s="209" t="str">
        <f>IF(B322=1,F322,"")</f>
        <v>DE.DP-1</v>
      </c>
      <c r="H322" s="37">
        <f>VLOOKUP(E322,'_Score matrix'!$B$31:$C$35,2,FALSE)</f>
        <v>1</v>
      </c>
      <c r="I322" s="37">
        <f>D322*H322</f>
        <v>0</v>
      </c>
      <c r="J322" s="37">
        <f>5*H322</f>
        <v>5</v>
      </c>
      <c r="K322" s="37"/>
      <c r="L322" s="55"/>
      <c r="N322" s="2"/>
    </row>
    <row r="323" spans="1:14" x14ac:dyDescent="0.3">
      <c r="A323" s="73" t="s">
        <v>695</v>
      </c>
      <c r="B323" s="354">
        <f>$D$320-1</f>
        <v>1</v>
      </c>
      <c r="C323" s="388" t="s">
        <v>1516</v>
      </c>
      <c r="D323" s="22">
        <v>0</v>
      </c>
      <c r="E323" s="22">
        <v>3</v>
      </c>
      <c r="F323" s="209" t="s">
        <v>1489</v>
      </c>
      <c r="G323" s="209" t="str">
        <f>IF(B323=1,F323,"")</f>
        <v>DE.DP-1</v>
      </c>
      <c r="H323" s="37">
        <f>VLOOKUP(E323,'_Score matrix'!$B$31:$C$35,2,FALSE)</f>
        <v>1</v>
      </c>
      <c r="I323" s="37">
        <f>D323*H323</f>
        <v>0</v>
      </c>
      <c r="J323" s="37">
        <f t="shared" ref="J323:J342" si="75">5*H323</f>
        <v>5</v>
      </c>
      <c r="K323" s="37"/>
      <c r="L323" s="55"/>
      <c r="N323" s="2"/>
    </row>
    <row r="324" spans="1:14" x14ac:dyDescent="0.3">
      <c r="A324" s="73" t="s">
        <v>592</v>
      </c>
      <c r="B324" s="354"/>
      <c r="C324" s="388"/>
      <c r="D324" s="22"/>
      <c r="E324" s="22"/>
      <c r="F324" s="209"/>
      <c r="G324" s="209"/>
      <c r="H324" s="37"/>
      <c r="I324" s="37"/>
      <c r="J324" s="37"/>
      <c r="K324" s="37"/>
      <c r="L324" s="55"/>
      <c r="N324" s="2"/>
    </row>
    <row r="325" spans="1:14" x14ac:dyDescent="0.3">
      <c r="A325" s="73" t="s">
        <v>593</v>
      </c>
      <c r="B325" s="354">
        <f>$D$320-1</f>
        <v>1</v>
      </c>
      <c r="C325" s="388" t="s">
        <v>1516</v>
      </c>
      <c r="D325" s="22">
        <v>0</v>
      </c>
      <c r="E325" s="22">
        <v>3</v>
      </c>
      <c r="F325" s="209"/>
      <c r="G325" s="209"/>
      <c r="H325" s="37">
        <f>VLOOKUP(E325,'_Score matrix'!$B$31:$C$35,2,FALSE)</f>
        <v>1</v>
      </c>
      <c r="I325" s="37">
        <f>D325*H325</f>
        <v>0</v>
      </c>
      <c r="J325" s="37">
        <f t="shared" si="75"/>
        <v>5</v>
      </c>
      <c r="K325" s="37"/>
      <c r="L325" s="55"/>
      <c r="N325" s="2"/>
    </row>
    <row r="326" spans="1:14" x14ac:dyDescent="0.3">
      <c r="A326" s="73" t="s">
        <v>594</v>
      </c>
      <c r="B326" s="354">
        <f>$D$320-1</f>
        <v>1</v>
      </c>
      <c r="C326" s="388" t="s">
        <v>1516</v>
      </c>
      <c r="D326" s="22">
        <v>0</v>
      </c>
      <c r="E326" s="22">
        <v>3</v>
      </c>
      <c r="F326" s="209"/>
      <c r="G326" s="209"/>
      <c r="H326" s="37">
        <f>VLOOKUP(E326,'_Score matrix'!$B$31:$C$35,2,FALSE)</f>
        <v>1</v>
      </c>
      <c r="I326" s="37">
        <f>D326*H326</f>
        <v>0</v>
      </c>
      <c r="J326" s="37">
        <f t="shared" si="75"/>
        <v>5</v>
      </c>
      <c r="K326" s="37"/>
      <c r="L326" s="55"/>
      <c r="N326" s="2"/>
    </row>
    <row r="327" spans="1:14" x14ac:dyDescent="0.3">
      <c r="A327" s="73" t="s">
        <v>595</v>
      </c>
      <c r="B327" s="354"/>
      <c r="C327" s="388"/>
      <c r="D327" s="22"/>
      <c r="E327" s="22"/>
      <c r="F327" s="209"/>
      <c r="G327" s="209"/>
      <c r="H327" s="37"/>
      <c r="I327" s="37"/>
      <c r="J327" s="37"/>
      <c r="K327" s="37"/>
      <c r="L327" s="55"/>
      <c r="N327" s="2"/>
    </row>
    <row r="328" spans="1:14" x14ac:dyDescent="0.3">
      <c r="A328" s="73" t="s">
        <v>596</v>
      </c>
      <c r="B328" s="354">
        <f>$D$320-1</f>
        <v>1</v>
      </c>
      <c r="C328" s="388" t="s">
        <v>1516</v>
      </c>
      <c r="D328" s="22">
        <v>0</v>
      </c>
      <c r="E328" s="22">
        <v>3</v>
      </c>
      <c r="F328" s="209"/>
      <c r="G328" s="209"/>
      <c r="H328" s="37">
        <f>VLOOKUP(E328,'_Score matrix'!$B$31:$C$35,2,FALSE)</f>
        <v>1</v>
      </c>
      <c r="I328" s="37">
        <f>D328*H328</f>
        <v>0</v>
      </c>
      <c r="J328" s="37">
        <f t="shared" si="75"/>
        <v>5</v>
      </c>
      <c r="K328" s="37"/>
      <c r="L328" s="55"/>
      <c r="N328" s="2"/>
    </row>
    <row r="329" spans="1:14" x14ac:dyDescent="0.3">
      <c r="A329" s="73" t="s">
        <v>597</v>
      </c>
      <c r="B329" s="354">
        <f>$D$320-1</f>
        <v>1</v>
      </c>
      <c r="C329" s="388" t="s">
        <v>1516</v>
      </c>
      <c r="D329" s="22">
        <v>0</v>
      </c>
      <c r="E329" s="22">
        <v>3</v>
      </c>
      <c r="F329" s="209" t="s">
        <v>1475</v>
      </c>
      <c r="G329" s="209" t="str">
        <f>IF(B329=1,F329,"")</f>
        <v>PR.AT-5</v>
      </c>
      <c r="H329" s="37">
        <f>VLOOKUP(E329,'_Score matrix'!$B$31:$C$35,2,FALSE)</f>
        <v>1</v>
      </c>
      <c r="I329" s="37">
        <f>D329*H329</f>
        <v>0</v>
      </c>
      <c r="J329" s="37">
        <f t="shared" si="75"/>
        <v>5</v>
      </c>
      <c r="K329" s="37"/>
      <c r="L329" s="55"/>
      <c r="N329" s="2"/>
    </row>
    <row r="330" spans="1:14" x14ac:dyDescent="0.3">
      <c r="A330" s="73" t="s">
        <v>696</v>
      </c>
      <c r="B330" s="354">
        <f>$D$320-1</f>
        <v>1</v>
      </c>
      <c r="C330" s="388" t="s">
        <v>1516</v>
      </c>
      <c r="D330" s="22">
        <v>0</v>
      </c>
      <c r="E330" s="22">
        <v>3</v>
      </c>
      <c r="F330" s="209" t="s">
        <v>1475</v>
      </c>
      <c r="G330" s="209" t="str">
        <f>IF(B330=1,F330,"")</f>
        <v>PR.AT-5</v>
      </c>
      <c r="H330" s="37">
        <f>VLOOKUP(E330,'_Score matrix'!$B$31:$C$35,2,FALSE)</f>
        <v>1</v>
      </c>
      <c r="I330" s="37">
        <f>D330*H330</f>
        <v>0</v>
      </c>
      <c r="J330" s="37">
        <f t="shared" si="75"/>
        <v>5</v>
      </c>
      <c r="K330" s="37"/>
      <c r="L330" s="55"/>
      <c r="N330" s="2"/>
    </row>
    <row r="331" spans="1:14" x14ac:dyDescent="0.3">
      <c r="A331" s="73" t="s">
        <v>697</v>
      </c>
      <c r="B331" s="354">
        <f>$D$320-1</f>
        <v>1</v>
      </c>
      <c r="C331" s="388" t="s">
        <v>1516</v>
      </c>
      <c r="D331" s="22">
        <v>0</v>
      </c>
      <c r="E331" s="22">
        <v>3</v>
      </c>
      <c r="F331" s="209" t="s">
        <v>2803</v>
      </c>
      <c r="G331" s="209" t="str">
        <f>IF(B331=1,F331,"")</f>
        <v>ID.SC-3</v>
      </c>
      <c r="H331" s="37">
        <f>VLOOKUP(E331,'_Score matrix'!$B$31:$C$35,2,FALSE)</f>
        <v>1</v>
      </c>
      <c r="I331" s="37">
        <f>D331*H331</f>
        <v>0</v>
      </c>
      <c r="J331" s="37">
        <f t="shared" si="75"/>
        <v>5</v>
      </c>
      <c r="K331" s="37"/>
      <c r="L331" s="55"/>
      <c r="N331" s="2"/>
    </row>
    <row r="332" spans="1:14" x14ac:dyDescent="0.3">
      <c r="A332" s="73" t="s">
        <v>698</v>
      </c>
      <c r="B332" s="354"/>
      <c r="C332" s="388"/>
      <c r="D332" s="22"/>
      <c r="E332" s="22"/>
      <c r="F332" s="209"/>
      <c r="G332" s="209"/>
      <c r="H332" s="37"/>
      <c r="I332" s="37"/>
      <c r="J332" s="37"/>
      <c r="K332" s="37"/>
      <c r="L332" s="55"/>
      <c r="N332" s="2"/>
    </row>
    <row r="333" spans="1:14" x14ac:dyDescent="0.3">
      <c r="A333" s="73" t="s">
        <v>699</v>
      </c>
      <c r="B333" s="354">
        <f t="shared" ref="B333:B338" si="76">$D$320-1</f>
        <v>1</v>
      </c>
      <c r="C333" s="388" t="s">
        <v>1516</v>
      </c>
      <c r="D333" s="22">
        <v>0</v>
      </c>
      <c r="E333" s="22">
        <v>3</v>
      </c>
      <c r="F333" s="37" t="s">
        <v>2809</v>
      </c>
      <c r="G333" s="209" t="str">
        <f t="shared" ref="G333:G338" si="77">IF(B333=1,F333,"")</f>
        <v>PR.PT-5</v>
      </c>
      <c r="H333" s="37">
        <f>VLOOKUP(E333,'_Score matrix'!$B$31:$C$35,2,FALSE)</f>
        <v>1</v>
      </c>
      <c r="I333" s="37">
        <f t="shared" ref="I333:I338" si="78">D333*H333</f>
        <v>0</v>
      </c>
      <c r="J333" s="37">
        <f t="shared" si="75"/>
        <v>5</v>
      </c>
      <c r="K333" s="37"/>
      <c r="L333" s="55"/>
      <c r="N333" s="2"/>
    </row>
    <row r="334" spans="1:14" x14ac:dyDescent="0.3">
      <c r="A334" s="73" t="s">
        <v>700</v>
      </c>
      <c r="B334" s="354">
        <f t="shared" si="76"/>
        <v>1</v>
      </c>
      <c r="C334" s="388" t="s">
        <v>1516</v>
      </c>
      <c r="D334" s="22">
        <v>0</v>
      </c>
      <c r="E334" s="22">
        <v>3</v>
      </c>
      <c r="F334" s="209" t="s">
        <v>1435</v>
      </c>
      <c r="G334" s="209" t="str">
        <f t="shared" si="77"/>
        <v>PR.IP-4</v>
      </c>
      <c r="H334" s="37">
        <f>VLOOKUP(E334,'_Score matrix'!$B$31:$C$35,2,FALSE)</f>
        <v>1</v>
      </c>
      <c r="I334" s="37">
        <f t="shared" si="78"/>
        <v>0</v>
      </c>
      <c r="J334" s="37">
        <f t="shared" si="75"/>
        <v>5</v>
      </c>
      <c r="K334" s="37"/>
      <c r="L334" s="55"/>
      <c r="N334" s="2"/>
    </row>
    <row r="335" spans="1:14" x14ac:dyDescent="0.3">
      <c r="A335" s="73" t="s">
        <v>3204</v>
      </c>
      <c r="B335" s="354">
        <f t="shared" si="76"/>
        <v>1</v>
      </c>
      <c r="C335" s="388" t="s">
        <v>1516</v>
      </c>
      <c r="D335" s="22">
        <v>0</v>
      </c>
      <c r="E335" s="22">
        <v>3</v>
      </c>
      <c r="F335" s="209" t="s">
        <v>1435</v>
      </c>
      <c r="G335" s="209" t="str">
        <f t="shared" si="77"/>
        <v>PR.IP-4</v>
      </c>
      <c r="H335" s="37">
        <f>VLOOKUP(E335,'_Score matrix'!$B$31:$C$35,2,FALSE)</f>
        <v>1</v>
      </c>
      <c r="I335" s="37">
        <f t="shared" si="78"/>
        <v>0</v>
      </c>
      <c r="J335" s="37">
        <f t="shared" ref="J335" si="79">5*H335</f>
        <v>5</v>
      </c>
      <c r="K335" s="37"/>
      <c r="L335" s="55"/>
      <c r="N335" s="2"/>
    </row>
    <row r="336" spans="1:14" x14ac:dyDescent="0.3">
      <c r="A336" s="73" t="s">
        <v>3205</v>
      </c>
      <c r="B336" s="354">
        <f t="shared" si="76"/>
        <v>1</v>
      </c>
      <c r="C336" s="388" t="s">
        <v>1516</v>
      </c>
      <c r="D336" s="22">
        <v>0</v>
      </c>
      <c r="E336" s="22">
        <v>3</v>
      </c>
      <c r="F336" s="209" t="s">
        <v>1440</v>
      </c>
      <c r="G336" s="209" t="str">
        <f t="shared" si="77"/>
        <v>PR.IP-9</v>
      </c>
      <c r="H336" s="37">
        <f>VLOOKUP(E336,'_Score matrix'!$B$31:$C$35,2,FALSE)</f>
        <v>1</v>
      </c>
      <c r="I336" s="37">
        <f t="shared" si="78"/>
        <v>0</v>
      </c>
      <c r="J336" s="37">
        <f t="shared" si="75"/>
        <v>5</v>
      </c>
      <c r="K336" s="37"/>
      <c r="L336" s="55"/>
      <c r="N336" s="2"/>
    </row>
    <row r="337" spans="1:14" x14ac:dyDescent="0.3">
      <c r="A337" s="73" t="s">
        <v>3206</v>
      </c>
      <c r="B337" s="354">
        <f t="shared" si="76"/>
        <v>1</v>
      </c>
      <c r="C337" s="388" t="s">
        <v>1516</v>
      </c>
      <c r="D337" s="22">
        <v>0</v>
      </c>
      <c r="E337" s="22">
        <v>3</v>
      </c>
      <c r="F337" s="209" t="s">
        <v>1452</v>
      </c>
      <c r="G337" s="209" t="str">
        <f t="shared" si="77"/>
        <v>PR.IP-10</v>
      </c>
      <c r="H337" s="37">
        <f>VLOOKUP(E337,'_Score matrix'!$B$31:$C$35,2,FALSE)</f>
        <v>1</v>
      </c>
      <c r="I337" s="37">
        <f t="shared" si="78"/>
        <v>0</v>
      </c>
      <c r="J337" s="37">
        <f t="shared" ref="J337" si="80">5*H337</f>
        <v>5</v>
      </c>
      <c r="K337" s="37"/>
      <c r="L337" s="55"/>
      <c r="N337" s="2"/>
    </row>
    <row r="338" spans="1:14" x14ac:dyDescent="0.3">
      <c r="A338" s="73" t="s">
        <v>3207</v>
      </c>
      <c r="B338" s="354">
        <f t="shared" si="76"/>
        <v>1</v>
      </c>
      <c r="C338" s="388" t="s">
        <v>1516</v>
      </c>
      <c r="D338" s="22">
        <v>0</v>
      </c>
      <c r="E338" s="22">
        <v>3</v>
      </c>
      <c r="F338" s="209" t="s">
        <v>1431</v>
      </c>
      <c r="G338" s="209" t="str">
        <f t="shared" si="77"/>
        <v>PR.DS-7</v>
      </c>
      <c r="H338" s="37">
        <f>VLOOKUP(E338,'_Score matrix'!$B$31:$C$35,2,FALSE)</f>
        <v>1</v>
      </c>
      <c r="I338" s="37">
        <f t="shared" si="78"/>
        <v>0</v>
      </c>
      <c r="J338" s="37">
        <f t="shared" ref="J338" si="81">5*H338</f>
        <v>5</v>
      </c>
      <c r="K338" s="37"/>
      <c r="L338" s="55"/>
      <c r="N338" s="2"/>
    </row>
    <row r="339" spans="1:14" x14ac:dyDescent="0.3">
      <c r="A339" s="73" t="s">
        <v>601</v>
      </c>
      <c r="B339" s="354"/>
      <c r="C339" s="388"/>
      <c r="D339" s="22"/>
      <c r="E339" s="22"/>
      <c r="F339" s="209"/>
      <c r="G339" s="209"/>
      <c r="H339" s="37"/>
      <c r="I339" s="37"/>
      <c r="J339" s="37"/>
      <c r="K339" s="37"/>
      <c r="L339" s="55"/>
      <c r="N339" s="2"/>
    </row>
    <row r="340" spans="1:14" x14ac:dyDescent="0.3">
      <c r="A340" s="73" t="s">
        <v>602</v>
      </c>
      <c r="B340" s="354">
        <f>$D$320-1</f>
        <v>1</v>
      </c>
      <c r="C340" s="388" t="s">
        <v>1516</v>
      </c>
      <c r="D340" s="22">
        <v>0</v>
      </c>
      <c r="E340" s="22">
        <v>3</v>
      </c>
      <c r="F340" s="209"/>
      <c r="G340" s="209"/>
      <c r="H340" s="37">
        <f>VLOOKUP(E340,'_Score matrix'!$B$31:$C$35,2,FALSE)</f>
        <v>1</v>
      </c>
      <c r="I340" s="37">
        <f>D340*H340</f>
        <v>0</v>
      </c>
      <c r="J340" s="37">
        <f t="shared" si="75"/>
        <v>5</v>
      </c>
      <c r="K340" s="37"/>
      <c r="L340" s="55"/>
      <c r="N340" s="2"/>
    </row>
    <row r="341" spans="1:14" x14ac:dyDescent="0.3">
      <c r="A341" s="531" t="str">
        <f>A340</f>
        <v>T 1.6.1</v>
      </c>
      <c r="B341" s="525">
        <f>B340</f>
        <v>1</v>
      </c>
      <c r="C341" s="532" t="str">
        <f>C340</f>
        <v>M</v>
      </c>
      <c r="D341" s="350">
        <f>D340</f>
        <v>0</v>
      </c>
      <c r="E341" s="350">
        <f>E340</f>
        <v>3</v>
      </c>
      <c r="F341" s="351" t="s">
        <v>1469</v>
      </c>
      <c r="G341" s="351" t="str">
        <f>IF(B341=1,F341,"")</f>
        <v>PR.AC-4</v>
      </c>
      <c r="H341" s="350">
        <f>H340</f>
        <v>1</v>
      </c>
      <c r="I341" s="350">
        <f>I340</f>
        <v>0</v>
      </c>
      <c r="J341" s="350">
        <f>J340</f>
        <v>5</v>
      </c>
      <c r="K341" s="350"/>
      <c r="L341" s="533" t="s">
        <v>2929</v>
      </c>
      <c r="N341" s="2"/>
    </row>
    <row r="342" spans="1:14" x14ac:dyDescent="0.3">
      <c r="A342" s="73" t="s">
        <v>603</v>
      </c>
      <c r="B342" s="354">
        <f>$D$320-1</f>
        <v>1</v>
      </c>
      <c r="C342" s="388" t="s">
        <v>1516</v>
      </c>
      <c r="D342" s="22">
        <v>0</v>
      </c>
      <c r="E342" s="22">
        <v>3</v>
      </c>
      <c r="F342" s="209"/>
      <c r="G342" s="209"/>
      <c r="H342" s="37">
        <f>VLOOKUP(E342,'_Score matrix'!$B$31:$C$35,2,FALSE)</f>
        <v>1</v>
      </c>
      <c r="I342" s="37">
        <f>D342*H342</f>
        <v>0</v>
      </c>
      <c r="J342" s="37">
        <f t="shared" si="75"/>
        <v>5</v>
      </c>
      <c r="K342" s="37"/>
      <c r="L342" s="55"/>
      <c r="N342" s="2"/>
    </row>
    <row r="343" spans="1:14" x14ac:dyDescent="0.3">
      <c r="A343" s="531" t="str">
        <f>A342</f>
        <v>T 1.6.2</v>
      </c>
      <c r="B343" s="525">
        <f>B342</f>
        <v>1</v>
      </c>
      <c r="C343" s="532" t="str">
        <f>C342</f>
        <v>M</v>
      </c>
      <c r="D343" s="350">
        <f>D342</f>
        <v>0</v>
      </c>
      <c r="E343" s="350">
        <f>E342</f>
        <v>3</v>
      </c>
      <c r="F343" s="351" t="s">
        <v>1469</v>
      </c>
      <c r="G343" s="351" t="str">
        <f>IF(B343=1,F343,"")</f>
        <v>PR.AC-4</v>
      </c>
      <c r="H343" s="350">
        <f>H342</f>
        <v>1</v>
      </c>
      <c r="I343" s="350">
        <f>I342</f>
        <v>0</v>
      </c>
      <c r="J343" s="350">
        <f>J342</f>
        <v>5</v>
      </c>
      <c r="K343" s="350"/>
      <c r="L343" s="533" t="s">
        <v>2929</v>
      </c>
      <c r="N343" s="2"/>
    </row>
    <row r="344" spans="1:14" x14ac:dyDescent="0.3">
      <c r="A344" s="73" t="s">
        <v>3208</v>
      </c>
      <c r="B344" s="354"/>
      <c r="C344" s="388"/>
      <c r="D344" s="22"/>
      <c r="E344" s="22"/>
      <c r="F344" s="209"/>
      <c r="G344" s="209"/>
      <c r="H344" s="37"/>
      <c r="I344" s="37"/>
      <c r="J344" s="37"/>
      <c r="K344" s="37"/>
      <c r="L344" s="55"/>
      <c r="N344" s="2"/>
    </row>
    <row r="345" spans="1:14" x14ac:dyDescent="0.3">
      <c r="A345" s="619" t="s">
        <v>3053</v>
      </c>
      <c r="B345" s="620"/>
      <c r="C345" s="621"/>
      <c r="D345" s="622"/>
      <c r="E345" s="622"/>
      <c r="F345" s="623"/>
      <c r="G345" s="623"/>
      <c r="H345" s="622"/>
      <c r="I345" s="622"/>
      <c r="J345" s="622"/>
      <c r="K345" s="622"/>
      <c r="L345" s="624"/>
      <c r="N345" s="2"/>
    </row>
    <row r="346" spans="1:14" x14ac:dyDescent="0.3">
      <c r="A346" s="619" t="s">
        <v>3053</v>
      </c>
      <c r="B346" s="620"/>
      <c r="C346" s="621"/>
      <c r="D346" s="622"/>
      <c r="E346" s="622"/>
      <c r="F346" s="623"/>
      <c r="G346" s="623"/>
      <c r="H346" s="622"/>
      <c r="I346" s="622"/>
      <c r="J346" s="622"/>
      <c r="K346" s="622"/>
      <c r="L346" s="624"/>
      <c r="N346" s="2"/>
    </row>
    <row r="347" spans="1:14" x14ac:dyDescent="0.3">
      <c r="A347" s="619" t="s">
        <v>3053</v>
      </c>
      <c r="B347" s="620"/>
      <c r="C347" s="621"/>
      <c r="D347" s="622"/>
      <c r="E347" s="622"/>
      <c r="F347" s="623"/>
      <c r="G347" s="623"/>
      <c r="H347" s="622"/>
      <c r="I347" s="622"/>
      <c r="J347" s="622"/>
      <c r="K347" s="622"/>
      <c r="L347" s="624"/>
      <c r="N347" s="2"/>
    </row>
    <row r="348" spans="1:14" x14ac:dyDescent="0.3">
      <c r="A348" s="619" t="s">
        <v>3053</v>
      </c>
      <c r="B348" s="620"/>
      <c r="C348" s="621"/>
      <c r="D348" s="622"/>
      <c r="E348" s="622"/>
      <c r="F348" s="623"/>
      <c r="G348" s="623"/>
      <c r="H348" s="622"/>
      <c r="I348" s="622"/>
      <c r="J348" s="622"/>
      <c r="K348" s="622"/>
      <c r="L348" s="624"/>
      <c r="N348" s="2"/>
    </row>
    <row r="349" spans="1:14" x14ac:dyDescent="0.3">
      <c r="A349" s="619" t="s">
        <v>3053</v>
      </c>
      <c r="B349" s="620"/>
      <c r="C349" s="621"/>
      <c r="D349" s="622"/>
      <c r="E349" s="622"/>
      <c r="F349" s="623"/>
      <c r="G349" s="623"/>
      <c r="H349" s="622"/>
      <c r="I349" s="622"/>
      <c r="J349" s="622"/>
      <c r="K349" s="622"/>
      <c r="L349" s="624"/>
      <c r="N349" s="2"/>
    </row>
    <row r="350" spans="1:14" x14ac:dyDescent="0.3">
      <c r="A350" s="619" t="s">
        <v>3053</v>
      </c>
      <c r="B350" s="620"/>
      <c r="C350" s="621"/>
      <c r="D350" s="622"/>
      <c r="E350" s="622"/>
      <c r="F350" s="623"/>
      <c r="G350" s="623"/>
      <c r="H350" s="622"/>
      <c r="I350" s="622"/>
      <c r="J350" s="622"/>
      <c r="K350" s="622"/>
      <c r="L350" s="624"/>
      <c r="N350" s="2"/>
    </row>
    <row r="351" spans="1:14" x14ac:dyDescent="0.3">
      <c r="A351" s="619" t="s">
        <v>3053</v>
      </c>
      <c r="B351" s="620"/>
      <c r="C351" s="621"/>
      <c r="D351" s="622"/>
      <c r="E351" s="622"/>
      <c r="F351" s="623"/>
      <c r="G351" s="623"/>
      <c r="H351" s="622"/>
      <c r="I351" s="622"/>
      <c r="J351" s="622"/>
      <c r="K351" s="622"/>
      <c r="L351" s="624"/>
      <c r="N351" s="2"/>
    </row>
    <row r="352" spans="1:14" x14ac:dyDescent="0.3">
      <c r="A352" s="619" t="s">
        <v>3053</v>
      </c>
      <c r="B352" s="620"/>
      <c r="C352" s="621"/>
      <c r="D352" s="622"/>
      <c r="E352" s="622"/>
      <c r="F352" s="623"/>
      <c r="G352" s="623"/>
      <c r="H352" s="622"/>
      <c r="I352" s="622"/>
      <c r="J352" s="622"/>
      <c r="K352" s="622"/>
      <c r="L352" s="624"/>
      <c r="N352" s="2"/>
    </row>
    <row r="353" spans="1:14" x14ac:dyDescent="0.3">
      <c r="A353" s="619" t="s">
        <v>3053</v>
      </c>
      <c r="B353" s="620"/>
      <c r="C353" s="621"/>
      <c r="D353" s="622"/>
      <c r="E353" s="622"/>
      <c r="F353" s="623"/>
      <c r="G353" s="623"/>
      <c r="H353" s="622"/>
      <c r="I353" s="622"/>
      <c r="J353" s="622"/>
      <c r="K353" s="622"/>
      <c r="L353" s="624"/>
      <c r="N353" s="2"/>
    </row>
    <row r="354" spans="1:14" x14ac:dyDescent="0.3">
      <c r="A354" s="619" t="s">
        <v>3053</v>
      </c>
      <c r="B354" s="620"/>
      <c r="C354" s="621"/>
      <c r="D354" s="622"/>
      <c r="E354" s="622"/>
      <c r="F354" s="623"/>
      <c r="G354" s="623"/>
      <c r="H354" s="622"/>
      <c r="I354" s="622"/>
      <c r="J354" s="622"/>
      <c r="K354" s="622"/>
      <c r="L354" s="624"/>
      <c r="N354" s="2"/>
    </row>
    <row r="355" spans="1:14" x14ac:dyDescent="0.3">
      <c r="A355" s="619" t="s">
        <v>3053</v>
      </c>
      <c r="B355" s="620"/>
      <c r="C355" s="621"/>
      <c r="D355" s="622"/>
      <c r="E355" s="622"/>
      <c r="F355" s="623"/>
      <c r="G355" s="623"/>
      <c r="H355" s="622"/>
      <c r="I355" s="622"/>
      <c r="J355" s="622"/>
      <c r="K355" s="622"/>
      <c r="L355" s="624"/>
      <c r="N355" s="2"/>
    </row>
    <row r="356" spans="1:14" x14ac:dyDescent="0.3">
      <c r="A356" s="619" t="s">
        <v>3053</v>
      </c>
      <c r="B356" s="620"/>
      <c r="C356" s="621"/>
      <c r="D356" s="622"/>
      <c r="E356" s="622"/>
      <c r="F356" s="623"/>
      <c r="G356" s="623"/>
      <c r="H356" s="622"/>
      <c r="I356" s="622"/>
      <c r="J356" s="622"/>
      <c r="K356" s="622"/>
      <c r="L356" s="624"/>
      <c r="N356" s="2"/>
    </row>
    <row r="357" spans="1:14" x14ac:dyDescent="0.3">
      <c r="A357" s="619" t="s">
        <v>3053</v>
      </c>
      <c r="B357" s="620"/>
      <c r="C357" s="621"/>
      <c r="D357" s="622"/>
      <c r="E357" s="622"/>
      <c r="F357" s="623"/>
      <c r="G357" s="623"/>
      <c r="H357" s="622"/>
      <c r="I357" s="622"/>
      <c r="J357" s="622"/>
      <c r="K357" s="622"/>
      <c r="L357" s="624"/>
      <c r="N357" s="2"/>
    </row>
    <row r="358" spans="1:14" x14ac:dyDescent="0.3">
      <c r="A358" s="619" t="s">
        <v>3053</v>
      </c>
      <c r="B358" s="620"/>
      <c r="C358" s="621"/>
      <c r="D358" s="622"/>
      <c r="E358" s="622"/>
      <c r="F358" s="623"/>
      <c r="G358" s="623"/>
      <c r="H358" s="622"/>
      <c r="I358" s="622"/>
      <c r="J358" s="622"/>
      <c r="K358" s="622"/>
      <c r="L358" s="624"/>
      <c r="N358" s="2"/>
    </row>
    <row r="359" spans="1:14" x14ac:dyDescent="0.3">
      <c r="A359" s="619" t="s">
        <v>3053</v>
      </c>
      <c r="B359" s="620"/>
      <c r="C359" s="621"/>
      <c r="D359" s="622"/>
      <c r="E359" s="622"/>
      <c r="F359" s="623"/>
      <c r="G359" s="623"/>
      <c r="H359" s="622"/>
      <c r="I359" s="622"/>
      <c r="J359" s="622"/>
      <c r="K359" s="622"/>
      <c r="L359" s="624"/>
      <c r="N359" s="2"/>
    </row>
    <row r="360" spans="1:14" x14ac:dyDescent="0.3">
      <c r="A360" s="619" t="s">
        <v>3053</v>
      </c>
      <c r="B360" s="620"/>
      <c r="C360" s="621"/>
      <c r="D360" s="622"/>
      <c r="E360" s="622"/>
      <c r="F360" s="623"/>
      <c r="G360" s="623"/>
      <c r="H360" s="622"/>
      <c r="I360" s="622"/>
      <c r="J360" s="622"/>
      <c r="K360" s="622"/>
      <c r="L360" s="624"/>
      <c r="N360" s="2"/>
    </row>
    <row r="361" spans="1:14" x14ac:dyDescent="0.3">
      <c r="A361" s="619" t="s">
        <v>3053</v>
      </c>
      <c r="B361" s="620"/>
      <c r="C361" s="621"/>
      <c r="D361" s="622"/>
      <c r="E361" s="622"/>
      <c r="F361" s="623"/>
      <c r="G361" s="623"/>
      <c r="H361" s="622"/>
      <c r="I361" s="622"/>
      <c r="J361" s="622"/>
      <c r="K361" s="622"/>
      <c r="L361" s="624"/>
      <c r="N361" s="2"/>
    </row>
    <row r="362" spans="1:14" x14ac:dyDescent="0.3">
      <c r="A362" s="619" t="s">
        <v>3053</v>
      </c>
      <c r="B362" s="620"/>
      <c r="C362" s="621"/>
      <c r="D362" s="622"/>
      <c r="E362" s="622"/>
      <c r="F362" s="623"/>
      <c r="G362" s="623"/>
      <c r="H362" s="622"/>
      <c r="I362" s="622"/>
      <c r="J362" s="622"/>
      <c r="K362" s="622"/>
      <c r="L362" s="624"/>
      <c r="N362" s="2"/>
    </row>
    <row r="363" spans="1:14" x14ac:dyDescent="0.3">
      <c r="A363" s="619" t="s">
        <v>3053</v>
      </c>
      <c r="B363" s="620"/>
      <c r="C363" s="621"/>
      <c r="D363" s="622"/>
      <c r="E363" s="622"/>
      <c r="F363" s="623"/>
      <c r="G363" s="623"/>
      <c r="H363" s="622"/>
      <c r="I363" s="622"/>
      <c r="J363" s="622"/>
      <c r="K363" s="622"/>
      <c r="L363" s="624"/>
      <c r="N363" s="2"/>
    </row>
    <row r="364" spans="1:14" x14ac:dyDescent="0.3">
      <c r="A364" s="619" t="s">
        <v>3053</v>
      </c>
      <c r="B364" s="620"/>
      <c r="C364" s="621"/>
      <c r="D364" s="622"/>
      <c r="E364" s="622"/>
      <c r="F364" s="623"/>
      <c r="G364" s="623"/>
      <c r="H364" s="622"/>
      <c r="I364" s="622"/>
      <c r="J364" s="622"/>
      <c r="K364" s="622"/>
      <c r="L364" s="624"/>
      <c r="N364" s="2"/>
    </row>
    <row r="365" spans="1:14" x14ac:dyDescent="0.3">
      <c r="A365" s="619" t="s">
        <v>3053</v>
      </c>
      <c r="B365" s="620"/>
      <c r="C365" s="621"/>
      <c r="D365" s="622"/>
      <c r="E365" s="622"/>
      <c r="F365" s="623"/>
      <c r="G365" s="623"/>
      <c r="H365" s="622"/>
      <c r="I365" s="622"/>
      <c r="J365" s="622"/>
      <c r="K365" s="622"/>
      <c r="L365" s="624"/>
      <c r="N365" s="2"/>
    </row>
    <row r="366" spans="1:14" x14ac:dyDescent="0.3">
      <c r="A366" s="619" t="s">
        <v>3053</v>
      </c>
      <c r="B366" s="620"/>
      <c r="C366" s="621"/>
      <c r="D366" s="622"/>
      <c r="E366" s="622"/>
      <c r="F366" s="623"/>
      <c r="G366" s="623"/>
      <c r="H366" s="622"/>
      <c r="I366" s="622"/>
      <c r="J366" s="622"/>
      <c r="K366" s="622"/>
      <c r="L366" s="624"/>
      <c r="N366" s="2"/>
    </row>
    <row r="367" spans="1:14" x14ac:dyDescent="0.3">
      <c r="A367" s="619" t="s">
        <v>3053</v>
      </c>
      <c r="B367" s="620"/>
      <c r="C367" s="621"/>
      <c r="D367" s="622"/>
      <c r="E367" s="622"/>
      <c r="F367" s="623"/>
      <c r="G367" s="623"/>
      <c r="H367" s="622"/>
      <c r="I367" s="622"/>
      <c r="J367" s="622"/>
      <c r="K367" s="622"/>
      <c r="L367" s="624"/>
      <c r="N367" s="2"/>
    </row>
    <row r="368" spans="1:14" x14ac:dyDescent="0.3">
      <c r="A368" s="619" t="s">
        <v>3053</v>
      </c>
      <c r="B368" s="620"/>
      <c r="C368" s="621"/>
      <c r="D368" s="622"/>
      <c r="E368" s="622"/>
      <c r="F368" s="623"/>
      <c r="G368" s="623"/>
      <c r="H368" s="622"/>
      <c r="I368" s="622"/>
      <c r="J368" s="622"/>
      <c r="K368" s="622"/>
      <c r="L368" s="624"/>
      <c r="N368" s="2"/>
    </row>
    <row r="369" spans="1:14" x14ac:dyDescent="0.3">
      <c r="A369" s="619" t="s">
        <v>3053</v>
      </c>
      <c r="B369" s="620"/>
      <c r="C369" s="621"/>
      <c r="D369" s="622"/>
      <c r="E369" s="622"/>
      <c r="F369" s="623"/>
      <c r="G369" s="623"/>
      <c r="H369" s="622"/>
      <c r="I369" s="622"/>
      <c r="J369" s="622"/>
      <c r="K369" s="622"/>
      <c r="L369" s="624"/>
      <c r="N369" s="2"/>
    </row>
    <row r="370" spans="1:14" x14ac:dyDescent="0.3">
      <c r="A370" s="619" t="s">
        <v>3053</v>
      </c>
      <c r="B370" s="620"/>
      <c r="C370" s="621"/>
      <c r="D370" s="622"/>
      <c r="E370" s="622"/>
      <c r="F370" s="623"/>
      <c r="G370" s="623"/>
      <c r="H370" s="622"/>
      <c r="I370" s="622"/>
      <c r="J370" s="622"/>
      <c r="K370" s="622"/>
      <c r="L370" s="624"/>
      <c r="N370" s="2"/>
    </row>
    <row r="371" spans="1:14" ht="15.15" thickBot="1" x14ac:dyDescent="0.35">
      <c r="A371" s="619" t="s">
        <v>3053</v>
      </c>
      <c r="B371" s="620"/>
      <c r="C371" s="621"/>
      <c r="D371" s="622"/>
      <c r="E371" s="622"/>
      <c r="F371" s="623"/>
      <c r="G371" s="623"/>
      <c r="H371" s="622"/>
      <c r="I371" s="622"/>
      <c r="J371" s="622"/>
      <c r="K371" s="622"/>
      <c r="L371" s="624"/>
      <c r="N371" s="2"/>
    </row>
    <row r="372" spans="1:14" x14ac:dyDescent="0.3">
      <c r="A372" s="71" t="s">
        <v>386</v>
      </c>
      <c r="B372" s="369"/>
      <c r="C372" s="386"/>
      <c r="D372" s="23">
        <f t="shared" ref="D372:J372" si="82">SUMIFS(D:D,$A:$A,"T 1*",$B:$B,1,$C:$C,"C",$L:$L,"&lt;&gt;NIST MAPPING")</f>
        <v>0</v>
      </c>
      <c r="E372" s="23">
        <f t="shared" si="82"/>
        <v>114</v>
      </c>
      <c r="F372" s="214">
        <f t="shared" si="82"/>
        <v>0</v>
      </c>
      <c r="G372" s="214">
        <f t="shared" si="82"/>
        <v>0</v>
      </c>
      <c r="H372" s="214">
        <f t="shared" si="82"/>
        <v>38</v>
      </c>
      <c r="I372" s="214">
        <f t="shared" si="82"/>
        <v>0</v>
      </c>
      <c r="J372" s="214">
        <f t="shared" si="82"/>
        <v>190</v>
      </c>
      <c r="K372" s="43">
        <f>IF(ROUND(100*(I372-H372)/(J372-H372),2) &lt; 0, 0, ROUND(100*(I372-H372)/(J372-H372),2))</f>
        <v>0</v>
      </c>
      <c r="L372" s="59"/>
      <c r="N372" s="2"/>
    </row>
    <row r="373" spans="1:14" ht="15.15" thickBot="1" x14ac:dyDescent="0.35">
      <c r="A373" s="74" t="s">
        <v>387</v>
      </c>
      <c r="B373" s="371"/>
      <c r="C373" s="389"/>
      <c r="D373" s="68">
        <f t="shared" ref="D373:J373" si="83">SUMIFS(D:D,$A:$A,"T 1*",$B:$B,1,$C:$C,"M",$L:$L,"&lt;&gt;NIST MAPPING")</f>
        <v>0</v>
      </c>
      <c r="E373" s="68">
        <f t="shared" si="83"/>
        <v>66</v>
      </c>
      <c r="F373" s="215">
        <f t="shared" si="83"/>
        <v>0</v>
      </c>
      <c r="G373" s="215">
        <f t="shared" si="83"/>
        <v>0</v>
      </c>
      <c r="H373" s="215">
        <f t="shared" si="83"/>
        <v>22</v>
      </c>
      <c r="I373" s="215">
        <f t="shared" si="83"/>
        <v>0</v>
      </c>
      <c r="J373" s="215">
        <f t="shared" si="83"/>
        <v>110</v>
      </c>
      <c r="K373" s="34">
        <f>IF(ROUND(100*(I373-H373)/(J373-H373),2) &lt; 0, 0, ROUND(100*(I373-H373)/(J373-H373),2))</f>
        <v>0</v>
      </c>
      <c r="L373" s="62"/>
      <c r="N373" s="2"/>
    </row>
    <row r="374" spans="1:14" ht="15.15" thickBot="1" x14ac:dyDescent="0.35">
      <c r="F374" s="5"/>
      <c r="G374" s="5"/>
      <c r="H374" s="5"/>
      <c r="I374" s="5"/>
      <c r="J374" s="5"/>
      <c r="K374" s="5"/>
      <c r="N374" s="2"/>
    </row>
    <row r="375" spans="1:14" x14ac:dyDescent="0.3">
      <c r="A375" s="75" t="s">
        <v>4140</v>
      </c>
      <c r="B375" s="357"/>
      <c r="C375" s="390"/>
      <c r="D375" s="66"/>
      <c r="E375" s="66"/>
      <c r="F375" s="213"/>
      <c r="G375" s="213"/>
      <c r="H375" s="42"/>
      <c r="I375" s="42"/>
      <c r="J375" s="42"/>
      <c r="K375" s="42"/>
      <c r="L375" s="59"/>
      <c r="N375" s="2"/>
    </row>
    <row r="376" spans="1:14" x14ac:dyDescent="0.3">
      <c r="A376" s="73" t="s">
        <v>690</v>
      </c>
      <c r="B376" s="354"/>
      <c r="C376" s="388"/>
      <c r="D376" s="22">
        <v>2</v>
      </c>
      <c r="E376" s="22"/>
      <c r="F376" s="209"/>
      <c r="G376" s="209"/>
      <c r="H376" s="37"/>
      <c r="I376" s="37"/>
      <c r="J376" s="37"/>
      <c r="K376" s="37"/>
      <c r="L376" s="55"/>
      <c r="N376" s="2"/>
    </row>
    <row r="377" spans="1:14" x14ac:dyDescent="0.3">
      <c r="A377" s="73" t="s">
        <v>606</v>
      </c>
      <c r="B377" s="354"/>
      <c r="C377" s="388"/>
      <c r="D377" s="22"/>
      <c r="E377" s="22"/>
      <c r="F377" s="209"/>
      <c r="G377" s="209"/>
      <c r="H377" s="37"/>
      <c r="I377" s="37"/>
      <c r="J377" s="37"/>
      <c r="K377" s="37"/>
      <c r="L377" s="55"/>
      <c r="N377" s="2"/>
    </row>
    <row r="378" spans="1:14" x14ac:dyDescent="0.3">
      <c r="A378" s="73" t="s">
        <v>701</v>
      </c>
      <c r="B378" s="354">
        <f>$D$376-1</f>
        <v>1</v>
      </c>
      <c r="C378" s="388" t="s">
        <v>1516</v>
      </c>
      <c r="D378" s="22">
        <v>0</v>
      </c>
      <c r="E378" s="22">
        <v>3</v>
      </c>
      <c r="F378" s="209" t="s">
        <v>1489</v>
      </c>
      <c r="G378" s="209" t="str">
        <f>IF(B378=1,F378,"")</f>
        <v>DE.DP-1</v>
      </c>
      <c r="H378" s="37">
        <f>VLOOKUP(E378,'_Score matrix'!$B$31:$C$35,2,FALSE)</f>
        <v>1</v>
      </c>
      <c r="I378" s="37">
        <f>D378*H378</f>
        <v>0</v>
      </c>
      <c r="J378" s="37">
        <f>5*H378</f>
        <v>5</v>
      </c>
      <c r="K378" s="37"/>
      <c r="L378" s="55"/>
      <c r="N378" s="2"/>
    </row>
    <row r="379" spans="1:14" x14ac:dyDescent="0.3">
      <c r="A379" s="73" t="s">
        <v>702</v>
      </c>
      <c r="B379" s="354">
        <f>$D$376-1</f>
        <v>1</v>
      </c>
      <c r="C379" s="388" t="s">
        <v>1516</v>
      </c>
      <c r="D379" s="22">
        <v>0</v>
      </c>
      <c r="E379" s="22">
        <v>3</v>
      </c>
      <c r="F379" s="209" t="s">
        <v>1489</v>
      </c>
      <c r="G379" s="209" t="str">
        <f>IF(B379=1,F379,"")</f>
        <v>DE.DP-1</v>
      </c>
      <c r="H379" s="37">
        <f>VLOOKUP(E379,'_Score matrix'!$B$31:$C$35,2,FALSE)</f>
        <v>1</v>
      </c>
      <c r="I379" s="37">
        <f>D379*H379</f>
        <v>0</v>
      </c>
      <c r="J379" s="37">
        <f>5*H379</f>
        <v>5</v>
      </c>
      <c r="K379" s="37"/>
      <c r="L379" s="55"/>
      <c r="N379" s="2"/>
    </row>
    <row r="380" spans="1:14" x14ac:dyDescent="0.3">
      <c r="A380" s="73" t="s">
        <v>607</v>
      </c>
      <c r="B380" s="354"/>
      <c r="C380" s="388"/>
      <c r="D380" s="22"/>
      <c r="E380" s="22"/>
      <c r="F380" s="209"/>
      <c r="G380" s="209"/>
      <c r="H380" s="37"/>
      <c r="I380" s="37"/>
      <c r="J380" s="37"/>
      <c r="K380" s="37"/>
      <c r="L380" s="55"/>
      <c r="N380" s="2"/>
    </row>
    <row r="381" spans="1:14" x14ac:dyDescent="0.3">
      <c r="A381" s="73" t="s">
        <v>608</v>
      </c>
      <c r="B381" s="354">
        <f>$D$376-1</f>
        <v>1</v>
      </c>
      <c r="C381" s="388" t="s">
        <v>1516</v>
      </c>
      <c r="D381" s="22">
        <v>0</v>
      </c>
      <c r="E381" s="22">
        <v>3</v>
      </c>
      <c r="F381" s="209"/>
      <c r="G381" s="209"/>
      <c r="H381" s="37">
        <f>VLOOKUP(E381,'_Score matrix'!$B$31:$C$35,2,FALSE)</f>
        <v>1</v>
      </c>
      <c r="I381" s="37">
        <f>D381*H381</f>
        <v>0</v>
      </c>
      <c r="J381" s="37">
        <f>5*H381</f>
        <v>5</v>
      </c>
      <c r="K381" s="37"/>
      <c r="L381" s="55"/>
      <c r="N381" s="2"/>
    </row>
    <row r="382" spans="1:14" x14ac:dyDescent="0.3">
      <c r="A382" s="73" t="s">
        <v>609</v>
      </c>
      <c r="B382" s="354">
        <f>$D$376-1</f>
        <v>1</v>
      </c>
      <c r="C382" s="388" t="s">
        <v>1516</v>
      </c>
      <c r="D382" s="22">
        <v>0</v>
      </c>
      <c r="E382" s="22">
        <v>3</v>
      </c>
      <c r="F382" s="209"/>
      <c r="G382" s="209"/>
      <c r="H382" s="37">
        <f>VLOOKUP(E382,'_Score matrix'!$B$31:$C$35,2,FALSE)</f>
        <v>1</v>
      </c>
      <c r="I382" s="37">
        <f>D382*H382</f>
        <v>0</v>
      </c>
      <c r="J382" s="37">
        <f>5*H382</f>
        <v>5</v>
      </c>
      <c r="K382" s="37"/>
      <c r="L382" s="55"/>
      <c r="N382" s="2"/>
    </row>
    <row r="383" spans="1:14" x14ac:dyDescent="0.3">
      <c r="A383" s="73" t="s">
        <v>610</v>
      </c>
      <c r="B383" s="354"/>
      <c r="C383" s="388"/>
      <c r="D383" s="22"/>
      <c r="E383" s="22"/>
      <c r="F383" s="209"/>
      <c r="G383" s="209"/>
      <c r="H383" s="37"/>
      <c r="I383" s="37"/>
      <c r="J383" s="37"/>
      <c r="K383" s="37"/>
      <c r="L383" s="55"/>
      <c r="N383" s="2"/>
    </row>
    <row r="384" spans="1:14" x14ac:dyDescent="0.3">
      <c r="A384" s="73" t="s">
        <v>611</v>
      </c>
      <c r="B384" s="354">
        <f>$D$376-1</f>
        <v>1</v>
      </c>
      <c r="C384" s="388" t="s">
        <v>1516</v>
      </c>
      <c r="D384" s="22">
        <v>0</v>
      </c>
      <c r="E384" s="22">
        <v>3</v>
      </c>
      <c r="F384" s="209"/>
      <c r="G384" s="209"/>
      <c r="H384" s="37">
        <f>VLOOKUP(E384,'_Score matrix'!$B$31:$C$35,2,FALSE)</f>
        <v>1</v>
      </c>
      <c r="I384" s="37">
        <f>D384*H384</f>
        <v>0</v>
      </c>
      <c r="J384" s="37">
        <f>5*H384</f>
        <v>5</v>
      </c>
      <c r="K384" s="37"/>
      <c r="L384" s="55"/>
      <c r="N384" s="2"/>
    </row>
    <row r="385" spans="1:14" x14ac:dyDescent="0.3">
      <c r="A385" s="73" t="s">
        <v>612</v>
      </c>
      <c r="B385" s="354">
        <f>$D$376-1</f>
        <v>1</v>
      </c>
      <c r="C385" s="388" t="s">
        <v>1516</v>
      </c>
      <c r="D385" s="22">
        <v>0</v>
      </c>
      <c r="E385" s="22">
        <v>3</v>
      </c>
      <c r="F385" s="209" t="s">
        <v>1475</v>
      </c>
      <c r="G385" s="209" t="str">
        <f>IF(B385=1,F385,"")</f>
        <v>PR.AT-5</v>
      </c>
      <c r="H385" s="37">
        <f>VLOOKUP(E385,'_Score matrix'!$B$31:$C$35,2,FALSE)</f>
        <v>1</v>
      </c>
      <c r="I385" s="37">
        <f>D385*H385</f>
        <v>0</v>
      </c>
      <c r="J385" s="37">
        <f>5*H385</f>
        <v>5</v>
      </c>
      <c r="K385" s="37"/>
      <c r="L385" s="55"/>
      <c r="N385" s="2"/>
    </row>
    <row r="386" spans="1:14" x14ac:dyDescent="0.3">
      <c r="A386" s="73" t="s">
        <v>703</v>
      </c>
      <c r="B386" s="354">
        <f>$D$376-1</f>
        <v>1</v>
      </c>
      <c r="C386" s="388" t="s">
        <v>1516</v>
      </c>
      <c r="D386" s="22">
        <v>0</v>
      </c>
      <c r="E386" s="22">
        <v>3</v>
      </c>
      <c r="F386" s="209" t="s">
        <v>1475</v>
      </c>
      <c r="G386" s="209" t="str">
        <f>IF(B386=1,F386,"")</f>
        <v>PR.AT-5</v>
      </c>
      <c r="H386" s="37">
        <f>VLOOKUP(E386,'_Score matrix'!$B$31:$C$35,2,FALSE)</f>
        <v>1</v>
      </c>
      <c r="I386" s="37">
        <f>D386*H386</f>
        <v>0</v>
      </c>
      <c r="J386" s="37">
        <f>5*H386</f>
        <v>5</v>
      </c>
      <c r="K386" s="37"/>
      <c r="L386" s="55"/>
      <c r="N386" s="2"/>
    </row>
    <row r="387" spans="1:14" x14ac:dyDescent="0.3">
      <c r="A387" s="73" t="s">
        <v>704</v>
      </c>
      <c r="B387" s="354">
        <f>$D$376-1</f>
        <v>1</v>
      </c>
      <c r="C387" s="388" t="s">
        <v>1516</v>
      </c>
      <c r="D387" s="22">
        <v>0</v>
      </c>
      <c r="E387" s="22">
        <v>3</v>
      </c>
      <c r="F387" s="209" t="s">
        <v>2803</v>
      </c>
      <c r="G387" s="209" t="str">
        <f>IF(B387=1,F387,"")</f>
        <v>ID.SC-3</v>
      </c>
      <c r="H387" s="37">
        <f>VLOOKUP(E387,'_Score matrix'!$B$31:$C$35,2,FALSE)</f>
        <v>1</v>
      </c>
      <c r="I387" s="37">
        <f>D387*H387</f>
        <v>0</v>
      </c>
      <c r="J387" s="37">
        <f>5*H387</f>
        <v>5</v>
      </c>
      <c r="K387" s="37"/>
      <c r="L387" s="55"/>
      <c r="N387" s="2"/>
    </row>
    <row r="388" spans="1:14" x14ac:dyDescent="0.3">
      <c r="A388" s="73" t="s">
        <v>705</v>
      </c>
      <c r="B388" s="354"/>
      <c r="C388" s="388"/>
      <c r="D388" s="22"/>
      <c r="E388" s="22"/>
      <c r="F388" s="209"/>
      <c r="G388" s="209"/>
      <c r="H388" s="37"/>
      <c r="I388" s="37"/>
      <c r="J388" s="37"/>
      <c r="K388" s="37"/>
      <c r="L388" s="55"/>
      <c r="N388" s="2"/>
    </row>
    <row r="389" spans="1:14" x14ac:dyDescent="0.3">
      <c r="A389" s="73" t="s">
        <v>706</v>
      </c>
      <c r="B389" s="354">
        <f t="shared" ref="B389:B394" si="84">$D$376-1</f>
        <v>1</v>
      </c>
      <c r="C389" s="388" t="s">
        <v>1516</v>
      </c>
      <c r="D389" s="22">
        <v>0</v>
      </c>
      <c r="E389" s="22">
        <v>3</v>
      </c>
      <c r="F389" s="37" t="s">
        <v>2809</v>
      </c>
      <c r="G389" s="209" t="str">
        <f t="shared" ref="G389:G394" si="85">IF(B389=1,F389,"")</f>
        <v>PR.PT-5</v>
      </c>
      <c r="H389" s="37">
        <f>VLOOKUP(E389,'_Score matrix'!$B$31:$C$35,2,FALSE)</f>
        <v>1</v>
      </c>
      <c r="I389" s="37">
        <f t="shared" ref="I389:I394" si="86">D389*H389</f>
        <v>0</v>
      </c>
      <c r="J389" s="37">
        <f t="shared" ref="J389:J394" si="87">5*H389</f>
        <v>5</v>
      </c>
      <c r="K389" s="37"/>
      <c r="L389" s="55"/>
      <c r="N389" s="2"/>
    </row>
    <row r="390" spans="1:14" x14ac:dyDescent="0.3">
      <c r="A390" s="73" t="s">
        <v>707</v>
      </c>
      <c r="B390" s="354">
        <f t="shared" si="84"/>
        <v>1</v>
      </c>
      <c r="C390" s="388" t="s">
        <v>1516</v>
      </c>
      <c r="D390" s="22">
        <v>0</v>
      </c>
      <c r="E390" s="22">
        <v>3</v>
      </c>
      <c r="F390" s="209" t="s">
        <v>1435</v>
      </c>
      <c r="G390" s="209" t="str">
        <f t="shared" si="85"/>
        <v>PR.IP-4</v>
      </c>
      <c r="H390" s="37">
        <f>VLOOKUP(E390,'_Score matrix'!$B$31:$C$35,2,FALSE)</f>
        <v>1</v>
      </c>
      <c r="I390" s="37">
        <f t="shared" si="86"/>
        <v>0</v>
      </c>
      <c r="J390" s="37">
        <f t="shared" si="87"/>
        <v>5</v>
      </c>
      <c r="K390" s="37"/>
      <c r="L390" s="55"/>
      <c r="N390" s="2"/>
    </row>
    <row r="391" spans="1:14" x14ac:dyDescent="0.3">
      <c r="A391" s="73" t="s">
        <v>3294</v>
      </c>
      <c r="B391" s="354">
        <f t="shared" si="84"/>
        <v>1</v>
      </c>
      <c r="C391" s="388" t="s">
        <v>1516</v>
      </c>
      <c r="D391" s="22">
        <v>0</v>
      </c>
      <c r="E391" s="22">
        <v>3</v>
      </c>
      <c r="F391" s="209" t="s">
        <v>1435</v>
      </c>
      <c r="G391" s="209" t="str">
        <f t="shared" si="85"/>
        <v>PR.IP-4</v>
      </c>
      <c r="H391" s="37">
        <f>VLOOKUP(E391,'_Score matrix'!$B$31:$C$35,2,FALSE)</f>
        <v>1</v>
      </c>
      <c r="I391" s="37">
        <f t="shared" si="86"/>
        <v>0</v>
      </c>
      <c r="J391" s="37">
        <f t="shared" si="87"/>
        <v>5</v>
      </c>
      <c r="K391" s="37"/>
      <c r="L391" s="55"/>
      <c r="N391" s="2"/>
    </row>
    <row r="392" spans="1:14" x14ac:dyDescent="0.3">
      <c r="A392" s="73" t="s">
        <v>3295</v>
      </c>
      <c r="B392" s="354">
        <f t="shared" si="84"/>
        <v>1</v>
      </c>
      <c r="C392" s="388" t="s">
        <v>1516</v>
      </c>
      <c r="D392" s="22">
        <v>0</v>
      </c>
      <c r="E392" s="22">
        <v>3</v>
      </c>
      <c r="F392" s="209" t="s">
        <v>1440</v>
      </c>
      <c r="G392" s="209" t="str">
        <f t="shared" si="85"/>
        <v>PR.IP-9</v>
      </c>
      <c r="H392" s="37">
        <f>VLOOKUP(E392,'_Score matrix'!$B$31:$C$35,2,FALSE)</f>
        <v>1</v>
      </c>
      <c r="I392" s="37">
        <f t="shared" si="86"/>
        <v>0</v>
      </c>
      <c r="J392" s="37">
        <f t="shared" si="87"/>
        <v>5</v>
      </c>
      <c r="K392" s="37"/>
      <c r="L392" s="55"/>
      <c r="N392" s="2"/>
    </row>
    <row r="393" spans="1:14" x14ac:dyDescent="0.3">
      <c r="A393" s="73" t="s">
        <v>3296</v>
      </c>
      <c r="B393" s="354">
        <f t="shared" si="84"/>
        <v>1</v>
      </c>
      <c r="C393" s="388" t="s">
        <v>1516</v>
      </c>
      <c r="D393" s="22">
        <v>0</v>
      </c>
      <c r="E393" s="22">
        <v>3</v>
      </c>
      <c r="F393" s="209" t="s">
        <v>1452</v>
      </c>
      <c r="G393" s="209" t="str">
        <f t="shared" si="85"/>
        <v>PR.IP-10</v>
      </c>
      <c r="H393" s="37">
        <f>VLOOKUP(E393,'_Score matrix'!$B$31:$C$35,2,FALSE)</f>
        <v>1</v>
      </c>
      <c r="I393" s="37">
        <f t="shared" si="86"/>
        <v>0</v>
      </c>
      <c r="J393" s="37">
        <f t="shared" si="87"/>
        <v>5</v>
      </c>
      <c r="K393" s="37"/>
      <c r="L393" s="55"/>
      <c r="N393" s="2"/>
    </row>
    <row r="394" spans="1:14" x14ac:dyDescent="0.3">
      <c r="A394" s="73" t="s">
        <v>3297</v>
      </c>
      <c r="B394" s="354">
        <f t="shared" si="84"/>
        <v>1</v>
      </c>
      <c r="C394" s="388" t="s">
        <v>1516</v>
      </c>
      <c r="D394" s="22">
        <v>0</v>
      </c>
      <c r="E394" s="22">
        <v>3</v>
      </c>
      <c r="F394" s="209" t="s">
        <v>1431</v>
      </c>
      <c r="G394" s="209" t="str">
        <f t="shared" si="85"/>
        <v>PR.DS-7</v>
      </c>
      <c r="H394" s="37">
        <f>VLOOKUP(E394,'_Score matrix'!$B$31:$C$35,2,FALSE)</f>
        <v>1</v>
      </c>
      <c r="I394" s="37">
        <f t="shared" si="86"/>
        <v>0</v>
      </c>
      <c r="J394" s="37">
        <f t="shared" si="87"/>
        <v>5</v>
      </c>
      <c r="K394" s="37"/>
      <c r="L394" s="55"/>
      <c r="N394" s="2"/>
    </row>
    <row r="395" spans="1:14" x14ac:dyDescent="0.3">
      <c r="A395" s="73" t="s">
        <v>615</v>
      </c>
      <c r="B395" s="354"/>
      <c r="C395" s="388"/>
      <c r="D395" s="22"/>
      <c r="E395" s="22"/>
      <c r="F395" s="209"/>
      <c r="G395" s="209"/>
      <c r="H395" s="37"/>
      <c r="I395" s="37"/>
      <c r="J395" s="37"/>
      <c r="K395" s="37"/>
      <c r="L395" s="55"/>
      <c r="N395" s="2"/>
    </row>
    <row r="396" spans="1:14" x14ac:dyDescent="0.3">
      <c r="A396" s="73" t="s">
        <v>616</v>
      </c>
      <c r="B396" s="354">
        <f>$D$376-1</f>
        <v>1</v>
      </c>
      <c r="C396" s="388" t="s">
        <v>1516</v>
      </c>
      <c r="D396" s="22">
        <v>0</v>
      </c>
      <c r="E396" s="22">
        <v>3</v>
      </c>
      <c r="F396" s="209" t="s">
        <v>1445</v>
      </c>
      <c r="G396" s="209" t="str">
        <f>IF(B396=1,F396,"")</f>
        <v>PR.PT-3</v>
      </c>
      <c r="H396" s="37">
        <f>VLOOKUP(E396,'_Score matrix'!$B$31:$C$35,2,FALSE)</f>
        <v>1</v>
      </c>
      <c r="I396" s="37">
        <f>D396*H396</f>
        <v>0</v>
      </c>
      <c r="J396" s="37">
        <f>5*H396</f>
        <v>5</v>
      </c>
      <c r="K396" s="37"/>
      <c r="L396" s="55"/>
      <c r="N396" s="2"/>
    </row>
    <row r="397" spans="1:14" x14ac:dyDescent="0.3">
      <c r="A397" s="531" t="str">
        <f>A396</f>
        <v>T 2.6.1</v>
      </c>
      <c r="B397" s="525">
        <f>B396</f>
        <v>1</v>
      </c>
      <c r="C397" s="532" t="str">
        <f>C396</f>
        <v>M</v>
      </c>
      <c r="D397" s="350">
        <f>D396</f>
        <v>0</v>
      </c>
      <c r="E397" s="350">
        <f>E396</f>
        <v>3</v>
      </c>
      <c r="F397" s="351" t="s">
        <v>1469</v>
      </c>
      <c r="G397" s="351" t="str">
        <f>IF(B397=1,F397,"")</f>
        <v>PR.AC-4</v>
      </c>
      <c r="H397" s="350">
        <f>H396</f>
        <v>1</v>
      </c>
      <c r="I397" s="350">
        <f>I396</f>
        <v>0</v>
      </c>
      <c r="J397" s="350">
        <f>J396</f>
        <v>5</v>
      </c>
      <c r="K397" s="350"/>
      <c r="L397" s="533" t="s">
        <v>2929</v>
      </c>
      <c r="N397" s="2"/>
    </row>
    <row r="398" spans="1:14" x14ac:dyDescent="0.3">
      <c r="A398" s="73" t="s">
        <v>617</v>
      </c>
      <c r="B398" s="354">
        <f>$D$376-1</f>
        <v>1</v>
      </c>
      <c r="C398" s="388" t="s">
        <v>1516</v>
      </c>
      <c r="D398" s="22">
        <v>0</v>
      </c>
      <c r="E398" s="22">
        <v>3</v>
      </c>
      <c r="F398" s="209" t="s">
        <v>1445</v>
      </c>
      <c r="G398" s="209" t="str">
        <f>IF(B398=1,F398,"")</f>
        <v>PR.PT-3</v>
      </c>
      <c r="H398" s="37">
        <f>VLOOKUP(E398,'_Score matrix'!$B$31:$C$35,2,FALSE)</f>
        <v>1</v>
      </c>
      <c r="I398" s="37">
        <f>D398*H398</f>
        <v>0</v>
      </c>
      <c r="J398" s="37">
        <f>5*H398</f>
        <v>5</v>
      </c>
      <c r="K398" s="37"/>
      <c r="L398" s="55"/>
      <c r="N398" s="2"/>
    </row>
    <row r="399" spans="1:14" x14ac:dyDescent="0.3">
      <c r="A399" s="531" t="str">
        <f>A398</f>
        <v>T 2.6.2</v>
      </c>
      <c r="B399" s="525">
        <f>B398</f>
        <v>1</v>
      </c>
      <c r="C399" s="532" t="str">
        <f>C398</f>
        <v>M</v>
      </c>
      <c r="D399" s="350">
        <f>D398</f>
        <v>0</v>
      </c>
      <c r="E399" s="350">
        <f>E398</f>
        <v>3</v>
      </c>
      <c r="F399" s="351" t="s">
        <v>1469</v>
      </c>
      <c r="G399" s="351" t="str">
        <f>IF(B399=1,F399,"")</f>
        <v>PR.AC-4</v>
      </c>
      <c r="H399" s="350">
        <f>H398</f>
        <v>1</v>
      </c>
      <c r="I399" s="350">
        <f>I398</f>
        <v>0</v>
      </c>
      <c r="J399" s="350">
        <f>J398</f>
        <v>5</v>
      </c>
      <c r="K399" s="350"/>
      <c r="L399" s="533" t="s">
        <v>2929</v>
      </c>
      <c r="N399" s="2"/>
    </row>
    <row r="400" spans="1:14" x14ac:dyDescent="0.3">
      <c r="A400" s="619" t="s">
        <v>3053</v>
      </c>
      <c r="B400" s="620"/>
      <c r="C400" s="621"/>
      <c r="D400" s="622"/>
      <c r="E400" s="622"/>
      <c r="F400" s="623"/>
      <c r="G400" s="623"/>
      <c r="H400" s="622"/>
      <c r="I400" s="622"/>
      <c r="J400" s="622"/>
      <c r="K400" s="622"/>
      <c r="L400" s="624"/>
      <c r="N400" s="2"/>
    </row>
    <row r="401" spans="1:14" x14ac:dyDescent="0.3">
      <c r="A401" s="619" t="s">
        <v>3053</v>
      </c>
      <c r="B401" s="620"/>
      <c r="C401" s="621"/>
      <c r="D401" s="622"/>
      <c r="E401" s="622"/>
      <c r="F401" s="623"/>
      <c r="G401" s="623"/>
      <c r="H401" s="622"/>
      <c r="I401" s="622"/>
      <c r="J401" s="622"/>
      <c r="K401" s="622"/>
      <c r="L401" s="624"/>
      <c r="N401" s="2"/>
    </row>
    <row r="402" spans="1:14" x14ac:dyDescent="0.3">
      <c r="A402" s="619" t="s">
        <v>3053</v>
      </c>
      <c r="B402" s="620"/>
      <c r="C402" s="621"/>
      <c r="D402" s="622"/>
      <c r="E402" s="622"/>
      <c r="F402" s="623"/>
      <c r="G402" s="623"/>
      <c r="H402" s="622"/>
      <c r="I402" s="622"/>
      <c r="J402" s="622"/>
      <c r="K402" s="622"/>
      <c r="L402" s="624"/>
      <c r="N402" s="2"/>
    </row>
    <row r="403" spans="1:14" x14ac:dyDescent="0.3">
      <c r="A403" s="619" t="s">
        <v>3053</v>
      </c>
      <c r="B403" s="620"/>
      <c r="C403" s="621"/>
      <c r="D403" s="622"/>
      <c r="E403" s="622"/>
      <c r="F403" s="623"/>
      <c r="G403" s="623"/>
      <c r="H403" s="622"/>
      <c r="I403" s="622"/>
      <c r="J403" s="622"/>
      <c r="K403" s="622"/>
      <c r="L403" s="624"/>
      <c r="N403" s="2"/>
    </row>
    <row r="404" spans="1:14" x14ac:dyDescent="0.3">
      <c r="A404" s="619" t="s">
        <v>3053</v>
      </c>
      <c r="B404" s="620"/>
      <c r="C404" s="621"/>
      <c r="D404" s="622"/>
      <c r="E404" s="622"/>
      <c r="F404" s="623"/>
      <c r="G404" s="623"/>
      <c r="H404" s="622"/>
      <c r="I404" s="622"/>
      <c r="J404" s="622"/>
      <c r="K404" s="622"/>
      <c r="L404" s="624"/>
      <c r="N404" s="2"/>
    </row>
    <row r="405" spans="1:14" x14ac:dyDescent="0.3">
      <c r="A405" s="619" t="s">
        <v>3053</v>
      </c>
      <c r="B405" s="620"/>
      <c r="C405" s="621"/>
      <c r="D405" s="622"/>
      <c r="E405" s="622"/>
      <c r="F405" s="623"/>
      <c r="G405" s="623"/>
      <c r="H405" s="622"/>
      <c r="I405" s="622"/>
      <c r="J405" s="622"/>
      <c r="K405" s="622"/>
      <c r="L405" s="624"/>
      <c r="N405" s="2"/>
    </row>
    <row r="406" spans="1:14" x14ac:dyDescent="0.3">
      <c r="A406" s="619" t="s">
        <v>3053</v>
      </c>
      <c r="B406" s="620"/>
      <c r="C406" s="621"/>
      <c r="D406" s="622"/>
      <c r="E406" s="622"/>
      <c r="F406" s="623"/>
      <c r="G406" s="623"/>
      <c r="H406" s="622"/>
      <c r="I406" s="622"/>
      <c r="J406" s="622"/>
      <c r="K406" s="622"/>
      <c r="L406" s="624"/>
      <c r="N406" s="2"/>
    </row>
    <row r="407" spans="1:14" x14ac:dyDescent="0.3">
      <c r="A407" s="619" t="s">
        <v>3053</v>
      </c>
      <c r="B407" s="620"/>
      <c r="C407" s="621"/>
      <c r="D407" s="622"/>
      <c r="E407" s="622"/>
      <c r="F407" s="623"/>
      <c r="G407" s="623"/>
      <c r="H407" s="622"/>
      <c r="I407" s="622"/>
      <c r="J407" s="622"/>
      <c r="K407" s="622"/>
      <c r="L407" s="624"/>
      <c r="N407" s="2"/>
    </row>
    <row r="408" spans="1:14" x14ac:dyDescent="0.3">
      <c r="A408" s="619" t="s">
        <v>3053</v>
      </c>
      <c r="B408" s="620"/>
      <c r="C408" s="621"/>
      <c r="D408" s="622"/>
      <c r="E408" s="622"/>
      <c r="F408" s="623"/>
      <c r="G408" s="623"/>
      <c r="H408" s="622"/>
      <c r="I408" s="622"/>
      <c r="J408" s="622"/>
      <c r="K408" s="622"/>
      <c r="L408" s="624"/>
      <c r="N408" s="2"/>
    </row>
    <row r="409" spans="1:14" x14ac:dyDescent="0.3">
      <c r="A409" s="619" t="s">
        <v>3053</v>
      </c>
      <c r="B409" s="620"/>
      <c r="C409" s="621"/>
      <c r="D409" s="622"/>
      <c r="E409" s="622"/>
      <c r="F409" s="623"/>
      <c r="G409" s="623"/>
      <c r="H409" s="622"/>
      <c r="I409" s="622"/>
      <c r="J409" s="622"/>
      <c r="K409" s="622"/>
      <c r="L409" s="624"/>
      <c r="N409" s="2"/>
    </row>
    <row r="410" spans="1:14" x14ac:dyDescent="0.3">
      <c r="A410" s="619" t="s">
        <v>3053</v>
      </c>
      <c r="B410" s="620"/>
      <c r="C410" s="621"/>
      <c r="D410" s="622"/>
      <c r="E410" s="622"/>
      <c r="F410" s="623"/>
      <c r="G410" s="623"/>
      <c r="H410" s="622"/>
      <c r="I410" s="622"/>
      <c r="J410" s="622"/>
      <c r="K410" s="622"/>
      <c r="L410" s="624"/>
      <c r="N410" s="2"/>
    </row>
    <row r="411" spans="1:14" x14ac:dyDescent="0.3">
      <c r="A411" s="619" t="s">
        <v>3053</v>
      </c>
      <c r="B411" s="620"/>
      <c r="C411" s="621"/>
      <c r="D411" s="622"/>
      <c r="E411" s="622"/>
      <c r="F411" s="623"/>
      <c r="G411" s="623"/>
      <c r="H411" s="622"/>
      <c r="I411" s="622"/>
      <c r="J411" s="622"/>
      <c r="K411" s="622"/>
      <c r="L411" s="624"/>
      <c r="N411" s="2"/>
    </row>
    <row r="412" spans="1:14" x14ac:dyDescent="0.3">
      <c r="A412" s="619" t="s">
        <v>3053</v>
      </c>
      <c r="B412" s="620"/>
      <c r="C412" s="621"/>
      <c r="D412" s="622"/>
      <c r="E412" s="622"/>
      <c r="F412" s="623"/>
      <c r="G412" s="623"/>
      <c r="H412" s="622"/>
      <c r="I412" s="622"/>
      <c r="J412" s="622"/>
      <c r="K412" s="622"/>
      <c r="L412" s="624"/>
      <c r="N412" s="2"/>
    </row>
    <row r="413" spans="1:14" x14ac:dyDescent="0.3">
      <c r="A413" s="619" t="s">
        <v>3053</v>
      </c>
      <c r="B413" s="620"/>
      <c r="C413" s="621"/>
      <c r="D413" s="622"/>
      <c r="E413" s="622"/>
      <c r="F413" s="623"/>
      <c r="G413" s="623"/>
      <c r="H413" s="622"/>
      <c r="I413" s="622"/>
      <c r="J413" s="622"/>
      <c r="K413" s="622"/>
      <c r="L413" s="624"/>
      <c r="N413" s="2"/>
    </row>
    <row r="414" spans="1:14" x14ac:dyDescent="0.3">
      <c r="A414" s="619" t="s">
        <v>3053</v>
      </c>
      <c r="B414" s="620"/>
      <c r="C414" s="621"/>
      <c r="D414" s="622"/>
      <c r="E414" s="622"/>
      <c r="F414" s="623"/>
      <c r="G414" s="623"/>
      <c r="H414" s="622"/>
      <c r="I414" s="622"/>
      <c r="J414" s="622"/>
      <c r="K414" s="622"/>
      <c r="L414" s="624"/>
      <c r="N414" s="2"/>
    </row>
    <row r="415" spans="1:14" x14ac:dyDescent="0.3">
      <c r="A415" s="619" t="s">
        <v>3053</v>
      </c>
      <c r="B415" s="620"/>
      <c r="C415" s="621"/>
      <c r="D415" s="622"/>
      <c r="E415" s="622"/>
      <c r="F415" s="623"/>
      <c r="G415" s="623"/>
      <c r="H415" s="622"/>
      <c r="I415" s="622"/>
      <c r="J415" s="622"/>
      <c r="K415" s="622"/>
      <c r="L415" s="624"/>
      <c r="N415" s="2"/>
    </row>
    <row r="416" spans="1:14" x14ac:dyDescent="0.3">
      <c r="A416" s="619" t="s">
        <v>3053</v>
      </c>
      <c r="B416" s="620"/>
      <c r="C416" s="621"/>
      <c r="D416" s="622"/>
      <c r="E416" s="622"/>
      <c r="F416" s="623"/>
      <c r="G416" s="623"/>
      <c r="H416" s="622"/>
      <c r="I416" s="622"/>
      <c r="J416" s="622"/>
      <c r="K416" s="622"/>
      <c r="L416" s="624"/>
      <c r="N416" s="2"/>
    </row>
    <row r="417" spans="1:14" x14ac:dyDescent="0.3">
      <c r="A417" s="619" t="s">
        <v>3053</v>
      </c>
      <c r="B417" s="620"/>
      <c r="C417" s="621"/>
      <c r="D417" s="622"/>
      <c r="E417" s="622"/>
      <c r="F417" s="623"/>
      <c r="G417" s="623"/>
      <c r="H417" s="622"/>
      <c r="I417" s="622"/>
      <c r="J417" s="622"/>
      <c r="K417" s="622"/>
      <c r="L417" s="624"/>
      <c r="N417" s="2"/>
    </row>
    <row r="418" spans="1:14" ht="15.15" thickBot="1" x14ac:dyDescent="0.35">
      <c r="A418" s="619" t="s">
        <v>3053</v>
      </c>
      <c r="B418" s="620"/>
      <c r="C418" s="621"/>
      <c r="D418" s="622"/>
      <c r="E418" s="622"/>
      <c r="F418" s="623"/>
      <c r="G418" s="623"/>
      <c r="H418" s="622"/>
      <c r="I418" s="622"/>
      <c r="J418" s="622"/>
      <c r="K418" s="622"/>
      <c r="L418" s="624"/>
      <c r="N418" s="2"/>
    </row>
    <row r="419" spans="1:14" x14ac:dyDescent="0.3">
      <c r="A419" s="71" t="s">
        <v>386</v>
      </c>
      <c r="B419" s="369"/>
      <c r="C419" s="386"/>
      <c r="D419" s="23">
        <f t="shared" ref="D419:J419" si="88">SUMIFS(D:D,$A:$A,"T 2*",$B:$B,1,$C:$C,"C",$L:$L,"&lt;&gt;NIST MAPPING")</f>
        <v>0</v>
      </c>
      <c r="E419" s="23">
        <f t="shared" si="88"/>
        <v>102</v>
      </c>
      <c r="F419" s="43">
        <f t="shared" si="88"/>
        <v>0</v>
      </c>
      <c r="G419" s="43">
        <f t="shared" si="88"/>
        <v>0</v>
      </c>
      <c r="H419" s="43">
        <f t="shared" si="88"/>
        <v>34</v>
      </c>
      <c r="I419" s="43">
        <f t="shared" si="88"/>
        <v>0</v>
      </c>
      <c r="J419" s="43">
        <f t="shared" si="88"/>
        <v>170</v>
      </c>
      <c r="K419" s="43">
        <f>IF(ROUND(100*(I419-H419)/(J419-H419),2) &lt; 0, 0, ROUND(100*(I419-H419)/(J419-H419),2))</f>
        <v>0</v>
      </c>
      <c r="L419" s="59"/>
      <c r="N419" s="2"/>
    </row>
    <row r="420" spans="1:14" ht="15.15" thickBot="1" x14ac:dyDescent="0.35">
      <c r="A420" s="74" t="s">
        <v>387</v>
      </c>
      <c r="B420" s="371"/>
      <c r="C420" s="389"/>
      <c r="D420" s="68">
        <f t="shared" ref="D420:J420" si="89">SUMIFS(D:D,$A:$A,"T 2*",$B:$B,1,$C:$C,"M",$L:$L,"&lt;&gt;NIST MAPPING")</f>
        <v>0</v>
      </c>
      <c r="E420" s="68">
        <f t="shared" si="89"/>
        <v>66</v>
      </c>
      <c r="F420" s="34">
        <f t="shared" si="89"/>
        <v>0</v>
      </c>
      <c r="G420" s="34">
        <f t="shared" si="89"/>
        <v>0</v>
      </c>
      <c r="H420" s="34">
        <f t="shared" si="89"/>
        <v>22</v>
      </c>
      <c r="I420" s="34">
        <f t="shared" si="89"/>
        <v>0</v>
      </c>
      <c r="J420" s="34">
        <f t="shared" si="89"/>
        <v>110</v>
      </c>
      <c r="K420" s="34">
        <f>IF(ROUND(100*(I420-H420)/(J420-H420),2) &lt; 0, 0, ROUND(100*(I420-H420)/(J420-H420),2))</f>
        <v>0</v>
      </c>
      <c r="L420" s="62"/>
      <c r="N420" s="2"/>
    </row>
    <row r="421" spans="1:14" ht="15.15" thickBot="1" x14ac:dyDescent="0.35">
      <c r="F421" s="5"/>
      <c r="G421" s="5"/>
      <c r="H421" s="5"/>
      <c r="I421" s="5"/>
      <c r="J421" s="5"/>
      <c r="K421" s="5"/>
      <c r="N421" s="2"/>
    </row>
    <row r="422" spans="1:14" x14ac:dyDescent="0.3">
      <c r="A422" s="53" t="s">
        <v>618</v>
      </c>
      <c r="B422" s="357"/>
      <c r="C422" s="375"/>
      <c r="D422" s="66"/>
      <c r="E422" s="66"/>
      <c r="F422" s="213"/>
      <c r="G422" s="213"/>
      <c r="H422" s="42"/>
      <c r="I422" s="42"/>
      <c r="J422" s="42"/>
      <c r="K422" s="42"/>
      <c r="L422" s="59"/>
      <c r="N422" s="2"/>
    </row>
    <row r="423" spans="1:14" x14ac:dyDescent="0.3">
      <c r="A423" s="73" t="s">
        <v>692</v>
      </c>
      <c r="B423" s="354"/>
      <c r="C423" s="388"/>
      <c r="D423" s="22">
        <v>2</v>
      </c>
      <c r="E423" s="22"/>
      <c r="F423" s="209"/>
      <c r="G423" s="209"/>
      <c r="H423" s="37"/>
      <c r="I423" s="37"/>
      <c r="J423" s="37"/>
      <c r="K423" s="37"/>
      <c r="L423" s="55"/>
      <c r="N423" s="2"/>
    </row>
    <row r="424" spans="1:14" x14ac:dyDescent="0.3">
      <c r="A424" s="73" t="s">
        <v>619</v>
      </c>
      <c r="B424" s="354"/>
      <c r="C424" s="388"/>
      <c r="D424" s="22"/>
      <c r="E424" s="22"/>
      <c r="F424" s="209"/>
      <c r="G424" s="209"/>
      <c r="H424" s="37"/>
      <c r="I424" s="37"/>
      <c r="J424" s="37"/>
      <c r="K424" s="37"/>
      <c r="L424" s="55"/>
      <c r="N424" s="2"/>
    </row>
    <row r="425" spans="1:14" x14ac:dyDescent="0.3">
      <c r="A425" s="73" t="s">
        <v>708</v>
      </c>
      <c r="B425" s="354">
        <f>$D$423-1</f>
        <v>1</v>
      </c>
      <c r="C425" s="388" t="s">
        <v>1516</v>
      </c>
      <c r="D425" s="22">
        <v>0</v>
      </c>
      <c r="E425" s="22">
        <v>3</v>
      </c>
      <c r="F425" s="209" t="s">
        <v>1489</v>
      </c>
      <c r="G425" s="209" t="str">
        <f>IF(B425=1,F425,"")</f>
        <v>DE.DP-1</v>
      </c>
      <c r="H425" s="37">
        <f>VLOOKUP(E425,'_Score matrix'!$B$31:$C$35,2,FALSE)</f>
        <v>1</v>
      </c>
      <c r="I425" s="37">
        <f>D425*H425</f>
        <v>0</v>
      </c>
      <c r="J425" s="37">
        <f>5*H425</f>
        <v>5</v>
      </c>
      <c r="K425" s="37"/>
      <c r="L425" s="55"/>
      <c r="N425" s="2"/>
    </row>
    <row r="426" spans="1:14" x14ac:dyDescent="0.3">
      <c r="A426" s="73" t="s">
        <v>709</v>
      </c>
      <c r="B426" s="354">
        <f>$D$423-1</f>
        <v>1</v>
      </c>
      <c r="C426" s="388" t="s">
        <v>1516</v>
      </c>
      <c r="D426" s="22">
        <v>0</v>
      </c>
      <c r="E426" s="22">
        <v>3</v>
      </c>
      <c r="F426" s="209" t="s">
        <v>1489</v>
      </c>
      <c r="G426" s="209" t="str">
        <f>IF(B426=1,F426,"")</f>
        <v>DE.DP-1</v>
      </c>
      <c r="H426" s="37">
        <f>VLOOKUP(E426,'_Score matrix'!$B$31:$C$35,2,FALSE)</f>
        <v>1</v>
      </c>
      <c r="I426" s="37">
        <f>D426*H426</f>
        <v>0</v>
      </c>
      <c r="J426" s="37">
        <f>5*H426</f>
        <v>5</v>
      </c>
      <c r="K426" s="37"/>
      <c r="L426" s="55"/>
      <c r="N426" s="2"/>
    </row>
    <row r="427" spans="1:14" x14ac:dyDescent="0.3">
      <c r="A427" s="73" t="s">
        <v>620</v>
      </c>
      <c r="B427" s="354"/>
      <c r="C427" s="388"/>
      <c r="D427" s="22"/>
      <c r="E427" s="22"/>
      <c r="F427" s="209"/>
      <c r="G427" s="209"/>
      <c r="H427" s="37"/>
      <c r="I427" s="37"/>
      <c r="J427" s="37"/>
      <c r="K427" s="37"/>
      <c r="L427" s="55"/>
      <c r="N427" s="2"/>
    </row>
    <row r="428" spans="1:14" x14ac:dyDescent="0.3">
      <c r="A428" s="73" t="s">
        <v>621</v>
      </c>
      <c r="B428" s="354">
        <f t="shared" ref="B428:B434" si="90">$D$423-1</f>
        <v>1</v>
      </c>
      <c r="C428" s="388" t="s">
        <v>1516</v>
      </c>
      <c r="D428" s="22">
        <v>0</v>
      </c>
      <c r="E428" s="22">
        <v>3</v>
      </c>
      <c r="F428" s="209"/>
      <c r="G428" s="209"/>
      <c r="H428" s="37">
        <f>VLOOKUP(E428,'_Score matrix'!$B$31:$C$35,2,FALSE)</f>
        <v>1</v>
      </c>
      <c r="I428" s="37">
        <f>D428*H428</f>
        <v>0</v>
      </c>
      <c r="J428" s="37">
        <f>5*H428</f>
        <v>5</v>
      </c>
      <c r="K428" s="37"/>
      <c r="L428" s="55"/>
      <c r="N428" s="2"/>
    </row>
    <row r="429" spans="1:14" x14ac:dyDescent="0.3">
      <c r="A429" s="73" t="s">
        <v>622</v>
      </c>
      <c r="B429" s="354">
        <f t="shared" si="90"/>
        <v>1</v>
      </c>
      <c r="C429" s="388" t="s">
        <v>1516</v>
      </c>
      <c r="D429" s="22">
        <v>0</v>
      </c>
      <c r="E429" s="22">
        <v>3</v>
      </c>
      <c r="F429" s="209"/>
      <c r="G429" s="209"/>
      <c r="H429" s="37">
        <f>VLOOKUP(E429,'_Score matrix'!$B$31:$C$35,2,FALSE)</f>
        <v>1</v>
      </c>
      <c r="I429" s="37">
        <f>D429*H429</f>
        <v>0</v>
      </c>
      <c r="J429" s="37">
        <f>5*H429</f>
        <v>5</v>
      </c>
      <c r="K429" s="37"/>
      <c r="L429" s="55"/>
      <c r="N429" s="2"/>
    </row>
    <row r="430" spans="1:14" x14ac:dyDescent="0.3">
      <c r="A430" s="73" t="s">
        <v>623</v>
      </c>
      <c r="B430" s="354">
        <f t="shared" si="90"/>
        <v>1</v>
      </c>
      <c r="C430" s="388"/>
      <c r="D430" s="22"/>
      <c r="E430" s="22"/>
      <c r="F430" s="209"/>
      <c r="G430" s="209"/>
      <c r="H430" s="37"/>
      <c r="I430" s="37"/>
      <c r="J430" s="37"/>
      <c r="K430" s="37"/>
      <c r="L430" s="55"/>
      <c r="N430" s="2"/>
    </row>
    <row r="431" spans="1:14" x14ac:dyDescent="0.3">
      <c r="A431" s="73" t="s">
        <v>624</v>
      </c>
      <c r="B431" s="354">
        <f t="shared" si="90"/>
        <v>1</v>
      </c>
      <c r="C431" s="388" t="s">
        <v>1516</v>
      </c>
      <c r="D431" s="22">
        <v>0</v>
      </c>
      <c r="E431" s="22">
        <v>3</v>
      </c>
      <c r="F431" s="209"/>
      <c r="G431" s="209"/>
      <c r="H431" s="37">
        <f>VLOOKUP(E431,'_Score matrix'!$B$31:$C$35,2,FALSE)</f>
        <v>1</v>
      </c>
      <c r="I431" s="37">
        <f>D431*H431</f>
        <v>0</v>
      </c>
      <c r="J431" s="37">
        <f>5*H431</f>
        <v>5</v>
      </c>
      <c r="K431" s="37"/>
      <c r="L431" s="55"/>
      <c r="N431" s="2"/>
    </row>
    <row r="432" spans="1:14" x14ac:dyDescent="0.3">
      <c r="A432" s="73" t="s">
        <v>625</v>
      </c>
      <c r="B432" s="354">
        <f t="shared" si="90"/>
        <v>1</v>
      </c>
      <c r="C432" s="388" t="s">
        <v>1516</v>
      </c>
      <c r="D432" s="22">
        <v>0</v>
      </c>
      <c r="E432" s="22">
        <v>3</v>
      </c>
      <c r="F432" s="209" t="s">
        <v>1475</v>
      </c>
      <c r="G432" s="209" t="str">
        <f>IF(B432=1,F432,"")</f>
        <v>PR.AT-5</v>
      </c>
      <c r="H432" s="37">
        <f>VLOOKUP(E432,'_Score matrix'!$B$31:$C$35,2,FALSE)</f>
        <v>1</v>
      </c>
      <c r="I432" s="37">
        <f>D432*H432</f>
        <v>0</v>
      </c>
      <c r="J432" s="37">
        <f>5*H432</f>
        <v>5</v>
      </c>
      <c r="K432" s="37"/>
      <c r="L432" s="55"/>
      <c r="N432" s="2"/>
    </row>
    <row r="433" spans="1:14" x14ac:dyDescent="0.3">
      <c r="A433" s="73" t="s">
        <v>710</v>
      </c>
      <c r="B433" s="354">
        <f t="shared" si="90"/>
        <v>1</v>
      </c>
      <c r="C433" s="388" t="s">
        <v>1516</v>
      </c>
      <c r="D433" s="22">
        <v>0</v>
      </c>
      <c r="E433" s="22">
        <v>3</v>
      </c>
      <c r="F433" s="209" t="s">
        <v>1475</v>
      </c>
      <c r="G433" s="209" t="str">
        <f>IF(B433=1,F433,"")</f>
        <v>PR.AT-5</v>
      </c>
      <c r="H433" s="37">
        <f>VLOOKUP(E433,'_Score matrix'!$B$31:$C$35,2,FALSE)</f>
        <v>1</v>
      </c>
      <c r="I433" s="37">
        <f>D433*H433</f>
        <v>0</v>
      </c>
      <c r="J433" s="37">
        <f>5*H433</f>
        <v>5</v>
      </c>
      <c r="K433" s="37"/>
      <c r="L433" s="55"/>
      <c r="N433" s="2"/>
    </row>
    <row r="434" spans="1:14" x14ac:dyDescent="0.3">
      <c r="A434" s="73" t="s">
        <v>711</v>
      </c>
      <c r="B434" s="354">
        <f t="shared" si="90"/>
        <v>1</v>
      </c>
      <c r="C434" s="388" t="s">
        <v>1516</v>
      </c>
      <c r="D434" s="22">
        <v>0</v>
      </c>
      <c r="E434" s="22">
        <v>3</v>
      </c>
      <c r="F434" s="209" t="s">
        <v>2803</v>
      </c>
      <c r="G434" s="209" t="str">
        <f>IF(B434=1,F434,"")</f>
        <v>ID.SC-3</v>
      </c>
      <c r="H434" s="37">
        <f>VLOOKUP(E434,'_Score matrix'!$B$31:$C$35,2,FALSE)</f>
        <v>1</v>
      </c>
      <c r="I434" s="37">
        <f>D434*H434</f>
        <v>0</v>
      </c>
      <c r="J434" s="37">
        <f>5*H434</f>
        <v>5</v>
      </c>
      <c r="K434" s="37"/>
      <c r="L434" s="55"/>
      <c r="N434" s="2"/>
    </row>
    <row r="435" spans="1:14" x14ac:dyDescent="0.3">
      <c r="A435" s="73" t="s">
        <v>712</v>
      </c>
      <c r="B435" s="354"/>
      <c r="C435" s="388"/>
      <c r="D435" s="22"/>
      <c r="E435" s="22"/>
      <c r="F435" s="209"/>
      <c r="G435" s="209"/>
      <c r="H435" s="37"/>
      <c r="I435" s="37"/>
      <c r="J435" s="37"/>
      <c r="K435" s="37"/>
      <c r="L435" s="55"/>
      <c r="N435" s="2"/>
    </row>
    <row r="436" spans="1:14" x14ac:dyDescent="0.3">
      <c r="A436" s="73" t="s">
        <v>713</v>
      </c>
      <c r="B436" s="354">
        <f t="shared" ref="B436:B441" si="91">$D$423-1</f>
        <v>1</v>
      </c>
      <c r="C436" s="388" t="s">
        <v>1516</v>
      </c>
      <c r="D436" s="22">
        <v>0</v>
      </c>
      <c r="E436" s="22">
        <v>3</v>
      </c>
      <c r="F436" s="37" t="s">
        <v>2809</v>
      </c>
      <c r="G436" s="209" t="str">
        <f t="shared" ref="G436:G441" si="92">IF(B436=1,F436,"")</f>
        <v>PR.PT-5</v>
      </c>
      <c r="H436" s="37">
        <f>VLOOKUP(E436,'_Score matrix'!$B$31:$C$35,2,FALSE)</f>
        <v>1</v>
      </c>
      <c r="I436" s="37">
        <f t="shared" ref="I436:I441" si="93">D436*H436</f>
        <v>0</v>
      </c>
      <c r="J436" s="37">
        <f>5*H436</f>
        <v>5</v>
      </c>
      <c r="K436" s="37"/>
      <c r="L436" s="55"/>
      <c r="N436" s="2"/>
    </row>
    <row r="437" spans="1:14" x14ac:dyDescent="0.3">
      <c r="A437" s="73" t="s">
        <v>714</v>
      </c>
      <c r="B437" s="354">
        <f t="shared" si="91"/>
        <v>1</v>
      </c>
      <c r="C437" s="388" t="s">
        <v>1516</v>
      </c>
      <c r="D437" s="22">
        <v>0</v>
      </c>
      <c r="E437" s="22">
        <v>3</v>
      </c>
      <c r="F437" s="209" t="s">
        <v>1435</v>
      </c>
      <c r="G437" s="209" t="str">
        <f t="shared" si="92"/>
        <v>PR.IP-4</v>
      </c>
      <c r="H437" s="37">
        <f>VLOOKUP(E437,'_Score matrix'!$B$31:$C$35,2,FALSE)</f>
        <v>1</v>
      </c>
      <c r="I437" s="37">
        <f t="shared" si="93"/>
        <v>0</v>
      </c>
      <c r="J437" s="37">
        <f t="shared" ref="J437:J439" si="94">5*H437</f>
        <v>5</v>
      </c>
      <c r="K437" s="37"/>
      <c r="L437" s="55"/>
      <c r="N437" s="2"/>
    </row>
    <row r="438" spans="1:14" x14ac:dyDescent="0.3">
      <c r="A438" s="73" t="s">
        <v>3311</v>
      </c>
      <c r="B438" s="354">
        <f t="shared" si="91"/>
        <v>1</v>
      </c>
      <c r="C438" s="388" t="s">
        <v>1516</v>
      </c>
      <c r="D438" s="22">
        <v>0</v>
      </c>
      <c r="E438" s="22">
        <v>3</v>
      </c>
      <c r="F438" s="209" t="s">
        <v>1435</v>
      </c>
      <c r="G438" s="209" t="str">
        <f t="shared" si="92"/>
        <v>PR.IP-4</v>
      </c>
      <c r="H438" s="37">
        <f>VLOOKUP(E438,'_Score matrix'!$B$31:$C$35,2,FALSE)</f>
        <v>1</v>
      </c>
      <c r="I438" s="37">
        <f t="shared" si="93"/>
        <v>0</v>
      </c>
      <c r="J438" s="37">
        <f t="shared" si="94"/>
        <v>5</v>
      </c>
      <c r="K438" s="37"/>
      <c r="L438" s="55"/>
      <c r="N438" s="2"/>
    </row>
    <row r="439" spans="1:14" x14ac:dyDescent="0.3">
      <c r="A439" s="73" t="s">
        <v>3312</v>
      </c>
      <c r="B439" s="354">
        <f t="shared" si="91"/>
        <v>1</v>
      </c>
      <c r="C439" s="388" t="s">
        <v>1516</v>
      </c>
      <c r="D439" s="22">
        <v>0</v>
      </c>
      <c r="E439" s="22">
        <v>3</v>
      </c>
      <c r="F439" s="209" t="s">
        <v>1440</v>
      </c>
      <c r="G439" s="209" t="str">
        <f t="shared" si="92"/>
        <v>PR.IP-9</v>
      </c>
      <c r="H439" s="37">
        <f>VLOOKUP(E439,'_Score matrix'!$B$31:$C$35,2,FALSE)</f>
        <v>1</v>
      </c>
      <c r="I439" s="37">
        <f t="shared" si="93"/>
        <v>0</v>
      </c>
      <c r="J439" s="37">
        <f t="shared" si="94"/>
        <v>5</v>
      </c>
      <c r="K439" s="37"/>
      <c r="L439" s="55"/>
      <c r="N439" s="2"/>
    </row>
    <row r="440" spans="1:14" x14ac:dyDescent="0.3">
      <c r="A440" s="73" t="s">
        <v>3313</v>
      </c>
      <c r="B440" s="354">
        <f t="shared" si="91"/>
        <v>1</v>
      </c>
      <c r="C440" s="388" t="s">
        <v>1516</v>
      </c>
      <c r="D440" s="22">
        <v>0</v>
      </c>
      <c r="E440" s="22">
        <v>3</v>
      </c>
      <c r="F440" s="209" t="s">
        <v>1452</v>
      </c>
      <c r="G440" s="209" t="str">
        <f t="shared" si="92"/>
        <v>PR.IP-10</v>
      </c>
      <c r="H440" s="37">
        <f>VLOOKUP(E440,'_Score matrix'!$B$31:$C$35,2,FALSE)</f>
        <v>1</v>
      </c>
      <c r="I440" s="37">
        <f t="shared" si="93"/>
        <v>0</v>
      </c>
      <c r="J440" s="37">
        <f t="shared" ref="J440" si="95">5*H440</f>
        <v>5</v>
      </c>
      <c r="K440" s="37"/>
      <c r="L440" s="55"/>
      <c r="N440" s="2"/>
    </row>
    <row r="441" spans="1:14" x14ac:dyDescent="0.3">
      <c r="A441" s="73" t="s">
        <v>3314</v>
      </c>
      <c r="B441" s="354">
        <f t="shared" si="91"/>
        <v>1</v>
      </c>
      <c r="C441" s="388" t="s">
        <v>1516</v>
      </c>
      <c r="D441" s="22">
        <v>0</v>
      </c>
      <c r="E441" s="22">
        <v>3</v>
      </c>
      <c r="F441" s="209" t="s">
        <v>1431</v>
      </c>
      <c r="G441" s="209" t="str">
        <f t="shared" si="92"/>
        <v>PR.DS-7</v>
      </c>
      <c r="H441" s="37">
        <f>VLOOKUP(E441,'_Score matrix'!$B$31:$C$35,2,FALSE)</f>
        <v>1</v>
      </c>
      <c r="I441" s="37">
        <f t="shared" si="93"/>
        <v>0</v>
      </c>
      <c r="J441" s="37">
        <f t="shared" ref="J441" si="96">5*H441</f>
        <v>5</v>
      </c>
      <c r="K441" s="37"/>
      <c r="L441" s="55"/>
      <c r="N441" s="2"/>
    </row>
    <row r="442" spans="1:14" x14ac:dyDescent="0.3">
      <c r="A442" s="73" t="s">
        <v>628</v>
      </c>
      <c r="B442" s="354"/>
      <c r="C442" s="388"/>
      <c r="D442" s="22"/>
      <c r="E442" s="22"/>
      <c r="F442" s="209"/>
      <c r="G442" s="209"/>
      <c r="H442" s="37"/>
      <c r="I442" s="37"/>
      <c r="J442" s="37"/>
      <c r="K442" s="37"/>
      <c r="L442" s="55"/>
      <c r="N442" s="2"/>
    </row>
    <row r="443" spans="1:14" x14ac:dyDescent="0.3">
      <c r="A443" s="73" t="s">
        <v>629</v>
      </c>
      <c r="B443" s="354">
        <f>$D$423-1</f>
        <v>1</v>
      </c>
      <c r="C443" s="388" t="s">
        <v>1516</v>
      </c>
      <c r="D443" s="22">
        <v>0</v>
      </c>
      <c r="E443" s="22">
        <v>3</v>
      </c>
      <c r="F443" s="209" t="s">
        <v>1445</v>
      </c>
      <c r="G443" s="209" t="str">
        <f>IF(B443=1,F443,"")</f>
        <v>PR.PT-3</v>
      </c>
      <c r="H443" s="37">
        <f>VLOOKUP(E443,'_Score matrix'!$B$31:$C$35,2,FALSE)</f>
        <v>1</v>
      </c>
      <c r="I443" s="37">
        <f>D443*H443</f>
        <v>0</v>
      </c>
      <c r="J443" s="37">
        <f>5*H443</f>
        <v>5</v>
      </c>
      <c r="K443" s="37"/>
      <c r="L443" s="55"/>
      <c r="N443" s="2"/>
    </row>
    <row r="444" spans="1:14" x14ac:dyDescent="0.3">
      <c r="A444" s="531" t="str">
        <f>A443</f>
        <v>T 3.6.1</v>
      </c>
      <c r="B444" s="525">
        <f>B443</f>
        <v>1</v>
      </c>
      <c r="C444" s="532" t="str">
        <f>C443</f>
        <v>M</v>
      </c>
      <c r="D444" s="350">
        <f>D443</f>
        <v>0</v>
      </c>
      <c r="E444" s="350">
        <f>E443</f>
        <v>3</v>
      </c>
      <c r="F444" s="351" t="s">
        <v>1469</v>
      </c>
      <c r="G444" s="351" t="str">
        <f>IF(B444=1,F444,"")</f>
        <v>PR.AC-4</v>
      </c>
      <c r="H444" s="350">
        <f>H443</f>
        <v>1</v>
      </c>
      <c r="I444" s="350">
        <f>I443</f>
        <v>0</v>
      </c>
      <c r="J444" s="350">
        <f>J443</f>
        <v>5</v>
      </c>
      <c r="K444" s="350"/>
      <c r="L444" s="533" t="s">
        <v>2929</v>
      </c>
      <c r="N444" s="2"/>
    </row>
    <row r="445" spans="1:14" x14ac:dyDescent="0.3">
      <c r="A445" s="73" t="s">
        <v>630</v>
      </c>
      <c r="B445" s="354">
        <f>$D$423-1</f>
        <v>1</v>
      </c>
      <c r="C445" s="388" t="s">
        <v>1516</v>
      </c>
      <c r="D445" s="22">
        <v>0</v>
      </c>
      <c r="E445" s="22">
        <v>3</v>
      </c>
      <c r="F445" s="209" t="s">
        <v>1445</v>
      </c>
      <c r="G445" s="209" t="str">
        <f>IF(B445=1,F445,"")</f>
        <v>PR.PT-3</v>
      </c>
      <c r="H445" s="37">
        <f>VLOOKUP(E445,'_Score matrix'!$B$31:$C$35,2,FALSE)</f>
        <v>1</v>
      </c>
      <c r="I445" s="37">
        <f>D445*H445</f>
        <v>0</v>
      </c>
      <c r="J445" s="37">
        <f>5*H445</f>
        <v>5</v>
      </c>
      <c r="K445" s="37"/>
      <c r="L445" s="55"/>
      <c r="N445" s="2"/>
    </row>
    <row r="446" spans="1:14" x14ac:dyDescent="0.3">
      <c r="A446" s="531" t="str">
        <f>A445</f>
        <v>T 3.6.2</v>
      </c>
      <c r="B446" s="525">
        <f>B445</f>
        <v>1</v>
      </c>
      <c r="C446" s="532" t="str">
        <f>C445</f>
        <v>M</v>
      </c>
      <c r="D446" s="350">
        <f>D445</f>
        <v>0</v>
      </c>
      <c r="E446" s="350">
        <f>E445</f>
        <v>3</v>
      </c>
      <c r="F446" s="351" t="s">
        <v>1469</v>
      </c>
      <c r="G446" s="351" t="str">
        <f>IF(B446=1,F446,"")</f>
        <v>PR.AC-4</v>
      </c>
      <c r="H446" s="350">
        <f>H445</f>
        <v>1</v>
      </c>
      <c r="I446" s="350">
        <f>I445</f>
        <v>0</v>
      </c>
      <c r="J446" s="350">
        <f>J445</f>
        <v>5</v>
      </c>
      <c r="K446" s="350"/>
      <c r="L446" s="533" t="s">
        <v>2929</v>
      </c>
      <c r="N446" s="2"/>
    </row>
    <row r="447" spans="1:14" x14ac:dyDescent="0.3">
      <c r="A447" s="73" t="s">
        <v>3376</v>
      </c>
      <c r="B447" s="354"/>
      <c r="C447" s="388"/>
      <c r="D447" s="22"/>
      <c r="E447" s="22"/>
      <c r="F447" s="209"/>
      <c r="G447" s="209"/>
      <c r="H447" s="37"/>
      <c r="I447" s="37"/>
      <c r="J447" s="37"/>
      <c r="K447" s="37"/>
      <c r="L447" s="55"/>
      <c r="N447" s="2"/>
    </row>
    <row r="448" spans="1:14" x14ac:dyDescent="0.3">
      <c r="A448" s="619" t="s">
        <v>3053</v>
      </c>
      <c r="B448" s="620"/>
      <c r="C448" s="621"/>
      <c r="D448" s="622"/>
      <c r="E448" s="622"/>
      <c r="F448" s="623"/>
      <c r="G448" s="623"/>
      <c r="H448" s="622"/>
      <c r="I448" s="622"/>
      <c r="J448" s="622"/>
      <c r="K448" s="622"/>
      <c r="L448" s="624"/>
      <c r="N448" s="2"/>
    </row>
    <row r="449" spans="1:14" x14ac:dyDescent="0.3">
      <c r="A449" s="619" t="s">
        <v>3053</v>
      </c>
      <c r="B449" s="620"/>
      <c r="C449" s="621"/>
      <c r="D449" s="622"/>
      <c r="E449" s="622"/>
      <c r="F449" s="623"/>
      <c r="G449" s="623"/>
      <c r="H449" s="622"/>
      <c r="I449" s="622"/>
      <c r="J449" s="622"/>
      <c r="K449" s="622"/>
      <c r="L449" s="624"/>
      <c r="N449" s="2"/>
    </row>
    <row r="450" spans="1:14" x14ac:dyDescent="0.3">
      <c r="A450" s="619" t="s">
        <v>3053</v>
      </c>
      <c r="B450" s="620"/>
      <c r="C450" s="621"/>
      <c r="D450" s="622"/>
      <c r="E450" s="622"/>
      <c r="F450" s="623"/>
      <c r="G450" s="623"/>
      <c r="H450" s="622"/>
      <c r="I450" s="622"/>
      <c r="J450" s="622"/>
      <c r="K450" s="622"/>
      <c r="L450" s="624"/>
      <c r="N450" s="2"/>
    </row>
    <row r="451" spans="1:14" x14ac:dyDescent="0.3">
      <c r="A451" s="619" t="s">
        <v>3053</v>
      </c>
      <c r="B451" s="620"/>
      <c r="C451" s="621"/>
      <c r="D451" s="622"/>
      <c r="E451" s="622"/>
      <c r="F451" s="623"/>
      <c r="G451" s="623"/>
      <c r="H451" s="622"/>
      <c r="I451" s="622"/>
      <c r="J451" s="622"/>
      <c r="K451" s="622"/>
      <c r="L451" s="624"/>
      <c r="N451" s="2"/>
    </row>
    <row r="452" spans="1:14" x14ac:dyDescent="0.3">
      <c r="A452" s="619" t="s">
        <v>3053</v>
      </c>
      <c r="B452" s="620"/>
      <c r="C452" s="621"/>
      <c r="D452" s="622"/>
      <c r="E452" s="622"/>
      <c r="F452" s="623"/>
      <c r="G452" s="623"/>
      <c r="H452" s="622"/>
      <c r="I452" s="622"/>
      <c r="J452" s="622"/>
      <c r="K452" s="622"/>
      <c r="L452" s="624"/>
      <c r="N452" s="2"/>
    </row>
    <row r="453" spans="1:14" x14ac:dyDescent="0.3">
      <c r="A453" s="619" t="s">
        <v>3053</v>
      </c>
      <c r="B453" s="620"/>
      <c r="C453" s="621"/>
      <c r="D453" s="622"/>
      <c r="E453" s="622"/>
      <c r="F453" s="623"/>
      <c r="G453" s="623"/>
      <c r="H453" s="622"/>
      <c r="I453" s="622"/>
      <c r="J453" s="622"/>
      <c r="K453" s="622"/>
      <c r="L453" s="624"/>
      <c r="N453" s="2"/>
    </row>
    <row r="454" spans="1:14" x14ac:dyDescent="0.3">
      <c r="A454" s="619" t="s">
        <v>3053</v>
      </c>
      <c r="B454" s="620"/>
      <c r="C454" s="621"/>
      <c r="D454" s="622"/>
      <c r="E454" s="622"/>
      <c r="F454" s="623"/>
      <c r="G454" s="623"/>
      <c r="H454" s="622"/>
      <c r="I454" s="622"/>
      <c r="J454" s="622"/>
      <c r="K454" s="622"/>
      <c r="L454" s="624"/>
      <c r="N454" s="2"/>
    </row>
    <row r="455" spans="1:14" x14ac:dyDescent="0.3">
      <c r="A455" s="619" t="s">
        <v>3053</v>
      </c>
      <c r="B455" s="620"/>
      <c r="C455" s="621"/>
      <c r="D455" s="622"/>
      <c r="E455" s="622"/>
      <c r="F455" s="623"/>
      <c r="G455" s="623"/>
      <c r="H455" s="622"/>
      <c r="I455" s="622"/>
      <c r="J455" s="622"/>
      <c r="K455" s="622"/>
      <c r="L455" s="624"/>
      <c r="N455" s="2"/>
    </row>
    <row r="456" spans="1:14" x14ac:dyDescent="0.3">
      <c r="A456" s="619" t="s">
        <v>3053</v>
      </c>
      <c r="B456" s="620"/>
      <c r="C456" s="621"/>
      <c r="D456" s="622"/>
      <c r="E456" s="622"/>
      <c r="F456" s="623"/>
      <c r="G456" s="623"/>
      <c r="H456" s="622"/>
      <c r="I456" s="622"/>
      <c r="J456" s="622"/>
      <c r="K456" s="622"/>
      <c r="L456" s="624"/>
      <c r="N456" s="2"/>
    </row>
    <row r="457" spans="1:14" x14ac:dyDescent="0.3">
      <c r="A457" s="619" t="s">
        <v>3053</v>
      </c>
      <c r="B457" s="620"/>
      <c r="C457" s="621"/>
      <c r="D457" s="622"/>
      <c r="E457" s="622"/>
      <c r="F457" s="623"/>
      <c r="G457" s="623"/>
      <c r="H457" s="622"/>
      <c r="I457" s="622"/>
      <c r="J457" s="622"/>
      <c r="K457" s="622"/>
      <c r="L457" s="624"/>
      <c r="N457" s="2"/>
    </row>
    <row r="458" spans="1:14" x14ac:dyDescent="0.3">
      <c r="A458" s="619" t="s">
        <v>3053</v>
      </c>
      <c r="B458" s="620"/>
      <c r="C458" s="621"/>
      <c r="D458" s="622"/>
      <c r="E458" s="622"/>
      <c r="F458" s="623"/>
      <c r="G458" s="623"/>
      <c r="H458" s="622"/>
      <c r="I458" s="622"/>
      <c r="J458" s="622"/>
      <c r="K458" s="622"/>
      <c r="L458" s="624"/>
      <c r="N458" s="2"/>
    </row>
    <row r="459" spans="1:14" x14ac:dyDescent="0.3">
      <c r="A459" s="619" t="s">
        <v>3053</v>
      </c>
      <c r="B459" s="620"/>
      <c r="C459" s="621"/>
      <c r="D459" s="622"/>
      <c r="E459" s="622"/>
      <c r="F459" s="623"/>
      <c r="G459" s="623"/>
      <c r="H459" s="622"/>
      <c r="I459" s="622"/>
      <c r="J459" s="622"/>
      <c r="K459" s="622"/>
      <c r="L459" s="624"/>
      <c r="N459" s="2"/>
    </row>
    <row r="460" spans="1:14" x14ac:dyDescent="0.3">
      <c r="A460" s="619" t="s">
        <v>3053</v>
      </c>
      <c r="B460" s="620"/>
      <c r="C460" s="621"/>
      <c r="D460" s="622"/>
      <c r="E460" s="622"/>
      <c r="F460" s="623"/>
      <c r="G460" s="623"/>
      <c r="H460" s="622"/>
      <c r="I460" s="622"/>
      <c r="J460" s="622"/>
      <c r="K460" s="622"/>
      <c r="L460" s="624"/>
      <c r="N460" s="2"/>
    </row>
    <row r="461" spans="1:14" x14ac:dyDescent="0.3">
      <c r="A461" s="619" t="s">
        <v>3053</v>
      </c>
      <c r="B461" s="620"/>
      <c r="C461" s="621"/>
      <c r="D461" s="622"/>
      <c r="E461" s="622"/>
      <c r="F461" s="623"/>
      <c r="G461" s="623"/>
      <c r="H461" s="622"/>
      <c r="I461" s="622"/>
      <c r="J461" s="622"/>
      <c r="K461" s="622"/>
      <c r="L461" s="624"/>
      <c r="N461" s="2"/>
    </row>
    <row r="462" spans="1:14" x14ac:dyDescent="0.3">
      <c r="A462" s="619" t="s">
        <v>3053</v>
      </c>
      <c r="B462" s="620"/>
      <c r="C462" s="621"/>
      <c r="D462" s="622"/>
      <c r="E462" s="622"/>
      <c r="F462" s="623"/>
      <c r="G462" s="623"/>
      <c r="H462" s="622"/>
      <c r="I462" s="622"/>
      <c r="J462" s="622"/>
      <c r="K462" s="622"/>
      <c r="L462" s="624"/>
      <c r="N462" s="2"/>
    </row>
    <row r="463" spans="1:14" x14ac:dyDescent="0.3">
      <c r="A463" s="619" t="s">
        <v>3053</v>
      </c>
      <c r="B463" s="620"/>
      <c r="C463" s="621"/>
      <c r="D463" s="622"/>
      <c r="E463" s="622"/>
      <c r="F463" s="623"/>
      <c r="G463" s="623"/>
      <c r="H463" s="622"/>
      <c r="I463" s="622"/>
      <c r="J463" s="622"/>
      <c r="K463" s="622"/>
      <c r="L463" s="624"/>
      <c r="N463" s="2"/>
    </row>
    <row r="464" spans="1:14" x14ac:dyDescent="0.3">
      <c r="A464" s="619" t="s">
        <v>3053</v>
      </c>
      <c r="B464" s="620"/>
      <c r="C464" s="621"/>
      <c r="D464" s="622"/>
      <c r="E464" s="622"/>
      <c r="F464" s="623"/>
      <c r="G464" s="623"/>
      <c r="H464" s="622"/>
      <c r="I464" s="622"/>
      <c r="J464" s="622"/>
      <c r="K464" s="622"/>
      <c r="L464" s="624"/>
      <c r="N464" s="2"/>
    </row>
    <row r="465" spans="1:14" x14ac:dyDescent="0.3">
      <c r="A465" s="619" t="s">
        <v>3053</v>
      </c>
      <c r="B465" s="620"/>
      <c r="C465" s="621"/>
      <c r="D465" s="622"/>
      <c r="E465" s="622"/>
      <c r="F465" s="623"/>
      <c r="G465" s="623"/>
      <c r="H465" s="622"/>
      <c r="I465" s="622"/>
      <c r="J465" s="622"/>
      <c r="K465" s="622"/>
      <c r="L465" s="624"/>
      <c r="N465" s="2"/>
    </row>
    <row r="466" spans="1:14" x14ac:dyDescent="0.3">
      <c r="A466" s="619" t="s">
        <v>3053</v>
      </c>
      <c r="B466" s="620"/>
      <c r="C466" s="621"/>
      <c r="D466" s="622"/>
      <c r="E466" s="622"/>
      <c r="F466" s="623"/>
      <c r="G466" s="623"/>
      <c r="H466" s="622"/>
      <c r="I466" s="622"/>
      <c r="J466" s="622"/>
      <c r="K466" s="622"/>
      <c r="L466" s="624"/>
      <c r="N466" s="2"/>
    </row>
    <row r="467" spans="1:14" x14ac:dyDescent="0.3">
      <c r="A467" s="619" t="s">
        <v>3053</v>
      </c>
      <c r="B467" s="620"/>
      <c r="C467" s="621"/>
      <c r="D467" s="622"/>
      <c r="E467" s="622"/>
      <c r="F467" s="623"/>
      <c r="G467" s="623"/>
      <c r="H467" s="622"/>
      <c r="I467" s="622"/>
      <c r="J467" s="622"/>
      <c r="K467" s="622"/>
      <c r="L467" s="624"/>
      <c r="N467" s="2"/>
    </row>
    <row r="468" spans="1:14" x14ac:dyDescent="0.3">
      <c r="A468" s="619" t="s">
        <v>3053</v>
      </c>
      <c r="B468" s="620"/>
      <c r="C468" s="621"/>
      <c r="D468" s="622"/>
      <c r="E468" s="622"/>
      <c r="F468" s="623"/>
      <c r="G468" s="623"/>
      <c r="H468" s="622"/>
      <c r="I468" s="622"/>
      <c r="J468" s="622"/>
      <c r="K468" s="622"/>
      <c r="L468" s="624"/>
      <c r="N468" s="2"/>
    </row>
    <row r="469" spans="1:14" x14ac:dyDescent="0.3">
      <c r="A469" s="619" t="s">
        <v>3053</v>
      </c>
      <c r="B469" s="620"/>
      <c r="C469" s="621"/>
      <c r="D469" s="622"/>
      <c r="E469" s="622"/>
      <c r="F469" s="623"/>
      <c r="G469" s="623"/>
      <c r="H469" s="622"/>
      <c r="I469" s="622"/>
      <c r="J469" s="622"/>
      <c r="K469" s="622"/>
      <c r="L469" s="624"/>
      <c r="N469" s="2"/>
    </row>
    <row r="470" spans="1:14" x14ac:dyDescent="0.3">
      <c r="A470" s="619" t="s">
        <v>3053</v>
      </c>
      <c r="B470" s="620"/>
      <c r="C470" s="621"/>
      <c r="D470" s="622"/>
      <c r="E470" s="622"/>
      <c r="F470" s="623"/>
      <c r="G470" s="623"/>
      <c r="H470" s="622"/>
      <c r="I470" s="622"/>
      <c r="J470" s="622"/>
      <c r="K470" s="622"/>
      <c r="L470" s="624"/>
      <c r="N470" s="2"/>
    </row>
    <row r="471" spans="1:14" x14ac:dyDescent="0.3">
      <c r="A471" s="619" t="s">
        <v>3053</v>
      </c>
      <c r="B471" s="620"/>
      <c r="C471" s="621"/>
      <c r="D471" s="622"/>
      <c r="E471" s="622"/>
      <c r="F471" s="623"/>
      <c r="G471" s="623"/>
      <c r="H471" s="622"/>
      <c r="I471" s="622"/>
      <c r="J471" s="622"/>
      <c r="K471" s="622"/>
      <c r="L471" s="624"/>
      <c r="N471" s="2"/>
    </row>
    <row r="472" spans="1:14" ht="15.15" thickBot="1" x14ac:dyDescent="0.35">
      <c r="A472" s="619" t="s">
        <v>3053</v>
      </c>
      <c r="B472" s="620"/>
      <c r="C472" s="621"/>
      <c r="D472" s="622"/>
      <c r="E472" s="622"/>
      <c r="F472" s="623"/>
      <c r="G472" s="623"/>
      <c r="H472" s="622"/>
      <c r="I472" s="622"/>
      <c r="J472" s="622"/>
      <c r="K472" s="622"/>
      <c r="L472" s="624"/>
      <c r="N472" s="2"/>
    </row>
    <row r="473" spans="1:14" x14ac:dyDescent="0.3">
      <c r="A473" s="71" t="s">
        <v>386</v>
      </c>
      <c r="B473" s="369"/>
      <c r="C473" s="386"/>
      <c r="D473" s="23">
        <f t="shared" ref="D473:J473" si="97">SUMIFS(D:D,$A:$A,"T 3*",$B:$B,1,$C:$C,"C",$L:$L,"&lt;&gt;NIST MAPPING")</f>
        <v>0</v>
      </c>
      <c r="E473" s="23">
        <f t="shared" si="97"/>
        <v>150</v>
      </c>
      <c r="F473" s="43">
        <f t="shared" si="97"/>
        <v>0</v>
      </c>
      <c r="G473" s="43">
        <f t="shared" si="97"/>
        <v>0</v>
      </c>
      <c r="H473" s="43">
        <f t="shared" si="97"/>
        <v>50</v>
      </c>
      <c r="I473" s="43">
        <f t="shared" si="97"/>
        <v>0</v>
      </c>
      <c r="J473" s="43">
        <f t="shared" si="97"/>
        <v>250</v>
      </c>
      <c r="K473" s="43">
        <f>IF(ROUND(100*(I473-H473)/(J473-H473),2) &lt; 0, 0, ROUND(100*(I473-H473)/(J473-H473),2))</f>
        <v>0</v>
      </c>
      <c r="L473" s="59"/>
      <c r="N473" s="2"/>
    </row>
    <row r="474" spans="1:14" ht="15.15" thickBot="1" x14ac:dyDescent="0.35">
      <c r="A474" s="74" t="s">
        <v>387</v>
      </c>
      <c r="B474" s="371"/>
      <c r="C474" s="389"/>
      <c r="D474" s="68">
        <f t="shared" ref="D474:J474" si="98">SUMIFS(D:D,$A:$A,"T 3*",$B:$B,1,$C:$C,"M",$L:$L,"&lt;&gt;NIST MAPPING")</f>
        <v>0</v>
      </c>
      <c r="E474" s="68">
        <f t="shared" si="98"/>
        <v>66</v>
      </c>
      <c r="F474" s="34">
        <f t="shared" si="98"/>
        <v>0</v>
      </c>
      <c r="G474" s="34">
        <f t="shared" si="98"/>
        <v>0</v>
      </c>
      <c r="H474" s="34">
        <f t="shared" si="98"/>
        <v>22</v>
      </c>
      <c r="I474" s="34">
        <f t="shared" si="98"/>
        <v>0</v>
      </c>
      <c r="J474" s="34">
        <f t="shared" si="98"/>
        <v>110</v>
      </c>
      <c r="K474" s="34">
        <f>IF(ROUND(100*(I474-H474)/(J474-H474),2) &lt; 0, 0, ROUND(100*(I474-H474)/(J474-H474),2))</f>
        <v>0</v>
      </c>
      <c r="L474" s="62"/>
      <c r="N474" s="2"/>
    </row>
    <row r="475" spans="1:14" ht="15.15" thickBot="1" x14ac:dyDescent="0.35">
      <c r="A475" s="70"/>
      <c r="B475" s="363"/>
      <c r="C475" s="382"/>
      <c r="D475" s="27"/>
      <c r="E475" s="27"/>
      <c r="F475" s="47"/>
      <c r="G475" s="47"/>
      <c r="H475" s="40"/>
      <c r="I475" s="40"/>
      <c r="J475" s="40"/>
      <c r="K475" s="40"/>
      <c r="L475" s="397"/>
      <c r="N475" s="2"/>
    </row>
    <row r="476" spans="1:14" x14ac:dyDescent="0.3">
      <c r="A476" s="53" t="s">
        <v>2008</v>
      </c>
      <c r="B476" s="370"/>
      <c r="C476" s="387"/>
      <c r="D476" s="66"/>
      <c r="E476" s="23"/>
      <c r="F476" s="43"/>
      <c r="G476" s="43"/>
      <c r="H476" s="43"/>
      <c r="I476" s="43"/>
      <c r="J476" s="43"/>
      <c r="K476" s="43"/>
      <c r="L476" s="59"/>
      <c r="N476" s="2"/>
    </row>
    <row r="477" spans="1:14" x14ac:dyDescent="0.3">
      <c r="A477" s="73" t="s">
        <v>2009</v>
      </c>
      <c r="B477" s="394"/>
      <c r="C477" s="395"/>
      <c r="D477" s="22">
        <v>2</v>
      </c>
      <c r="E477" s="396"/>
      <c r="F477" s="132"/>
      <c r="G477" s="132"/>
      <c r="H477" s="132"/>
      <c r="I477" s="132"/>
      <c r="J477" s="132"/>
      <c r="K477" s="132"/>
      <c r="L477" s="55"/>
      <c r="N477" s="2"/>
    </row>
    <row r="478" spans="1:14" x14ac:dyDescent="0.3">
      <c r="A478" s="73" t="s">
        <v>2010</v>
      </c>
      <c r="B478" s="394"/>
      <c r="C478" s="395"/>
      <c r="D478" s="22"/>
      <c r="E478" s="396"/>
      <c r="F478" s="132"/>
      <c r="G478" s="132"/>
      <c r="H478" s="132"/>
      <c r="I478" s="132"/>
      <c r="J478" s="132"/>
      <c r="K478" s="132"/>
      <c r="L478" s="55"/>
      <c r="N478" s="2"/>
    </row>
    <row r="479" spans="1:14" x14ac:dyDescent="0.3">
      <c r="A479" s="73" t="s">
        <v>2011</v>
      </c>
      <c r="B479" s="354">
        <f>$D$477-1</f>
        <v>1</v>
      </c>
      <c r="C479" s="388" t="s">
        <v>1516</v>
      </c>
      <c r="D479" s="22">
        <v>0</v>
      </c>
      <c r="E479" s="22">
        <v>3</v>
      </c>
      <c r="F479" s="209" t="s">
        <v>1489</v>
      </c>
      <c r="G479" s="209" t="str">
        <f>IF(B479=1,F479,"")</f>
        <v>DE.DP-1</v>
      </c>
      <c r="H479" s="37">
        <f>VLOOKUP(E479,'_Score matrix'!$B$31:$C$35,2,FALSE)</f>
        <v>1</v>
      </c>
      <c r="I479" s="37">
        <f>D479*H479</f>
        <v>0</v>
      </c>
      <c r="J479" s="37">
        <f>5*H479</f>
        <v>5</v>
      </c>
      <c r="K479" s="132"/>
      <c r="L479" s="55"/>
      <c r="N479" s="2"/>
    </row>
    <row r="480" spans="1:14" x14ac:dyDescent="0.3">
      <c r="A480" s="73" t="s">
        <v>2012</v>
      </c>
      <c r="B480" s="354">
        <f>$D$477-1</f>
        <v>1</v>
      </c>
      <c r="C480" s="388" t="s">
        <v>1516</v>
      </c>
      <c r="D480" s="22">
        <v>0</v>
      </c>
      <c r="E480" s="22">
        <v>3</v>
      </c>
      <c r="F480" s="209" t="s">
        <v>1489</v>
      </c>
      <c r="G480" s="209" t="str">
        <f>IF(B480=1,F480,"")</f>
        <v>DE.DP-1</v>
      </c>
      <c r="H480" s="37">
        <f>VLOOKUP(E480,'_Score matrix'!$B$31:$C$35,2,FALSE)</f>
        <v>1</v>
      </c>
      <c r="I480" s="37">
        <f>D480*H480</f>
        <v>0</v>
      </c>
      <c r="J480" s="37">
        <f>5*H480</f>
        <v>5</v>
      </c>
      <c r="K480" s="132"/>
      <c r="L480" s="55"/>
      <c r="N480" s="2"/>
    </row>
    <row r="481" spans="1:14" x14ac:dyDescent="0.3">
      <c r="A481" s="73" t="s">
        <v>2013</v>
      </c>
      <c r="B481" s="354"/>
      <c r="C481" s="388"/>
      <c r="D481" s="22"/>
      <c r="E481" s="22"/>
      <c r="F481" s="209"/>
      <c r="G481" s="209"/>
      <c r="H481" s="37"/>
      <c r="I481" s="37"/>
      <c r="J481" s="37"/>
      <c r="K481" s="132"/>
      <c r="L481" s="55"/>
      <c r="N481" s="2"/>
    </row>
    <row r="482" spans="1:14" x14ac:dyDescent="0.3">
      <c r="A482" s="73" t="s">
        <v>2014</v>
      </c>
      <c r="B482" s="354">
        <f>$D$477-1</f>
        <v>1</v>
      </c>
      <c r="C482" s="388" t="s">
        <v>1516</v>
      </c>
      <c r="D482" s="22">
        <v>0</v>
      </c>
      <c r="E482" s="22">
        <v>3</v>
      </c>
      <c r="F482" s="209"/>
      <c r="G482" s="209"/>
      <c r="H482" s="37">
        <f>VLOOKUP(E482,'_Score matrix'!$B$31:$C$35,2,FALSE)</f>
        <v>1</v>
      </c>
      <c r="I482" s="37">
        <f>D482*H482</f>
        <v>0</v>
      </c>
      <c r="J482" s="37">
        <f>5*H482</f>
        <v>5</v>
      </c>
      <c r="K482" s="132"/>
      <c r="L482" s="55"/>
      <c r="N482" s="2"/>
    </row>
    <row r="483" spans="1:14" x14ac:dyDescent="0.3">
      <c r="A483" s="73" t="s">
        <v>2015</v>
      </c>
      <c r="B483" s="354">
        <f>$D$477-1</f>
        <v>1</v>
      </c>
      <c r="C483" s="388" t="s">
        <v>1516</v>
      </c>
      <c r="D483" s="22">
        <v>0</v>
      </c>
      <c r="E483" s="22">
        <v>3</v>
      </c>
      <c r="F483" s="209"/>
      <c r="G483" s="209"/>
      <c r="H483" s="37">
        <f>VLOOKUP(E483,'_Score matrix'!$B$31:$C$35,2,FALSE)</f>
        <v>1</v>
      </c>
      <c r="I483" s="37">
        <f>D483*H483</f>
        <v>0</v>
      </c>
      <c r="J483" s="37">
        <f>5*H483</f>
        <v>5</v>
      </c>
      <c r="K483" s="132"/>
      <c r="L483" s="55"/>
      <c r="N483" s="2"/>
    </row>
    <row r="484" spans="1:14" x14ac:dyDescent="0.3">
      <c r="A484" s="73" t="s">
        <v>2016</v>
      </c>
      <c r="B484" s="354"/>
      <c r="C484" s="388"/>
      <c r="D484" s="22"/>
      <c r="E484" s="22"/>
      <c r="F484" s="209"/>
      <c r="G484" s="209"/>
      <c r="H484" s="37"/>
      <c r="I484" s="37"/>
      <c r="J484" s="37"/>
      <c r="K484" s="132"/>
      <c r="L484" s="55"/>
      <c r="N484" s="2"/>
    </row>
    <row r="485" spans="1:14" x14ac:dyDescent="0.3">
      <c r="A485" s="73" t="s">
        <v>2017</v>
      </c>
      <c r="B485" s="354">
        <f>$D$477-1</f>
        <v>1</v>
      </c>
      <c r="C485" s="388" t="s">
        <v>1516</v>
      </c>
      <c r="D485" s="22">
        <v>0</v>
      </c>
      <c r="E485" s="22">
        <v>3</v>
      </c>
      <c r="F485" s="209"/>
      <c r="G485" s="209"/>
      <c r="H485" s="37">
        <f>VLOOKUP(E485,'_Score matrix'!$B$31:$C$35,2,FALSE)</f>
        <v>1</v>
      </c>
      <c r="I485" s="37">
        <f>D485*H485</f>
        <v>0</v>
      </c>
      <c r="J485" s="37">
        <f>5*H485</f>
        <v>5</v>
      </c>
      <c r="K485" s="132"/>
      <c r="L485" s="55"/>
      <c r="N485" s="2"/>
    </row>
    <row r="486" spans="1:14" x14ac:dyDescent="0.3">
      <c r="A486" s="73" t="s">
        <v>2018</v>
      </c>
      <c r="B486" s="354">
        <f>$D$477-1</f>
        <v>1</v>
      </c>
      <c r="C486" s="388" t="s">
        <v>1516</v>
      </c>
      <c r="D486" s="22">
        <v>0</v>
      </c>
      <c r="E486" s="22">
        <v>3</v>
      </c>
      <c r="F486" s="209" t="s">
        <v>1475</v>
      </c>
      <c r="G486" s="209" t="str">
        <f>IF(B486=1,F486,"")</f>
        <v>PR.AT-5</v>
      </c>
      <c r="H486" s="37">
        <f>VLOOKUP(E486,'_Score matrix'!$B$31:$C$35,2,FALSE)</f>
        <v>1</v>
      </c>
      <c r="I486" s="37">
        <f>D486*H486</f>
        <v>0</v>
      </c>
      <c r="J486" s="37">
        <f>5*H486</f>
        <v>5</v>
      </c>
      <c r="K486" s="132"/>
      <c r="L486" s="55"/>
      <c r="N486" s="2"/>
    </row>
    <row r="487" spans="1:14" x14ac:dyDescent="0.3">
      <c r="A487" s="73" t="s">
        <v>2019</v>
      </c>
      <c r="B487" s="354">
        <f>$D$477-1</f>
        <v>1</v>
      </c>
      <c r="C487" s="388" t="s">
        <v>1516</v>
      </c>
      <c r="D487" s="22">
        <v>0</v>
      </c>
      <c r="E487" s="22">
        <v>3</v>
      </c>
      <c r="F487" s="209" t="s">
        <v>1475</v>
      </c>
      <c r="G487" s="209" t="str">
        <f>IF(B487=1,F487,"")</f>
        <v>PR.AT-5</v>
      </c>
      <c r="H487" s="37">
        <f>VLOOKUP(E487,'_Score matrix'!$B$31:$C$35,2,FALSE)</f>
        <v>1</v>
      </c>
      <c r="I487" s="37">
        <f>D487*H487</f>
        <v>0</v>
      </c>
      <c r="J487" s="37">
        <f>5*H487</f>
        <v>5</v>
      </c>
      <c r="K487" s="132"/>
      <c r="L487" s="55"/>
      <c r="N487" s="2"/>
    </row>
    <row r="488" spans="1:14" x14ac:dyDescent="0.3">
      <c r="A488" s="73" t="s">
        <v>2020</v>
      </c>
      <c r="B488" s="354">
        <f>$D$477-1</f>
        <v>1</v>
      </c>
      <c r="C488" s="388" t="s">
        <v>1516</v>
      </c>
      <c r="D488" s="22">
        <v>0</v>
      </c>
      <c r="E488" s="22">
        <v>3</v>
      </c>
      <c r="F488" s="37" t="s">
        <v>2803</v>
      </c>
      <c r="G488" s="209" t="str">
        <f>IF(B488=1,F488,"")</f>
        <v>ID.SC-3</v>
      </c>
      <c r="H488" s="37">
        <f>VLOOKUP(E488,'_Score matrix'!$B$31:$C$35,2,FALSE)</f>
        <v>1</v>
      </c>
      <c r="I488" s="37">
        <f>D488*H488</f>
        <v>0</v>
      </c>
      <c r="J488" s="37">
        <f>5*H488</f>
        <v>5</v>
      </c>
      <c r="K488" s="132"/>
      <c r="L488" s="55"/>
      <c r="N488" s="2"/>
    </row>
    <row r="489" spans="1:14" x14ac:dyDescent="0.3">
      <c r="A489" s="73" t="s">
        <v>2025</v>
      </c>
      <c r="B489" s="354"/>
      <c r="C489" s="388"/>
      <c r="D489" s="22"/>
      <c r="E489" s="22"/>
      <c r="F489" s="37"/>
      <c r="G489" s="209"/>
      <c r="H489" s="37"/>
      <c r="I489" s="37"/>
      <c r="J489" s="37"/>
      <c r="K489" s="132"/>
      <c r="L489" s="55"/>
      <c r="N489" s="2"/>
    </row>
    <row r="490" spans="1:14" x14ac:dyDescent="0.3">
      <c r="A490" s="73" t="s">
        <v>2026</v>
      </c>
      <c r="B490" s="354">
        <f t="shared" ref="B490:B495" si="99">$D$477-1</f>
        <v>1</v>
      </c>
      <c r="C490" s="388" t="s">
        <v>1516</v>
      </c>
      <c r="D490" s="22">
        <v>0</v>
      </c>
      <c r="E490" s="22">
        <v>3</v>
      </c>
      <c r="F490" s="37" t="s">
        <v>2809</v>
      </c>
      <c r="G490" s="209" t="str">
        <f t="shared" ref="G490:G495" si="100">IF(B490=1,F490,"")</f>
        <v>PR.PT-5</v>
      </c>
      <c r="H490" s="37">
        <f>VLOOKUP(E490,'_Score matrix'!$B$31:$C$35,2,FALSE)</f>
        <v>1</v>
      </c>
      <c r="I490" s="37">
        <f t="shared" ref="I490:I495" si="101">D490*H490</f>
        <v>0</v>
      </c>
      <c r="J490" s="37">
        <f>5*H490</f>
        <v>5</v>
      </c>
      <c r="K490" s="132"/>
      <c r="L490" s="55"/>
      <c r="N490" s="2"/>
    </row>
    <row r="491" spans="1:14" x14ac:dyDescent="0.3">
      <c r="A491" s="73" t="s">
        <v>2027</v>
      </c>
      <c r="B491" s="354">
        <f t="shared" si="99"/>
        <v>1</v>
      </c>
      <c r="C491" s="388" t="s">
        <v>1516</v>
      </c>
      <c r="D491" s="22">
        <v>0</v>
      </c>
      <c r="E491" s="22">
        <v>3</v>
      </c>
      <c r="F491" s="209" t="s">
        <v>1435</v>
      </c>
      <c r="G491" s="209" t="str">
        <f t="shared" si="100"/>
        <v>PR.IP-4</v>
      </c>
      <c r="H491" s="37">
        <f>VLOOKUP(E491,'_Score matrix'!$B$31:$C$35,2,FALSE)</f>
        <v>1</v>
      </c>
      <c r="I491" s="37">
        <f t="shared" si="101"/>
        <v>0</v>
      </c>
      <c r="J491" s="37">
        <f t="shared" ref="J491:J493" si="102">5*H491</f>
        <v>5</v>
      </c>
      <c r="K491" s="132"/>
      <c r="L491" s="55"/>
      <c r="N491" s="2"/>
    </row>
    <row r="492" spans="1:14" x14ac:dyDescent="0.3">
      <c r="A492" s="73" t="s">
        <v>3377</v>
      </c>
      <c r="B492" s="354">
        <f t="shared" si="99"/>
        <v>1</v>
      </c>
      <c r="C492" s="388" t="s">
        <v>1516</v>
      </c>
      <c r="D492" s="22">
        <v>0</v>
      </c>
      <c r="E492" s="22">
        <v>3</v>
      </c>
      <c r="F492" s="209" t="s">
        <v>1435</v>
      </c>
      <c r="G492" s="209" t="str">
        <f t="shared" si="100"/>
        <v>PR.IP-4</v>
      </c>
      <c r="H492" s="37">
        <f>VLOOKUP(E492,'_Score matrix'!$B$31:$C$35,2,FALSE)</f>
        <v>1</v>
      </c>
      <c r="I492" s="37">
        <f t="shared" si="101"/>
        <v>0</v>
      </c>
      <c r="J492" s="37">
        <f t="shared" si="102"/>
        <v>5</v>
      </c>
      <c r="K492" s="132"/>
      <c r="L492" s="55"/>
      <c r="N492" s="2"/>
    </row>
    <row r="493" spans="1:14" x14ac:dyDescent="0.3">
      <c r="A493" s="73" t="s">
        <v>3378</v>
      </c>
      <c r="B493" s="354">
        <f t="shared" si="99"/>
        <v>1</v>
      </c>
      <c r="C493" s="388" t="s">
        <v>1516</v>
      </c>
      <c r="D493" s="22">
        <v>0</v>
      </c>
      <c r="E493" s="22">
        <v>3</v>
      </c>
      <c r="F493" s="209" t="s">
        <v>1440</v>
      </c>
      <c r="G493" s="209" t="str">
        <f t="shared" si="100"/>
        <v>PR.IP-9</v>
      </c>
      <c r="H493" s="37">
        <f>VLOOKUP(E493,'_Score matrix'!$B$31:$C$35,2,FALSE)</f>
        <v>1</v>
      </c>
      <c r="I493" s="37">
        <f t="shared" si="101"/>
        <v>0</v>
      </c>
      <c r="J493" s="37">
        <f t="shared" si="102"/>
        <v>5</v>
      </c>
      <c r="K493" s="132"/>
      <c r="L493" s="55"/>
      <c r="N493" s="2"/>
    </row>
    <row r="494" spans="1:14" x14ac:dyDescent="0.3">
      <c r="A494" s="73" t="s">
        <v>2726</v>
      </c>
      <c r="B494" s="354">
        <f t="shared" si="99"/>
        <v>1</v>
      </c>
      <c r="C494" s="388" t="s">
        <v>1516</v>
      </c>
      <c r="D494" s="22">
        <v>0</v>
      </c>
      <c r="E494" s="22">
        <v>3</v>
      </c>
      <c r="F494" s="209" t="s">
        <v>1452</v>
      </c>
      <c r="G494" s="209" t="str">
        <f t="shared" si="100"/>
        <v>PR.IP-10</v>
      </c>
      <c r="H494" s="37">
        <f>VLOOKUP(E494,'_Score matrix'!$B$31:$C$35,2,FALSE)</f>
        <v>1</v>
      </c>
      <c r="I494" s="37">
        <f t="shared" si="101"/>
        <v>0</v>
      </c>
      <c r="J494" s="37">
        <f t="shared" ref="J494" si="103">5*H494</f>
        <v>5</v>
      </c>
      <c r="K494" s="132"/>
      <c r="L494" s="55"/>
      <c r="N494" s="2"/>
    </row>
    <row r="495" spans="1:14" x14ac:dyDescent="0.3">
      <c r="A495" s="73" t="s">
        <v>3379</v>
      </c>
      <c r="B495" s="354">
        <f t="shared" si="99"/>
        <v>1</v>
      </c>
      <c r="C495" s="388" t="s">
        <v>1516</v>
      </c>
      <c r="D495" s="22">
        <v>0</v>
      </c>
      <c r="E495" s="22">
        <v>3</v>
      </c>
      <c r="F495" s="209" t="s">
        <v>1431</v>
      </c>
      <c r="G495" s="209" t="str">
        <f t="shared" si="100"/>
        <v>PR.DS-7</v>
      </c>
      <c r="H495" s="37">
        <f>VLOOKUP(E495,'_Score matrix'!$B$31:$C$35,2,FALSE)</f>
        <v>1</v>
      </c>
      <c r="I495" s="37">
        <f t="shared" si="101"/>
        <v>0</v>
      </c>
      <c r="J495" s="37">
        <f t="shared" ref="J495" si="104">5*H495</f>
        <v>5</v>
      </c>
      <c r="K495" s="132"/>
      <c r="L495" s="55"/>
      <c r="N495" s="2"/>
    </row>
    <row r="496" spans="1:14" x14ac:dyDescent="0.3">
      <c r="A496" s="73" t="s">
        <v>2028</v>
      </c>
      <c r="B496" s="354"/>
      <c r="C496" s="388"/>
      <c r="D496" s="22"/>
      <c r="E496" s="22"/>
      <c r="F496" s="209"/>
      <c r="G496" s="209"/>
      <c r="H496" s="37"/>
      <c r="I496" s="37"/>
      <c r="J496" s="37"/>
      <c r="K496" s="132"/>
      <c r="L496" s="55"/>
      <c r="N496" s="2"/>
    </row>
    <row r="497" spans="1:14" x14ac:dyDescent="0.3">
      <c r="A497" s="73" t="s">
        <v>2030</v>
      </c>
      <c r="B497" s="354">
        <f>$D$477-1</f>
        <v>1</v>
      </c>
      <c r="C497" s="388" t="s">
        <v>1516</v>
      </c>
      <c r="D497" s="22">
        <v>0</v>
      </c>
      <c r="E497" s="22">
        <v>3</v>
      </c>
      <c r="F497" s="209" t="s">
        <v>1445</v>
      </c>
      <c r="G497" s="209" t="str">
        <f>IF(B497=1,F497,"")</f>
        <v>PR.PT-3</v>
      </c>
      <c r="H497" s="37">
        <f>VLOOKUP(E497,'_Score matrix'!$B$31:$C$35,2,FALSE)</f>
        <v>1</v>
      </c>
      <c r="I497" s="37">
        <f>D497*H497</f>
        <v>0</v>
      </c>
      <c r="J497" s="37">
        <f>5*H497</f>
        <v>5</v>
      </c>
      <c r="K497" s="132"/>
      <c r="L497" s="55"/>
      <c r="N497" s="2"/>
    </row>
    <row r="498" spans="1:14" x14ac:dyDescent="0.3">
      <c r="A498" s="531" t="str">
        <f>A497</f>
        <v>T 4.6.1</v>
      </c>
      <c r="B498" s="525">
        <f>B497</f>
        <v>1</v>
      </c>
      <c r="C498" s="532" t="str">
        <f>C497</f>
        <v>M</v>
      </c>
      <c r="D498" s="350">
        <f>D497</f>
        <v>0</v>
      </c>
      <c r="E498" s="350">
        <f>E497</f>
        <v>3</v>
      </c>
      <c r="F498" s="351" t="s">
        <v>1469</v>
      </c>
      <c r="G498" s="351" t="str">
        <f>IF(B498=1,F498,"")</f>
        <v>PR.AC-4</v>
      </c>
      <c r="H498" s="350">
        <f>H497</f>
        <v>1</v>
      </c>
      <c r="I498" s="350">
        <f>I497</f>
        <v>0</v>
      </c>
      <c r="J498" s="350">
        <f>J497</f>
        <v>5</v>
      </c>
      <c r="K498" s="350"/>
      <c r="L498" s="533" t="s">
        <v>2929</v>
      </c>
      <c r="N498" s="2"/>
    </row>
    <row r="499" spans="1:14" x14ac:dyDescent="0.3">
      <c r="A499" s="73" t="s">
        <v>2031</v>
      </c>
      <c r="B499" s="354">
        <f>$D$477-1</f>
        <v>1</v>
      </c>
      <c r="C499" s="388" t="s">
        <v>1516</v>
      </c>
      <c r="D499" s="22">
        <v>0</v>
      </c>
      <c r="E499" s="22">
        <v>3</v>
      </c>
      <c r="F499" s="209" t="s">
        <v>1445</v>
      </c>
      <c r="G499" s="209" t="str">
        <f>IF(B499=1,F499,"")</f>
        <v>PR.PT-3</v>
      </c>
      <c r="H499" s="37">
        <f>VLOOKUP(E499,'_Score matrix'!$B$31:$C$35,2,FALSE)</f>
        <v>1</v>
      </c>
      <c r="I499" s="37">
        <f>D499*H499</f>
        <v>0</v>
      </c>
      <c r="J499" s="37">
        <f>5*H499</f>
        <v>5</v>
      </c>
      <c r="K499" s="132"/>
      <c r="L499" s="55"/>
      <c r="N499" s="2"/>
    </row>
    <row r="500" spans="1:14" x14ac:dyDescent="0.3">
      <c r="A500" s="531" t="str">
        <f>A499</f>
        <v>T 4.6.2</v>
      </c>
      <c r="B500" s="525">
        <f>B499</f>
        <v>1</v>
      </c>
      <c r="C500" s="532" t="str">
        <f>C499</f>
        <v>M</v>
      </c>
      <c r="D500" s="350">
        <f>D499</f>
        <v>0</v>
      </c>
      <c r="E500" s="350">
        <f>E499</f>
        <v>3</v>
      </c>
      <c r="F500" s="351" t="s">
        <v>1469</v>
      </c>
      <c r="G500" s="351" t="str">
        <f>IF(B500=1,F500,"")</f>
        <v>PR.AC-4</v>
      </c>
      <c r="H500" s="350">
        <f>H499</f>
        <v>1</v>
      </c>
      <c r="I500" s="350">
        <f>I499</f>
        <v>0</v>
      </c>
      <c r="J500" s="350">
        <f>J499</f>
        <v>5</v>
      </c>
      <c r="K500" s="350"/>
      <c r="L500" s="533" t="s">
        <v>2929</v>
      </c>
      <c r="N500" s="2"/>
    </row>
    <row r="501" spans="1:14" x14ac:dyDescent="0.3">
      <c r="A501" s="73" t="s">
        <v>3380</v>
      </c>
      <c r="B501" s="394"/>
      <c r="C501" s="395"/>
      <c r="D501" s="396"/>
      <c r="E501" s="396"/>
      <c r="F501" s="132"/>
      <c r="G501" s="209"/>
      <c r="H501" s="37"/>
      <c r="I501" s="37"/>
      <c r="J501" s="37"/>
      <c r="K501" s="132"/>
      <c r="L501" s="55"/>
      <c r="N501" s="2"/>
    </row>
    <row r="502" spans="1:14" x14ac:dyDescent="0.3">
      <c r="A502" s="73" t="s">
        <v>3384</v>
      </c>
      <c r="B502" s="354">
        <f t="shared" ref="B502:B516" si="105">$D$477-1</f>
        <v>1</v>
      </c>
      <c r="C502" s="383" t="s">
        <v>2005</v>
      </c>
      <c r="D502" s="22">
        <v>0</v>
      </c>
      <c r="E502" s="22">
        <f t="shared" ref="E502:E520" si="106">IF(D502=6, 1, 3)</f>
        <v>3</v>
      </c>
      <c r="F502" s="37"/>
      <c r="G502" s="209"/>
      <c r="H502" s="37">
        <f>VLOOKUP(E502,'_Score matrix'!$B$31:$C$35,2,FALSE)</f>
        <v>1</v>
      </c>
      <c r="I502" s="37">
        <f t="shared" ref="I502:I516" si="107">D502*H502</f>
        <v>0</v>
      </c>
      <c r="J502" s="37">
        <f t="shared" ref="J502:J520" si="108">5*H502</f>
        <v>5</v>
      </c>
      <c r="K502" s="132"/>
      <c r="L502" s="55"/>
      <c r="N502" s="2"/>
    </row>
    <row r="503" spans="1:14" x14ac:dyDescent="0.3">
      <c r="A503" s="73" t="s">
        <v>3385</v>
      </c>
      <c r="B503" s="354">
        <f t="shared" si="105"/>
        <v>1</v>
      </c>
      <c r="C503" s="383" t="s">
        <v>2005</v>
      </c>
      <c r="D503" s="22">
        <v>0</v>
      </c>
      <c r="E503" s="22">
        <f t="shared" si="106"/>
        <v>3</v>
      </c>
      <c r="F503" s="37"/>
      <c r="G503" s="209"/>
      <c r="H503" s="37">
        <f>VLOOKUP(E503,'_Score matrix'!$B$31:$C$35,2,FALSE)</f>
        <v>1</v>
      </c>
      <c r="I503" s="37">
        <f t="shared" si="107"/>
        <v>0</v>
      </c>
      <c r="J503" s="37">
        <f t="shared" si="108"/>
        <v>5</v>
      </c>
      <c r="K503" s="132"/>
      <c r="L503" s="55"/>
      <c r="N503" s="2"/>
    </row>
    <row r="504" spans="1:14" x14ac:dyDescent="0.3">
      <c r="A504" s="73" t="s">
        <v>3386</v>
      </c>
      <c r="B504" s="354">
        <f t="shared" si="105"/>
        <v>1</v>
      </c>
      <c r="C504" s="383" t="s">
        <v>2005</v>
      </c>
      <c r="D504" s="22">
        <v>0</v>
      </c>
      <c r="E504" s="22">
        <f t="shared" si="106"/>
        <v>3</v>
      </c>
      <c r="F504" s="37"/>
      <c r="G504" s="209"/>
      <c r="H504" s="37">
        <f>VLOOKUP(E504,'_Score matrix'!$B$31:$C$35,2,FALSE)</f>
        <v>1</v>
      </c>
      <c r="I504" s="37">
        <f t="shared" si="107"/>
        <v>0</v>
      </c>
      <c r="J504" s="37">
        <f t="shared" si="108"/>
        <v>5</v>
      </c>
      <c r="K504" s="132"/>
      <c r="L504" s="55"/>
      <c r="N504" s="2"/>
    </row>
    <row r="505" spans="1:14" x14ac:dyDescent="0.3">
      <c r="A505" s="73" t="s">
        <v>3387</v>
      </c>
      <c r="B505" s="354">
        <f t="shared" si="105"/>
        <v>1</v>
      </c>
      <c r="C505" s="383" t="s">
        <v>2005</v>
      </c>
      <c r="D505" s="22">
        <v>0</v>
      </c>
      <c r="E505" s="22">
        <f t="shared" si="106"/>
        <v>3</v>
      </c>
      <c r="F505" s="37"/>
      <c r="G505" s="209"/>
      <c r="H505" s="37">
        <f>VLOOKUP(E505,'_Score matrix'!$B$31:$C$35,2,FALSE)</f>
        <v>1</v>
      </c>
      <c r="I505" s="37">
        <f t="shared" si="107"/>
        <v>0</v>
      </c>
      <c r="J505" s="37">
        <f t="shared" si="108"/>
        <v>5</v>
      </c>
      <c r="K505" s="132"/>
      <c r="L505" s="55"/>
      <c r="N505" s="2"/>
    </row>
    <row r="506" spans="1:14" x14ac:dyDescent="0.3">
      <c r="A506" s="73" t="s">
        <v>3388</v>
      </c>
      <c r="B506" s="354">
        <f t="shared" si="105"/>
        <v>1</v>
      </c>
      <c r="C506" s="383" t="s">
        <v>2005</v>
      </c>
      <c r="D506" s="22">
        <v>0</v>
      </c>
      <c r="E506" s="22">
        <f t="shared" si="106"/>
        <v>3</v>
      </c>
      <c r="F506" s="37"/>
      <c r="G506" s="209"/>
      <c r="H506" s="37">
        <f>VLOOKUP(E506,'_Score matrix'!$B$31:$C$35,2,FALSE)</f>
        <v>1</v>
      </c>
      <c r="I506" s="37">
        <f t="shared" si="107"/>
        <v>0</v>
      </c>
      <c r="J506" s="37">
        <f t="shared" si="108"/>
        <v>5</v>
      </c>
      <c r="K506" s="132"/>
      <c r="L506" s="55"/>
      <c r="N506" s="2"/>
    </row>
    <row r="507" spans="1:14" x14ac:dyDescent="0.3">
      <c r="A507" s="73" t="s">
        <v>3381</v>
      </c>
      <c r="B507" s="354">
        <f t="shared" si="105"/>
        <v>1</v>
      </c>
      <c r="C507" s="383" t="s">
        <v>2005</v>
      </c>
      <c r="D507" s="22">
        <v>0</v>
      </c>
      <c r="E507" s="22">
        <f t="shared" si="106"/>
        <v>3</v>
      </c>
      <c r="F507" s="37"/>
      <c r="G507" s="209"/>
      <c r="H507" s="37">
        <f>VLOOKUP(E507,'_Score matrix'!$B$31:$C$35,2,FALSE)</f>
        <v>1</v>
      </c>
      <c r="I507" s="37">
        <f t="shared" si="107"/>
        <v>0</v>
      </c>
      <c r="J507" s="37">
        <f t="shared" si="108"/>
        <v>5</v>
      </c>
      <c r="K507" s="132"/>
      <c r="L507" s="55"/>
      <c r="N507" s="2"/>
    </row>
    <row r="508" spans="1:14" x14ac:dyDescent="0.3">
      <c r="A508" s="73" t="s">
        <v>3389</v>
      </c>
      <c r="B508" s="354">
        <f t="shared" si="105"/>
        <v>1</v>
      </c>
      <c r="C508" s="383" t="s">
        <v>2005</v>
      </c>
      <c r="D508" s="22">
        <v>0</v>
      </c>
      <c r="E508" s="22">
        <f t="shared" si="106"/>
        <v>3</v>
      </c>
      <c r="F508" s="37"/>
      <c r="G508" s="209"/>
      <c r="H508" s="37">
        <f>VLOOKUP(E508,'_Score matrix'!$B$31:$C$35,2,FALSE)</f>
        <v>1</v>
      </c>
      <c r="I508" s="37">
        <f t="shared" si="107"/>
        <v>0</v>
      </c>
      <c r="J508" s="37">
        <f t="shared" si="108"/>
        <v>5</v>
      </c>
      <c r="K508" s="132"/>
      <c r="L508" s="55"/>
      <c r="N508" s="2"/>
    </row>
    <row r="509" spans="1:14" x14ac:dyDescent="0.3">
      <c r="A509" s="73" t="s">
        <v>3382</v>
      </c>
      <c r="B509" s="354">
        <f t="shared" si="105"/>
        <v>1</v>
      </c>
      <c r="C509" s="383" t="s">
        <v>2005</v>
      </c>
      <c r="D509" s="22">
        <v>0</v>
      </c>
      <c r="E509" s="22">
        <f t="shared" si="106"/>
        <v>3</v>
      </c>
      <c r="F509" s="37"/>
      <c r="G509" s="209"/>
      <c r="H509" s="37">
        <f>VLOOKUP(E509,'_Score matrix'!$B$31:$C$35,2,FALSE)</f>
        <v>1</v>
      </c>
      <c r="I509" s="37">
        <f t="shared" si="107"/>
        <v>0</v>
      </c>
      <c r="J509" s="37">
        <f t="shared" si="108"/>
        <v>5</v>
      </c>
      <c r="K509" s="132"/>
      <c r="L509" s="55"/>
      <c r="N509" s="2"/>
    </row>
    <row r="510" spans="1:14" x14ac:dyDescent="0.3">
      <c r="A510" s="73" t="s">
        <v>3390</v>
      </c>
      <c r="B510" s="354">
        <f t="shared" si="105"/>
        <v>1</v>
      </c>
      <c r="C510" s="383" t="s">
        <v>2005</v>
      </c>
      <c r="D510" s="22">
        <v>0</v>
      </c>
      <c r="E510" s="22">
        <f t="shared" si="106"/>
        <v>3</v>
      </c>
      <c r="F510" s="37"/>
      <c r="G510" s="209"/>
      <c r="H510" s="37">
        <f>VLOOKUP(E510,'_Score matrix'!$B$31:$C$35,2,FALSE)</f>
        <v>1</v>
      </c>
      <c r="I510" s="37">
        <f t="shared" si="107"/>
        <v>0</v>
      </c>
      <c r="J510" s="37">
        <f t="shared" si="108"/>
        <v>5</v>
      </c>
      <c r="K510" s="132"/>
      <c r="L510" s="55"/>
      <c r="N510" s="2"/>
    </row>
    <row r="511" spans="1:14" x14ac:dyDescent="0.3">
      <c r="A511" s="73" t="s">
        <v>3391</v>
      </c>
      <c r="B511" s="354">
        <f t="shared" si="105"/>
        <v>1</v>
      </c>
      <c r="C511" s="383" t="s">
        <v>2005</v>
      </c>
      <c r="D511" s="22">
        <v>0</v>
      </c>
      <c r="E511" s="22">
        <f t="shared" si="106"/>
        <v>3</v>
      </c>
      <c r="F511" s="37"/>
      <c r="G511" s="209"/>
      <c r="H511" s="37">
        <f>VLOOKUP(E511,'_Score matrix'!$B$31:$C$35,2,FALSE)</f>
        <v>1</v>
      </c>
      <c r="I511" s="37">
        <f t="shared" si="107"/>
        <v>0</v>
      </c>
      <c r="J511" s="37">
        <f t="shared" si="108"/>
        <v>5</v>
      </c>
      <c r="K511" s="132"/>
      <c r="L511" s="55"/>
      <c r="N511" s="2"/>
    </row>
    <row r="512" spans="1:14" x14ac:dyDescent="0.3">
      <c r="A512" s="73" t="s">
        <v>3393</v>
      </c>
      <c r="B512" s="354">
        <f t="shared" si="105"/>
        <v>1</v>
      </c>
      <c r="C512" s="383" t="s">
        <v>2005</v>
      </c>
      <c r="D512" s="22">
        <v>0</v>
      </c>
      <c r="E512" s="22">
        <f t="shared" si="106"/>
        <v>3</v>
      </c>
      <c r="F512" s="37"/>
      <c r="G512" s="209"/>
      <c r="H512" s="37">
        <f>VLOOKUP(E512,'_Score matrix'!$B$31:$C$35,2,FALSE)</f>
        <v>1</v>
      </c>
      <c r="I512" s="37">
        <f t="shared" si="107"/>
        <v>0</v>
      </c>
      <c r="J512" s="37">
        <f t="shared" si="108"/>
        <v>5</v>
      </c>
      <c r="K512" s="132"/>
      <c r="L512" s="55"/>
      <c r="N512" s="2"/>
    </row>
    <row r="513" spans="1:14" x14ac:dyDescent="0.3">
      <c r="A513" s="73" t="s">
        <v>3394</v>
      </c>
      <c r="B513" s="354">
        <f t="shared" si="105"/>
        <v>1</v>
      </c>
      <c r="C513" s="383" t="s">
        <v>2005</v>
      </c>
      <c r="D513" s="22">
        <v>0</v>
      </c>
      <c r="E513" s="22">
        <f t="shared" si="106"/>
        <v>3</v>
      </c>
      <c r="F513" s="37"/>
      <c r="G513" s="209"/>
      <c r="H513" s="37">
        <f>VLOOKUP(E513,'_Score matrix'!$B$31:$C$35,2,FALSE)</f>
        <v>1</v>
      </c>
      <c r="I513" s="37">
        <f t="shared" si="107"/>
        <v>0</v>
      </c>
      <c r="J513" s="37">
        <f t="shared" si="108"/>
        <v>5</v>
      </c>
      <c r="K513" s="132"/>
      <c r="L513" s="55"/>
      <c r="N513" s="2"/>
    </row>
    <row r="514" spans="1:14" x14ac:dyDescent="0.3">
      <c r="A514" s="73" t="s">
        <v>3395</v>
      </c>
      <c r="B514" s="354">
        <f t="shared" si="105"/>
        <v>1</v>
      </c>
      <c r="C514" s="383" t="s">
        <v>2005</v>
      </c>
      <c r="D514" s="22">
        <v>0</v>
      </c>
      <c r="E514" s="22">
        <f t="shared" si="106"/>
        <v>3</v>
      </c>
      <c r="F514" s="37"/>
      <c r="G514" s="209"/>
      <c r="H514" s="37">
        <f>VLOOKUP(E514,'_Score matrix'!$B$31:$C$35,2,FALSE)</f>
        <v>1</v>
      </c>
      <c r="I514" s="37">
        <f t="shared" si="107"/>
        <v>0</v>
      </c>
      <c r="J514" s="37">
        <f t="shared" si="108"/>
        <v>5</v>
      </c>
      <c r="K514" s="132"/>
      <c r="L514" s="55"/>
      <c r="N514" s="2"/>
    </row>
    <row r="515" spans="1:14" x14ac:dyDescent="0.3">
      <c r="A515" s="73" t="s">
        <v>3396</v>
      </c>
      <c r="B515" s="354">
        <f t="shared" si="105"/>
        <v>1</v>
      </c>
      <c r="C515" s="383" t="s">
        <v>2005</v>
      </c>
      <c r="D515" s="22">
        <v>0</v>
      </c>
      <c r="E515" s="22">
        <f t="shared" si="106"/>
        <v>3</v>
      </c>
      <c r="F515" s="37"/>
      <c r="G515" s="209"/>
      <c r="H515" s="37">
        <f>VLOOKUP(E515,'_Score matrix'!$B$31:$C$35,2,FALSE)</f>
        <v>1</v>
      </c>
      <c r="I515" s="37">
        <f t="shared" si="107"/>
        <v>0</v>
      </c>
      <c r="J515" s="37">
        <f t="shared" si="108"/>
        <v>5</v>
      </c>
      <c r="K515" s="132"/>
      <c r="L515" s="55"/>
      <c r="N515" s="2"/>
    </row>
    <row r="516" spans="1:14" x14ac:dyDescent="0.3">
      <c r="A516" s="73" t="s">
        <v>3383</v>
      </c>
      <c r="B516" s="354">
        <f t="shared" si="105"/>
        <v>1</v>
      </c>
      <c r="C516" s="383" t="s">
        <v>2005</v>
      </c>
      <c r="D516" s="22">
        <v>0</v>
      </c>
      <c r="E516" s="22">
        <f t="shared" si="106"/>
        <v>3</v>
      </c>
      <c r="F516" s="37"/>
      <c r="G516" s="209"/>
      <c r="H516" s="37">
        <f>VLOOKUP(E516,'_Score matrix'!$B$31:$C$35,2,FALSE)</f>
        <v>1</v>
      </c>
      <c r="I516" s="37">
        <f t="shared" si="107"/>
        <v>0</v>
      </c>
      <c r="J516" s="37">
        <f t="shared" si="108"/>
        <v>5</v>
      </c>
      <c r="K516" s="132"/>
      <c r="L516" s="55"/>
      <c r="N516" s="2"/>
    </row>
    <row r="517" spans="1:14" x14ac:dyDescent="0.3">
      <c r="A517" s="619" t="s">
        <v>3053</v>
      </c>
      <c r="B517" s="620"/>
      <c r="C517" s="621"/>
      <c r="D517" s="622"/>
      <c r="E517" s="622"/>
      <c r="F517" s="623"/>
      <c r="G517" s="623"/>
      <c r="H517" s="622"/>
      <c r="I517" s="622"/>
      <c r="J517" s="622"/>
      <c r="K517" s="622"/>
      <c r="L517" s="624"/>
      <c r="N517" s="2"/>
    </row>
    <row r="518" spans="1:14" x14ac:dyDescent="0.3">
      <c r="A518" s="619" t="s">
        <v>2928</v>
      </c>
      <c r="B518" s="620"/>
      <c r="C518" s="625"/>
      <c r="D518" s="622"/>
      <c r="E518" s="622"/>
      <c r="F518" s="622"/>
      <c r="G518" s="623"/>
      <c r="H518" s="622"/>
      <c r="I518" s="622"/>
      <c r="J518" s="622"/>
      <c r="K518" s="626"/>
      <c r="L518" s="624"/>
      <c r="N518" s="2"/>
    </row>
    <row r="519" spans="1:14" x14ac:dyDescent="0.3">
      <c r="A519" s="619" t="s">
        <v>2928</v>
      </c>
      <c r="B519" s="620"/>
      <c r="C519" s="621"/>
      <c r="D519" s="622"/>
      <c r="E519" s="622"/>
      <c r="F519" s="623"/>
      <c r="G519" s="623"/>
      <c r="H519" s="622"/>
      <c r="I519" s="622"/>
      <c r="J519" s="622"/>
      <c r="K519" s="622"/>
      <c r="L519" s="624"/>
      <c r="N519" s="2"/>
    </row>
    <row r="520" spans="1:14" x14ac:dyDescent="0.3">
      <c r="A520" s="73" t="s">
        <v>4481</v>
      </c>
      <c r="B520" s="354">
        <f>$D$477-1</f>
        <v>1</v>
      </c>
      <c r="C520" s="383" t="s">
        <v>2005</v>
      </c>
      <c r="D520" s="22">
        <v>0</v>
      </c>
      <c r="E520" s="22">
        <f t="shared" si="106"/>
        <v>3</v>
      </c>
      <c r="F520" s="37"/>
      <c r="G520" s="209"/>
      <c r="H520" s="37">
        <f>VLOOKUP(E520,'_Score matrix'!$B$31:$C$35,2,FALSE)</f>
        <v>1</v>
      </c>
      <c r="I520" s="37">
        <f>D520*H520</f>
        <v>0</v>
      </c>
      <c r="J520" s="37">
        <f t="shared" si="108"/>
        <v>5</v>
      </c>
      <c r="K520" s="132"/>
      <c r="L520" s="55"/>
      <c r="N520" s="2"/>
    </row>
    <row r="521" spans="1:14" ht="15.15" thickBot="1" x14ac:dyDescent="0.35">
      <c r="A521" s="619" t="s">
        <v>3053</v>
      </c>
      <c r="B521" s="620"/>
      <c r="C521" s="621"/>
      <c r="D521" s="622"/>
      <c r="E521" s="622"/>
      <c r="F521" s="623"/>
      <c r="G521" s="623"/>
      <c r="H521" s="622"/>
      <c r="I521" s="622"/>
      <c r="J521" s="622"/>
      <c r="K521" s="622"/>
      <c r="L521" s="624"/>
      <c r="N521" s="2"/>
    </row>
    <row r="522" spans="1:14" x14ac:dyDescent="0.3">
      <c r="A522" s="71" t="s">
        <v>386</v>
      </c>
      <c r="B522" s="369"/>
      <c r="C522" s="386"/>
      <c r="D522" s="23">
        <f t="shared" ref="D522:J522" si="109">SUMIFS(D:D,$A:$A,"T 4*",$B:$B,1,$C:$C,"C",$L:$L,"&lt;&gt;NIST MAPPING")</f>
        <v>0</v>
      </c>
      <c r="E522" s="23">
        <f t="shared" si="109"/>
        <v>72</v>
      </c>
      <c r="F522" s="43">
        <f t="shared" si="109"/>
        <v>0</v>
      </c>
      <c r="G522" s="43">
        <f t="shared" si="109"/>
        <v>0</v>
      </c>
      <c r="H522" s="43">
        <f t="shared" si="109"/>
        <v>24</v>
      </c>
      <c r="I522" s="43">
        <f t="shared" si="109"/>
        <v>0</v>
      </c>
      <c r="J522" s="43">
        <f t="shared" si="109"/>
        <v>120</v>
      </c>
      <c r="K522" s="43">
        <f>IF(ROUND(100*(I522-H522)/(J522-H522),2) &lt; 0, 0, ROUND(100*(I522-H522)/(J522-H522),2))</f>
        <v>0</v>
      </c>
      <c r="L522" s="59"/>
      <c r="N522" s="2"/>
    </row>
    <row r="523" spans="1:14" ht="15.15" thickBot="1" x14ac:dyDescent="0.35">
      <c r="A523" s="74" t="s">
        <v>387</v>
      </c>
      <c r="B523" s="371"/>
      <c r="C523" s="389"/>
      <c r="D523" s="68">
        <f t="shared" ref="D523:J523" si="110">SUMIFS(D:D,$A:$A,"T 4*",$B:$B,1,$C:$C,"M",$L:$L,"&lt;&gt;NIST MAPPING")</f>
        <v>0</v>
      </c>
      <c r="E523" s="68">
        <f t="shared" si="110"/>
        <v>66</v>
      </c>
      <c r="F523" s="34">
        <f t="shared" si="110"/>
        <v>0</v>
      </c>
      <c r="G523" s="34">
        <f t="shared" si="110"/>
        <v>0</v>
      </c>
      <c r="H523" s="34">
        <f t="shared" si="110"/>
        <v>22</v>
      </c>
      <c r="I523" s="34">
        <f t="shared" si="110"/>
        <v>0</v>
      </c>
      <c r="J523" s="34">
        <f t="shared" si="110"/>
        <v>110</v>
      </c>
      <c r="K523" s="34">
        <f>IF(ROUND(100*(I523-H523)/(J523-H523),2) &lt; 0, 0, ROUND(100*(I523-H523)/(J523-H523),2))</f>
        <v>0</v>
      </c>
      <c r="L523" s="62"/>
      <c r="N523" s="2"/>
    </row>
    <row r="524" spans="1:14" ht="15.15" thickBot="1" x14ac:dyDescent="0.35">
      <c r="F524" s="5"/>
      <c r="G524" s="5"/>
      <c r="H524" s="5"/>
      <c r="I524" s="5"/>
      <c r="J524" s="5"/>
      <c r="K524" s="5"/>
      <c r="N524" s="2"/>
    </row>
    <row r="525" spans="1:14" ht="15.15" thickBot="1" x14ac:dyDescent="0.35">
      <c r="A525" s="220" t="s">
        <v>586</v>
      </c>
      <c r="B525" s="365"/>
      <c r="C525" s="352"/>
      <c r="D525" s="221"/>
      <c r="E525" s="221"/>
      <c r="F525" s="221"/>
      <c r="G525" s="221"/>
      <c r="H525" s="221"/>
      <c r="I525" s="221"/>
      <c r="J525" s="221"/>
      <c r="K525" s="221"/>
      <c r="L525" s="222"/>
      <c r="N525" s="2"/>
    </row>
    <row r="526" spans="1:14" x14ac:dyDescent="0.3">
      <c r="A526" s="53" t="s">
        <v>335</v>
      </c>
      <c r="B526" s="357"/>
      <c r="C526" s="375"/>
      <c r="D526" s="66"/>
      <c r="E526" s="66"/>
      <c r="F526" s="213"/>
      <c r="G526" s="213"/>
      <c r="H526" s="42"/>
      <c r="I526" s="42"/>
      <c r="J526" s="42"/>
      <c r="K526" s="42"/>
      <c r="L526" s="59"/>
      <c r="N526" s="2"/>
    </row>
    <row r="527" spans="1:14" x14ac:dyDescent="0.3">
      <c r="A527" s="24" t="s">
        <v>693</v>
      </c>
      <c r="B527" s="354"/>
      <c r="C527" s="376"/>
      <c r="D527" s="22">
        <v>2</v>
      </c>
      <c r="E527" s="22"/>
      <c r="F527" s="209"/>
      <c r="G527" s="209"/>
      <c r="H527" s="37"/>
      <c r="I527" s="37"/>
      <c r="J527" s="37"/>
      <c r="K527" s="37"/>
      <c r="L527" s="55"/>
      <c r="N527" s="2"/>
    </row>
    <row r="528" spans="1:14" x14ac:dyDescent="0.3">
      <c r="A528" s="24" t="s">
        <v>336</v>
      </c>
      <c r="B528" s="354">
        <f>$D$527-1</f>
        <v>1</v>
      </c>
      <c r="C528" s="376" t="s">
        <v>1516</v>
      </c>
      <c r="D528" s="22">
        <v>0</v>
      </c>
      <c r="E528" s="22">
        <v>3</v>
      </c>
      <c r="F528" s="209" t="s">
        <v>1489</v>
      </c>
      <c r="G528" s="209" t="str">
        <f t="shared" ref="G528:G536" si="111">IF(B528=1,F528,"")</f>
        <v>DE.DP-1</v>
      </c>
      <c r="H528" s="37">
        <f>VLOOKUP(E528,'_Score matrix'!$B$31:$C$35,2,FALSE)</f>
        <v>1</v>
      </c>
      <c r="I528" s="37">
        <f>D528*H528</f>
        <v>0</v>
      </c>
      <c r="J528" s="37">
        <f>5*H528</f>
        <v>5</v>
      </c>
      <c r="K528" s="37"/>
      <c r="L528" s="55"/>
      <c r="N528" s="2"/>
    </row>
    <row r="529" spans="1:14" x14ac:dyDescent="0.3">
      <c r="A529" s="531" t="str">
        <f t="shared" ref="A529:E536" si="112">A528</f>
        <v>S 1.1</v>
      </c>
      <c r="B529" s="525">
        <f t="shared" si="112"/>
        <v>1</v>
      </c>
      <c r="C529" s="532" t="str">
        <f t="shared" si="112"/>
        <v>M</v>
      </c>
      <c r="D529" s="350">
        <f t="shared" si="112"/>
        <v>0</v>
      </c>
      <c r="E529" s="350">
        <f t="shared" si="112"/>
        <v>3</v>
      </c>
      <c r="F529" s="351" t="s">
        <v>1481</v>
      </c>
      <c r="G529" s="351" t="str">
        <f t="shared" si="111"/>
        <v>DE.CM-1</v>
      </c>
      <c r="H529" s="350">
        <f t="shared" ref="H529:J536" si="113">H528</f>
        <v>1</v>
      </c>
      <c r="I529" s="350">
        <f t="shared" si="113"/>
        <v>0</v>
      </c>
      <c r="J529" s="350">
        <f t="shared" si="113"/>
        <v>5</v>
      </c>
      <c r="K529" s="350"/>
      <c r="L529" s="533" t="s">
        <v>2929</v>
      </c>
      <c r="N529" s="2"/>
    </row>
    <row r="530" spans="1:14" x14ac:dyDescent="0.3">
      <c r="A530" s="531" t="str">
        <f t="shared" si="112"/>
        <v>S 1.1</v>
      </c>
      <c r="B530" s="525">
        <f t="shared" si="112"/>
        <v>1</v>
      </c>
      <c r="C530" s="532" t="str">
        <f t="shared" si="112"/>
        <v>M</v>
      </c>
      <c r="D530" s="350">
        <f t="shared" si="112"/>
        <v>0</v>
      </c>
      <c r="E530" s="350">
        <f t="shared" si="112"/>
        <v>3</v>
      </c>
      <c r="F530" s="351" t="s">
        <v>1482</v>
      </c>
      <c r="G530" s="351" t="str">
        <f t="shared" si="111"/>
        <v>DE.CM-2</v>
      </c>
      <c r="H530" s="350">
        <f t="shared" si="113"/>
        <v>1</v>
      </c>
      <c r="I530" s="350">
        <f t="shared" si="113"/>
        <v>0</v>
      </c>
      <c r="J530" s="350">
        <f t="shared" si="113"/>
        <v>5</v>
      </c>
      <c r="K530" s="350"/>
      <c r="L530" s="533" t="s">
        <v>2929</v>
      </c>
      <c r="N530" s="2"/>
    </row>
    <row r="531" spans="1:14" x14ac:dyDescent="0.3">
      <c r="A531" s="531" t="str">
        <f t="shared" si="112"/>
        <v>S 1.1</v>
      </c>
      <c r="B531" s="525">
        <f t="shared" si="112"/>
        <v>1</v>
      </c>
      <c r="C531" s="532" t="str">
        <f t="shared" si="112"/>
        <v>M</v>
      </c>
      <c r="D531" s="350">
        <f t="shared" si="112"/>
        <v>0</v>
      </c>
      <c r="E531" s="350">
        <f t="shared" si="112"/>
        <v>3</v>
      </c>
      <c r="F531" s="351" t="s">
        <v>1483</v>
      </c>
      <c r="G531" s="351" t="str">
        <f t="shared" si="111"/>
        <v>DE.CM-3</v>
      </c>
      <c r="H531" s="350">
        <f t="shared" si="113"/>
        <v>1</v>
      </c>
      <c r="I531" s="350">
        <f t="shared" si="113"/>
        <v>0</v>
      </c>
      <c r="J531" s="350">
        <f t="shared" si="113"/>
        <v>5</v>
      </c>
      <c r="K531" s="350"/>
      <c r="L531" s="533" t="s">
        <v>2929</v>
      </c>
      <c r="N531" s="2"/>
    </row>
    <row r="532" spans="1:14" x14ac:dyDescent="0.3">
      <c r="A532" s="531" t="str">
        <f t="shared" si="112"/>
        <v>S 1.1</v>
      </c>
      <c r="B532" s="525">
        <f t="shared" si="112"/>
        <v>1</v>
      </c>
      <c r="C532" s="532" t="str">
        <f t="shared" si="112"/>
        <v>M</v>
      </c>
      <c r="D532" s="350">
        <f t="shared" si="112"/>
        <v>0</v>
      </c>
      <c r="E532" s="350">
        <f t="shared" si="112"/>
        <v>3</v>
      </c>
      <c r="F532" s="351" t="s">
        <v>1484</v>
      </c>
      <c r="G532" s="351" t="str">
        <f t="shared" si="111"/>
        <v>DE.CM-4</v>
      </c>
      <c r="H532" s="350">
        <f t="shared" si="113"/>
        <v>1</v>
      </c>
      <c r="I532" s="350">
        <f t="shared" si="113"/>
        <v>0</v>
      </c>
      <c r="J532" s="350">
        <f t="shared" si="113"/>
        <v>5</v>
      </c>
      <c r="K532" s="350"/>
      <c r="L532" s="533" t="s">
        <v>2929</v>
      </c>
      <c r="N532" s="2"/>
    </row>
    <row r="533" spans="1:14" x14ac:dyDescent="0.3">
      <c r="A533" s="531" t="str">
        <f t="shared" si="112"/>
        <v>S 1.1</v>
      </c>
      <c r="B533" s="525">
        <f t="shared" si="112"/>
        <v>1</v>
      </c>
      <c r="C533" s="532" t="str">
        <f t="shared" si="112"/>
        <v>M</v>
      </c>
      <c r="D533" s="350">
        <f t="shared" si="112"/>
        <v>0</v>
      </c>
      <c r="E533" s="350">
        <f t="shared" si="112"/>
        <v>3</v>
      </c>
      <c r="F533" s="351" t="s">
        <v>1485</v>
      </c>
      <c r="G533" s="351" t="str">
        <f t="shared" si="111"/>
        <v>DE.CM-5</v>
      </c>
      <c r="H533" s="350">
        <f t="shared" si="113"/>
        <v>1</v>
      </c>
      <c r="I533" s="350">
        <f t="shared" si="113"/>
        <v>0</v>
      </c>
      <c r="J533" s="350">
        <f t="shared" si="113"/>
        <v>5</v>
      </c>
      <c r="K533" s="350"/>
      <c r="L533" s="533" t="s">
        <v>2929</v>
      </c>
      <c r="N533" s="2"/>
    </row>
    <row r="534" spans="1:14" x14ac:dyDescent="0.3">
      <c r="A534" s="531" t="str">
        <f t="shared" si="112"/>
        <v>S 1.1</v>
      </c>
      <c r="B534" s="525">
        <f t="shared" si="112"/>
        <v>1</v>
      </c>
      <c r="C534" s="532" t="str">
        <f t="shared" si="112"/>
        <v>M</v>
      </c>
      <c r="D534" s="350">
        <f t="shared" si="112"/>
        <v>0</v>
      </c>
      <c r="E534" s="350">
        <f t="shared" si="112"/>
        <v>3</v>
      </c>
      <c r="F534" s="351" t="s">
        <v>1486</v>
      </c>
      <c r="G534" s="351" t="str">
        <f t="shared" si="111"/>
        <v>DE.CM-6</v>
      </c>
      <c r="H534" s="350">
        <f t="shared" si="113"/>
        <v>1</v>
      </c>
      <c r="I534" s="350">
        <f t="shared" si="113"/>
        <v>0</v>
      </c>
      <c r="J534" s="350">
        <f t="shared" si="113"/>
        <v>5</v>
      </c>
      <c r="K534" s="350"/>
      <c r="L534" s="533" t="s">
        <v>2929</v>
      </c>
      <c r="N534" s="2"/>
    </row>
    <row r="535" spans="1:14" x14ac:dyDescent="0.3">
      <c r="A535" s="531" t="str">
        <f t="shared" si="112"/>
        <v>S 1.1</v>
      </c>
      <c r="B535" s="525">
        <f t="shared" si="112"/>
        <v>1</v>
      </c>
      <c r="C535" s="532" t="str">
        <f t="shared" si="112"/>
        <v>M</v>
      </c>
      <c r="D535" s="350">
        <f t="shared" si="112"/>
        <v>0</v>
      </c>
      <c r="E535" s="350">
        <f t="shared" si="112"/>
        <v>3</v>
      </c>
      <c r="F535" s="351" t="s">
        <v>1487</v>
      </c>
      <c r="G535" s="351" t="str">
        <f t="shared" si="111"/>
        <v>DE.CM-7</v>
      </c>
      <c r="H535" s="350">
        <f t="shared" si="113"/>
        <v>1</v>
      </c>
      <c r="I535" s="350">
        <f t="shared" si="113"/>
        <v>0</v>
      </c>
      <c r="J535" s="350">
        <f t="shared" si="113"/>
        <v>5</v>
      </c>
      <c r="K535" s="350"/>
      <c r="L535" s="533" t="s">
        <v>2929</v>
      </c>
      <c r="N535" s="2"/>
    </row>
    <row r="536" spans="1:14" x14ac:dyDescent="0.3">
      <c r="A536" s="531" t="str">
        <f t="shared" si="112"/>
        <v>S 1.1</v>
      </c>
      <c r="B536" s="525">
        <f t="shared" si="112"/>
        <v>1</v>
      </c>
      <c r="C536" s="532" t="str">
        <f t="shared" si="112"/>
        <v>M</v>
      </c>
      <c r="D536" s="350">
        <f t="shared" si="112"/>
        <v>0</v>
      </c>
      <c r="E536" s="350">
        <f t="shared" si="112"/>
        <v>3</v>
      </c>
      <c r="F536" s="351" t="s">
        <v>1478</v>
      </c>
      <c r="G536" s="351" t="str">
        <f t="shared" si="111"/>
        <v>DE.AE-3</v>
      </c>
      <c r="H536" s="350">
        <f t="shared" si="113"/>
        <v>1</v>
      </c>
      <c r="I536" s="350">
        <f t="shared" si="113"/>
        <v>0</v>
      </c>
      <c r="J536" s="350">
        <f t="shared" si="113"/>
        <v>5</v>
      </c>
      <c r="K536" s="350"/>
      <c r="L536" s="533" t="s">
        <v>2929</v>
      </c>
      <c r="N536" s="2"/>
    </row>
    <row r="537" spans="1:14" x14ac:dyDescent="0.3">
      <c r="A537" s="24" t="s">
        <v>337</v>
      </c>
      <c r="B537" s="354"/>
      <c r="C537" s="376"/>
      <c r="D537" s="22"/>
      <c r="E537" s="22"/>
      <c r="F537" s="209"/>
      <c r="G537" s="209"/>
      <c r="H537" s="37"/>
      <c r="I537" s="37"/>
      <c r="J537" s="37"/>
      <c r="K537" s="37"/>
      <c r="L537" s="55"/>
      <c r="N537" s="2"/>
    </row>
    <row r="538" spans="1:14" x14ac:dyDescent="0.3">
      <c r="A538" s="72" t="s">
        <v>720</v>
      </c>
      <c r="B538" s="354"/>
      <c r="C538" s="376"/>
      <c r="D538" s="22">
        <v>1</v>
      </c>
      <c r="E538" s="22"/>
      <c r="F538" s="209"/>
      <c r="G538" s="209"/>
      <c r="H538" s="37"/>
      <c r="I538" s="37"/>
      <c r="J538" s="37"/>
      <c r="K538" s="37"/>
      <c r="L538" s="55"/>
      <c r="N538" s="2"/>
    </row>
    <row r="539" spans="1:14" x14ac:dyDescent="0.3">
      <c r="A539" s="72" t="s">
        <v>721</v>
      </c>
      <c r="B539" s="354"/>
      <c r="C539" s="376"/>
      <c r="D539" s="22">
        <v>1</v>
      </c>
      <c r="E539" s="22"/>
      <c r="F539" s="209"/>
      <c r="G539" s="209"/>
      <c r="H539" s="37"/>
      <c r="I539" s="37"/>
      <c r="J539" s="37"/>
      <c r="K539" s="37"/>
      <c r="L539" s="55"/>
      <c r="N539" s="2"/>
    </row>
    <row r="540" spans="1:14" x14ac:dyDescent="0.3">
      <c r="A540" s="72" t="s">
        <v>722</v>
      </c>
      <c r="B540" s="354"/>
      <c r="C540" s="376"/>
      <c r="D540" s="22">
        <v>1</v>
      </c>
      <c r="E540" s="22"/>
      <c r="F540" s="209"/>
      <c r="G540" s="209"/>
      <c r="H540" s="37"/>
      <c r="I540" s="37"/>
      <c r="J540" s="37"/>
      <c r="K540" s="37"/>
      <c r="L540" s="55"/>
      <c r="N540" s="2"/>
    </row>
    <row r="541" spans="1:14" x14ac:dyDescent="0.3">
      <c r="A541" s="72" t="s">
        <v>723</v>
      </c>
      <c r="B541" s="354"/>
      <c r="C541" s="376"/>
      <c r="D541" s="22">
        <v>1</v>
      </c>
      <c r="E541" s="22"/>
      <c r="F541" s="209"/>
      <c r="G541" s="209"/>
      <c r="H541" s="37"/>
      <c r="I541" s="37"/>
      <c r="J541" s="37"/>
      <c r="K541" s="37"/>
      <c r="L541" s="55"/>
      <c r="N541" s="2"/>
    </row>
    <row r="542" spans="1:14" x14ac:dyDescent="0.3">
      <c r="A542" s="72" t="s">
        <v>724</v>
      </c>
      <c r="B542" s="354"/>
      <c r="C542" s="376"/>
      <c r="D542" s="22">
        <v>1</v>
      </c>
      <c r="E542" s="22"/>
      <c r="F542" s="209"/>
      <c r="G542" s="209"/>
      <c r="H542" s="37"/>
      <c r="I542" s="37"/>
      <c r="J542" s="37"/>
      <c r="K542" s="37"/>
      <c r="L542" s="55"/>
      <c r="N542" s="2"/>
    </row>
    <row r="543" spans="1:14" x14ac:dyDescent="0.3">
      <c r="A543" s="72" t="s">
        <v>725</v>
      </c>
      <c r="B543" s="354"/>
      <c r="C543" s="376"/>
      <c r="D543" s="22">
        <v>1</v>
      </c>
      <c r="E543" s="22"/>
      <c r="F543" s="209"/>
      <c r="G543" s="209"/>
      <c r="H543" s="37"/>
      <c r="I543" s="37"/>
      <c r="J543" s="37"/>
      <c r="K543" s="37"/>
      <c r="L543" s="55"/>
      <c r="N543" s="2"/>
    </row>
    <row r="544" spans="1:14" x14ac:dyDescent="0.3">
      <c r="A544" s="72" t="s">
        <v>726</v>
      </c>
      <c r="B544" s="354"/>
      <c r="C544" s="376"/>
      <c r="D544" s="22">
        <v>1</v>
      </c>
      <c r="E544" s="22"/>
      <c r="F544" s="209"/>
      <c r="G544" s="209"/>
      <c r="H544" s="37"/>
      <c r="I544" s="37"/>
      <c r="J544" s="37"/>
      <c r="K544" s="37"/>
      <c r="L544" s="55"/>
      <c r="N544" s="2"/>
    </row>
    <row r="545" spans="1:14" x14ac:dyDescent="0.3">
      <c r="A545" s="72" t="s">
        <v>727</v>
      </c>
      <c r="B545" s="354"/>
      <c r="C545" s="376"/>
      <c r="D545" s="22">
        <v>1</v>
      </c>
      <c r="E545" s="22"/>
      <c r="F545" s="209"/>
      <c r="G545" s="209"/>
      <c r="H545" s="37"/>
      <c r="I545" s="37"/>
      <c r="J545" s="37"/>
      <c r="K545" s="37"/>
      <c r="L545" s="55"/>
      <c r="N545" s="2"/>
    </row>
    <row r="546" spans="1:14" x14ac:dyDescent="0.3">
      <c r="A546" s="72" t="s">
        <v>728</v>
      </c>
      <c r="B546" s="354"/>
      <c r="C546" s="376"/>
      <c r="D546" s="22">
        <v>1</v>
      </c>
      <c r="E546" s="22"/>
      <c r="F546" s="209"/>
      <c r="G546" s="209"/>
      <c r="H546" s="37"/>
      <c r="I546" s="37"/>
      <c r="J546" s="37"/>
      <c r="K546" s="37"/>
      <c r="L546" s="55"/>
      <c r="N546" s="2"/>
    </row>
    <row r="547" spans="1:14" x14ac:dyDescent="0.3">
      <c r="A547" s="72" t="s">
        <v>729</v>
      </c>
      <c r="B547" s="354"/>
      <c r="C547" s="376"/>
      <c r="D547" s="22">
        <v>1</v>
      </c>
      <c r="E547" s="22"/>
      <c r="F547" s="209"/>
      <c r="G547" s="209"/>
      <c r="H547" s="37"/>
      <c r="I547" s="37"/>
      <c r="J547" s="37"/>
      <c r="K547" s="37"/>
      <c r="L547" s="55"/>
      <c r="N547" s="2"/>
    </row>
    <row r="548" spans="1:14" x14ac:dyDescent="0.3">
      <c r="A548" s="72" t="s">
        <v>730</v>
      </c>
      <c r="B548" s="354"/>
      <c r="C548" s="376"/>
      <c r="D548" s="22">
        <v>1</v>
      </c>
      <c r="E548" s="22"/>
      <c r="F548" s="209"/>
      <c r="G548" s="209"/>
      <c r="H548" s="37"/>
      <c r="I548" s="37"/>
      <c r="J548" s="37"/>
      <c r="K548" s="37"/>
      <c r="L548" s="55"/>
      <c r="N548" s="2"/>
    </row>
    <row r="549" spans="1:14" x14ac:dyDescent="0.3">
      <c r="A549" s="24" t="s">
        <v>338</v>
      </c>
      <c r="B549" s="354">
        <f t="shared" ref="B549:B555" si="114">$D$527-1</f>
        <v>1</v>
      </c>
      <c r="C549" s="376" t="s">
        <v>1516</v>
      </c>
      <c r="D549" s="22">
        <v>0</v>
      </c>
      <c r="E549" s="22">
        <v>3</v>
      </c>
      <c r="F549" s="209" t="s">
        <v>1490</v>
      </c>
      <c r="G549" s="209" t="str">
        <f t="shared" ref="G549:G569" si="115">IF(B549=1,F549,"")</f>
        <v>DE.DP-2</v>
      </c>
      <c r="H549" s="37">
        <f>VLOOKUP(E549,'_Score matrix'!$B$31:$C$35,2,FALSE)</f>
        <v>1</v>
      </c>
      <c r="I549" s="37">
        <f t="shared" ref="I549:I555" si="116">D549*H549</f>
        <v>0</v>
      </c>
      <c r="J549" s="37">
        <f>5*H549</f>
        <v>5</v>
      </c>
      <c r="K549" s="37"/>
      <c r="L549" s="55"/>
      <c r="N549" s="2"/>
    </row>
    <row r="550" spans="1:14" x14ac:dyDescent="0.3">
      <c r="A550" s="24" t="s">
        <v>339</v>
      </c>
      <c r="B550" s="354">
        <f t="shared" si="114"/>
        <v>1</v>
      </c>
      <c r="C550" s="376" t="s">
        <v>1516</v>
      </c>
      <c r="D550" s="22">
        <v>0</v>
      </c>
      <c r="E550" s="22">
        <v>3</v>
      </c>
      <c r="F550" s="209" t="s">
        <v>1490</v>
      </c>
      <c r="G550" s="209" t="str">
        <f t="shared" si="115"/>
        <v>DE.DP-2</v>
      </c>
      <c r="H550" s="37">
        <f>VLOOKUP(E550,'_Score matrix'!$B$31:$C$35,2,FALSE)</f>
        <v>1</v>
      </c>
      <c r="I550" s="37">
        <f t="shared" si="116"/>
        <v>0</v>
      </c>
      <c r="J550" s="37">
        <f t="shared" ref="J550:J569" si="117">5*H550</f>
        <v>5</v>
      </c>
      <c r="K550" s="37"/>
      <c r="L550" s="55"/>
      <c r="N550" s="2"/>
    </row>
    <row r="551" spans="1:14" x14ac:dyDescent="0.3">
      <c r="A551" s="24" t="s">
        <v>340</v>
      </c>
      <c r="B551" s="354">
        <f t="shared" si="114"/>
        <v>1</v>
      </c>
      <c r="C551" s="376" t="s">
        <v>1516</v>
      </c>
      <c r="D551" s="22">
        <v>0</v>
      </c>
      <c r="E551" s="22">
        <v>3</v>
      </c>
      <c r="F551" s="209" t="s">
        <v>1492</v>
      </c>
      <c r="G551" s="209" t="str">
        <f t="shared" si="115"/>
        <v>DE.DP-4</v>
      </c>
      <c r="H551" s="37">
        <f>VLOOKUP(E551,'_Score matrix'!$B$31:$C$35,2,FALSE)</f>
        <v>1</v>
      </c>
      <c r="I551" s="37">
        <f t="shared" si="116"/>
        <v>0</v>
      </c>
      <c r="J551" s="37">
        <f t="shared" si="117"/>
        <v>5</v>
      </c>
      <c r="K551" s="37"/>
      <c r="L551" s="55"/>
      <c r="N551" s="2"/>
    </row>
    <row r="552" spans="1:14" x14ac:dyDescent="0.3">
      <c r="A552" s="24" t="s">
        <v>417</v>
      </c>
      <c r="B552" s="354">
        <f t="shared" si="114"/>
        <v>1</v>
      </c>
      <c r="C552" s="376" t="s">
        <v>1516</v>
      </c>
      <c r="D552" s="22">
        <v>0</v>
      </c>
      <c r="E552" s="22">
        <v>3</v>
      </c>
      <c r="F552" s="209" t="s">
        <v>1489</v>
      </c>
      <c r="G552" s="209" t="str">
        <f t="shared" si="115"/>
        <v>DE.DP-1</v>
      </c>
      <c r="H552" s="37">
        <f>VLOOKUP(E552,'_Score matrix'!$B$31:$C$35,2,FALSE)</f>
        <v>1</v>
      </c>
      <c r="I552" s="37">
        <f t="shared" si="116"/>
        <v>0</v>
      </c>
      <c r="J552" s="37">
        <f t="shared" si="117"/>
        <v>5</v>
      </c>
      <c r="K552" s="37"/>
      <c r="L552" s="55"/>
      <c r="N552" s="2"/>
    </row>
    <row r="553" spans="1:14" x14ac:dyDescent="0.3">
      <c r="A553" s="24" t="s">
        <v>844</v>
      </c>
      <c r="B553" s="354">
        <f t="shared" si="114"/>
        <v>1</v>
      </c>
      <c r="C553" s="376" t="s">
        <v>1516</v>
      </c>
      <c r="D553" s="22">
        <v>0</v>
      </c>
      <c r="E553" s="22">
        <v>3</v>
      </c>
      <c r="F553" s="209" t="s">
        <v>1489</v>
      </c>
      <c r="G553" s="209" t="str">
        <f t="shared" si="115"/>
        <v>DE.DP-1</v>
      </c>
      <c r="H553" s="37">
        <f>VLOOKUP(E553,'_Score matrix'!$B$31:$C$35,2,FALSE)</f>
        <v>1</v>
      </c>
      <c r="I553" s="37">
        <f t="shared" si="116"/>
        <v>0</v>
      </c>
      <c r="J553" s="37">
        <f t="shared" si="117"/>
        <v>5</v>
      </c>
      <c r="K553" s="37"/>
      <c r="L553" s="55"/>
      <c r="N553" s="2"/>
    </row>
    <row r="554" spans="1:14" x14ac:dyDescent="0.3">
      <c r="A554" s="24" t="s">
        <v>845</v>
      </c>
      <c r="B554" s="354">
        <f t="shared" si="114"/>
        <v>1</v>
      </c>
      <c r="C554" s="376" t="s">
        <v>1516</v>
      </c>
      <c r="D554" s="22">
        <v>0</v>
      </c>
      <c r="E554" s="22">
        <v>3</v>
      </c>
      <c r="F554" s="209" t="s">
        <v>1490</v>
      </c>
      <c r="G554" s="209" t="str">
        <f t="shared" si="115"/>
        <v>DE.DP-2</v>
      </c>
      <c r="H554" s="37">
        <f>VLOOKUP(E554,'_Score matrix'!$B$31:$C$35,2,FALSE)</f>
        <v>1</v>
      </c>
      <c r="I554" s="37">
        <f t="shared" si="116"/>
        <v>0</v>
      </c>
      <c r="J554" s="37">
        <f t="shared" si="117"/>
        <v>5</v>
      </c>
      <c r="K554" s="37"/>
      <c r="L554" s="55"/>
      <c r="N554" s="2"/>
    </row>
    <row r="555" spans="1:14" x14ac:dyDescent="0.3">
      <c r="A555" s="24" t="s">
        <v>846</v>
      </c>
      <c r="B555" s="354">
        <f t="shared" si="114"/>
        <v>1</v>
      </c>
      <c r="C555" s="376" t="s">
        <v>1516</v>
      </c>
      <c r="D555" s="22">
        <v>0</v>
      </c>
      <c r="E555" s="22">
        <v>3</v>
      </c>
      <c r="F555" s="209" t="s">
        <v>1440</v>
      </c>
      <c r="G555" s="209" t="str">
        <f t="shared" si="115"/>
        <v>PR.IP-9</v>
      </c>
      <c r="H555" s="37">
        <f>VLOOKUP(E555,'_Score matrix'!$B$31:$C$35,2,FALSE)</f>
        <v>1</v>
      </c>
      <c r="I555" s="37">
        <f t="shared" si="116"/>
        <v>0</v>
      </c>
      <c r="J555" s="37">
        <f t="shared" si="117"/>
        <v>5</v>
      </c>
      <c r="K555" s="37"/>
      <c r="L555" s="55"/>
      <c r="N555" s="2"/>
    </row>
    <row r="556" spans="1:14" x14ac:dyDescent="0.3">
      <c r="A556" s="531" t="str">
        <f>A555</f>
        <v>S 1.9</v>
      </c>
      <c r="B556" s="525">
        <f>B555</f>
        <v>1</v>
      </c>
      <c r="C556" s="532" t="str">
        <f>C555</f>
        <v>M</v>
      </c>
      <c r="D556" s="350">
        <f>D555</f>
        <v>0</v>
      </c>
      <c r="E556" s="350">
        <f>E555</f>
        <v>3</v>
      </c>
      <c r="F556" s="351" t="s">
        <v>1441</v>
      </c>
      <c r="G556" s="351" t="str">
        <f t="shared" si="115"/>
        <v>PR.MA-1</v>
      </c>
      <c r="H556" s="350">
        <f>H555</f>
        <v>1</v>
      </c>
      <c r="I556" s="350">
        <f>I555</f>
        <v>0</v>
      </c>
      <c r="J556" s="350">
        <f>J555</f>
        <v>5</v>
      </c>
      <c r="K556" s="350"/>
      <c r="L556" s="533" t="s">
        <v>2929</v>
      </c>
      <c r="N556" s="2"/>
    </row>
    <row r="557" spans="1:14" x14ac:dyDescent="0.3">
      <c r="A557" s="24" t="s">
        <v>847</v>
      </c>
      <c r="B557" s="354">
        <f>$D$527-1</f>
        <v>1</v>
      </c>
      <c r="C557" s="376" t="s">
        <v>1516</v>
      </c>
      <c r="D557" s="22">
        <v>0</v>
      </c>
      <c r="E557" s="22">
        <v>3</v>
      </c>
      <c r="F557" s="209" t="s">
        <v>1490</v>
      </c>
      <c r="G557" s="209" t="str">
        <f t="shared" si="115"/>
        <v>DE.DP-2</v>
      </c>
      <c r="H557" s="37">
        <f>VLOOKUP(E557,'_Score matrix'!$B$31:$C$35,2,FALSE)</f>
        <v>1</v>
      </c>
      <c r="I557" s="37">
        <f>D557*H557</f>
        <v>0</v>
      </c>
      <c r="J557" s="37">
        <f t="shared" si="117"/>
        <v>5</v>
      </c>
      <c r="K557" s="37"/>
      <c r="L557" s="55"/>
      <c r="N557" s="2"/>
    </row>
    <row r="558" spans="1:14" x14ac:dyDescent="0.3">
      <c r="A558" s="24" t="s">
        <v>849</v>
      </c>
      <c r="B558" s="354">
        <f>$D$527-1</f>
        <v>1</v>
      </c>
      <c r="C558" s="376" t="s">
        <v>1516</v>
      </c>
      <c r="D558" s="22">
        <v>0</v>
      </c>
      <c r="E558" s="22">
        <v>3</v>
      </c>
      <c r="F558" s="209" t="s">
        <v>1490</v>
      </c>
      <c r="G558" s="209" t="str">
        <f t="shared" si="115"/>
        <v>DE.DP-2</v>
      </c>
      <c r="H558" s="37">
        <f>VLOOKUP(E558,'_Score matrix'!$B$31:$C$35,2,FALSE)</f>
        <v>1</v>
      </c>
      <c r="I558" s="37">
        <f>D558*H558</f>
        <v>0</v>
      </c>
      <c r="J558" s="37">
        <f t="shared" si="117"/>
        <v>5</v>
      </c>
      <c r="K558" s="37"/>
      <c r="L558" s="55"/>
      <c r="N558" s="2"/>
    </row>
    <row r="559" spans="1:14" x14ac:dyDescent="0.3">
      <c r="A559" s="24" t="s">
        <v>850</v>
      </c>
      <c r="B559" s="354">
        <f>$D$527-1</f>
        <v>1</v>
      </c>
      <c r="C559" s="376" t="s">
        <v>1516</v>
      </c>
      <c r="D559" s="22">
        <v>0</v>
      </c>
      <c r="E559" s="22">
        <v>3</v>
      </c>
      <c r="F559" s="209" t="s">
        <v>1490</v>
      </c>
      <c r="G559" s="209" t="str">
        <f t="shared" si="115"/>
        <v>DE.DP-2</v>
      </c>
      <c r="H559" s="37">
        <f>VLOOKUP(E559,'_Score matrix'!$B$31:$C$35,2,FALSE)</f>
        <v>1</v>
      </c>
      <c r="I559" s="37">
        <f>D559*H559</f>
        <v>0</v>
      </c>
      <c r="J559" s="37">
        <f t="shared" si="117"/>
        <v>5</v>
      </c>
      <c r="K559" s="37"/>
      <c r="L559" s="55"/>
      <c r="N559" s="2"/>
    </row>
    <row r="560" spans="1:14" x14ac:dyDescent="0.3">
      <c r="A560" s="531" t="str">
        <f t="shared" ref="A560:E567" si="118">A559</f>
        <v>S 1.13</v>
      </c>
      <c r="B560" s="525">
        <f t="shared" si="118"/>
        <v>1</v>
      </c>
      <c r="C560" s="532" t="str">
        <f t="shared" si="118"/>
        <v>M</v>
      </c>
      <c r="D560" s="350">
        <f t="shared" si="118"/>
        <v>0</v>
      </c>
      <c r="E560" s="350">
        <f t="shared" si="118"/>
        <v>3</v>
      </c>
      <c r="F560" s="351" t="s">
        <v>1481</v>
      </c>
      <c r="G560" s="351" t="str">
        <f t="shared" si="115"/>
        <v>DE.CM-1</v>
      </c>
      <c r="H560" s="350">
        <f t="shared" ref="H560:J567" si="119">H559</f>
        <v>1</v>
      </c>
      <c r="I560" s="350">
        <f t="shared" si="119"/>
        <v>0</v>
      </c>
      <c r="J560" s="350">
        <f t="shared" si="119"/>
        <v>5</v>
      </c>
      <c r="K560" s="350"/>
      <c r="L560" s="533" t="s">
        <v>2929</v>
      </c>
      <c r="N560" s="2"/>
    </row>
    <row r="561" spans="1:14" x14ac:dyDescent="0.3">
      <c r="A561" s="531" t="str">
        <f t="shared" si="118"/>
        <v>S 1.13</v>
      </c>
      <c r="B561" s="525">
        <f t="shared" si="118"/>
        <v>1</v>
      </c>
      <c r="C561" s="532" t="str">
        <f t="shared" si="118"/>
        <v>M</v>
      </c>
      <c r="D561" s="350">
        <f t="shared" si="118"/>
        <v>0</v>
      </c>
      <c r="E561" s="350">
        <f t="shared" si="118"/>
        <v>3</v>
      </c>
      <c r="F561" s="351" t="s">
        <v>1482</v>
      </c>
      <c r="G561" s="351" t="str">
        <f t="shared" si="115"/>
        <v>DE.CM-2</v>
      </c>
      <c r="H561" s="350">
        <f t="shared" si="119"/>
        <v>1</v>
      </c>
      <c r="I561" s="350">
        <f t="shared" si="119"/>
        <v>0</v>
      </c>
      <c r="J561" s="350">
        <f t="shared" si="119"/>
        <v>5</v>
      </c>
      <c r="K561" s="350"/>
      <c r="L561" s="533" t="s">
        <v>2929</v>
      </c>
      <c r="N561" s="2"/>
    </row>
    <row r="562" spans="1:14" x14ac:dyDescent="0.3">
      <c r="A562" s="531" t="str">
        <f t="shared" si="118"/>
        <v>S 1.13</v>
      </c>
      <c r="B562" s="525">
        <f t="shared" si="118"/>
        <v>1</v>
      </c>
      <c r="C562" s="532" t="str">
        <f t="shared" si="118"/>
        <v>M</v>
      </c>
      <c r="D562" s="350">
        <f t="shared" si="118"/>
        <v>0</v>
      </c>
      <c r="E562" s="350">
        <f t="shared" si="118"/>
        <v>3</v>
      </c>
      <c r="F562" s="351" t="s">
        <v>1483</v>
      </c>
      <c r="G562" s="351" t="str">
        <f t="shared" si="115"/>
        <v>DE.CM-3</v>
      </c>
      <c r="H562" s="350">
        <f t="shared" si="119"/>
        <v>1</v>
      </c>
      <c r="I562" s="350">
        <f t="shared" si="119"/>
        <v>0</v>
      </c>
      <c r="J562" s="350">
        <f t="shared" si="119"/>
        <v>5</v>
      </c>
      <c r="K562" s="350"/>
      <c r="L562" s="533" t="s">
        <v>2929</v>
      </c>
      <c r="N562" s="2"/>
    </row>
    <row r="563" spans="1:14" x14ac:dyDescent="0.3">
      <c r="A563" s="531" t="str">
        <f t="shared" si="118"/>
        <v>S 1.13</v>
      </c>
      <c r="B563" s="525">
        <f t="shared" si="118"/>
        <v>1</v>
      </c>
      <c r="C563" s="532" t="str">
        <f t="shared" si="118"/>
        <v>M</v>
      </c>
      <c r="D563" s="350">
        <f t="shared" si="118"/>
        <v>0</v>
      </c>
      <c r="E563" s="350">
        <f t="shared" si="118"/>
        <v>3</v>
      </c>
      <c r="F563" s="351" t="s">
        <v>1484</v>
      </c>
      <c r="G563" s="351" t="str">
        <f t="shared" si="115"/>
        <v>DE.CM-4</v>
      </c>
      <c r="H563" s="350">
        <f t="shared" si="119"/>
        <v>1</v>
      </c>
      <c r="I563" s="350">
        <f t="shared" si="119"/>
        <v>0</v>
      </c>
      <c r="J563" s="350">
        <f t="shared" si="119"/>
        <v>5</v>
      </c>
      <c r="K563" s="350"/>
      <c r="L563" s="533" t="s">
        <v>2929</v>
      </c>
      <c r="N563" s="2"/>
    </row>
    <row r="564" spans="1:14" x14ac:dyDescent="0.3">
      <c r="A564" s="531" t="str">
        <f t="shared" si="118"/>
        <v>S 1.13</v>
      </c>
      <c r="B564" s="525">
        <f t="shared" si="118"/>
        <v>1</v>
      </c>
      <c r="C564" s="532" t="str">
        <f t="shared" si="118"/>
        <v>M</v>
      </c>
      <c r="D564" s="350">
        <f t="shared" si="118"/>
        <v>0</v>
      </c>
      <c r="E564" s="350">
        <f t="shared" si="118"/>
        <v>3</v>
      </c>
      <c r="F564" s="351" t="s">
        <v>1485</v>
      </c>
      <c r="G564" s="351" t="str">
        <f t="shared" si="115"/>
        <v>DE.CM-5</v>
      </c>
      <c r="H564" s="350">
        <f t="shared" si="119"/>
        <v>1</v>
      </c>
      <c r="I564" s="350">
        <f t="shared" si="119"/>
        <v>0</v>
      </c>
      <c r="J564" s="350">
        <f t="shared" si="119"/>
        <v>5</v>
      </c>
      <c r="K564" s="350"/>
      <c r="L564" s="533" t="s">
        <v>2929</v>
      </c>
      <c r="N564" s="2"/>
    </row>
    <row r="565" spans="1:14" x14ac:dyDescent="0.3">
      <c r="A565" s="531" t="str">
        <f t="shared" si="118"/>
        <v>S 1.13</v>
      </c>
      <c r="B565" s="525">
        <f t="shared" si="118"/>
        <v>1</v>
      </c>
      <c r="C565" s="532" t="str">
        <f t="shared" si="118"/>
        <v>M</v>
      </c>
      <c r="D565" s="350">
        <f t="shared" si="118"/>
        <v>0</v>
      </c>
      <c r="E565" s="350">
        <f t="shared" si="118"/>
        <v>3</v>
      </c>
      <c r="F565" s="351" t="s">
        <v>1486</v>
      </c>
      <c r="G565" s="351" t="str">
        <f t="shared" si="115"/>
        <v>DE.CM-6</v>
      </c>
      <c r="H565" s="350">
        <f t="shared" si="119"/>
        <v>1</v>
      </c>
      <c r="I565" s="350">
        <f t="shared" si="119"/>
        <v>0</v>
      </c>
      <c r="J565" s="350">
        <f t="shared" si="119"/>
        <v>5</v>
      </c>
      <c r="K565" s="350"/>
      <c r="L565" s="533" t="s">
        <v>2929</v>
      </c>
      <c r="N565" s="2"/>
    </row>
    <row r="566" spans="1:14" x14ac:dyDescent="0.3">
      <c r="A566" s="531" t="str">
        <f t="shared" si="118"/>
        <v>S 1.13</v>
      </c>
      <c r="B566" s="525">
        <f t="shared" si="118"/>
        <v>1</v>
      </c>
      <c r="C566" s="532" t="str">
        <f t="shared" si="118"/>
        <v>M</v>
      </c>
      <c r="D566" s="350">
        <f t="shared" si="118"/>
        <v>0</v>
      </c>
      <c r="E566" s="350">
        <f t="shared" si="118"/>
        <v>3</v>
      </c>
      <c r="F566" s="351" t="s">
        <v>1487</v>
      </c>
      <c r="G566" s="351" t="str">
        <f t="shared" si="115"/>
        <v>DE.CM-7</v>
      </c>
      <c r="H566" s="350">
        <f t="shared" si="119"/>
        <v>1</v>
      </c>
      <c r="I566" s="350">
        <f t="shared" si="119"/>
        <v>0</v>
      </c>
      <c r="J566" s="350">
        <f t="shared" si="119"/>
        <v>5</v>
      </c>
      <c r="K566" s="350"/>
      <c r="L566" s="533" t="s">
        <v>2929</v>
      </c>
      <c r="N566" s="2"/>
    </row>
    <row r="567" spans="1:14" x14ac:dyDescent="0.3">
      <c r="A567" s="531" t="str">
        <f t="shared" si="118"/>
        <v>S 1.13</v>
      </c>
      <c r="B567" s="525">
        <f t="shared" si="118"/>
        <v>1</v>
      </c>
      <c r="C567" s="532" t="str">
        <f t="shared" si="118"/>
        <v>M</v>
      </c>
      <c r="D567" s="350">
        <f t="shared" si="118"/>
        <v>0</v>
      </c>
      <c r="E567" s="350">
        <f t="shared" si="118"/>
        <v>3</v>
      </c>
      <c r="F567" s="351" t="s">
        <v>1478</v>
      </c>
      <c r="G567" s="351" t="str">
        <f t="shared" si="115"/>
        <v>DE.AE-3</v>
      </c>
      <c r="H567" s="350">
        <f t="shared" si="119"/>
        <v>1</v>
      </c>
      <c r="I567" s="350">
        <f t="shared" si="119"/>
        <v>0</v>
      </c>
      <c r="J567" s="350">
        <f t="shared" si="119"/>
        <v>5</v>
      </c>
      <c r="K567" s="350"/>
      <c r="L567" s="533" t="s">
        <v>2929</v>
      </c>
      <c r="N567" s="2"/>
    </row>
    <row r="568" spans="1:14" x14ac:dyDescent="0.3">
      <c r="A568" s="24" t="s">
        <v>851</v>
      </c>
      <c r="B568" s="354">
        <f>$D$527-1</f>
        <v>1</v>
      </c>
      <c r="C568" s="376" t="s">
        <v>1516</v>
      </c>
      <c r="D568" s="22">
        <v>0</v>
      </c>
      <c r="E568" s="22">
        <v>3</v>
      </c>
      <c r="F568" s="209" t="s">
        <v>1490</v>
      </c>
      <c r="G568" s="209" t="str">
        <f t="shared" si="115"/>
        <v>DE.DP-2</v>
      </c>
      <c r="H568" s="37">
        <f>VLOOKUP(E568,'_Score matrix'!$B$31:$C$35,2,FALSE)</f>
        <v>1</v>
      </c>
      <c r="I568" s="37">
        <f>D568*H568</f>
        <v>0</v>
      </c>
      <c r="J568" s="37">
        <f t="shared" si="117"/>
        <v>5</v>
      </c>
      <c r="K568" s="37"/>
      <c r="L568" s="55"/>
      <c r="N568" s="2"/>
    </row>
    <row r="569" spans="1:14" x14ac:dyDescent="0.3">
      <c r="A569" s="24" t="s">
        <v>852</v>
      </c>
      <c r="B569" s="354">
        <f>$D$527-1</f>
        <v>1</v>
      </c>
      <c r="C569" s="376" t="s">
        <v>1516</v>
      </c>
      <c r="D569" s="22">
        <v>0</v>
      </c>
      <c r="E569" s="22">
        <v>3</v>
      </c>
      <c r="F569" s="209" t="s">
        <v>1493</v>
      </c>
      <c r="G569" s="209" t="str">
        <f t="shared" si="115"/>
        <v>DE.DP-5</v>
      </c>
      <c r="H569" s="37">
        <f>VLOOKUP(E569,'_Score matrix'!$B$31:$C$35,2,FALSE)</f>
        <v>1</v>
      </c>
      <c r="I569" s="37">
        <f>D569*H569</f>
        <v>0</v>
      </c>
      <c r="J569" s="37">
        <f t="shared" si="117"/>
        <v>5</v>
      </c>
      <c r="K569" s="37"/>
      <c r="L569" s="55"/>
      <c r="N569" s="2"/>
    </row>
    <row r="570" spans="1:14" x14ac:dyDescent="0.3">
      <c r="A570" s="72" t="s">
        <v>853</v>
      </c>
      <c r="B570" s="354"/>
      <c r="C570" s="376"/>
      <c r="D570" s="49"/>
      <c r="E570" s="49"/>
      <c r="F570" s="209"/>
      <c r="G570" s="209"/>
      <c r="H570" s="37"/>
      <c r="I570" s="37"/>
      <c r="J570" s="37"/>
      <c r="K570" s="37"/>
      <c r="L570" s="55"/>
      <c r="N570" s="2"/>
    </row>
    <row r="571" spans="1:14" x14ac:dyDescent="0.3">
      <c r="A571" s="72" t="s">
        <v>3458</v>
      </c>
      <c r="B571" s="354">
        <f>$D$527-1</f>
        <v>1</v>
      </c>
      <c r="C571" s="376" t="s">
        <v>2005</v>
      </c>
      <c r="D571" s="22">
        <v>0</v>
      </c>
      <c r="E571" s="22">
        <f t="shared" ref="E571:E595" si="120">IF(D571=6, 1, 3)</f>
        <v>3</v>
      </c>
      <c r="F571" s="209" t="s">
        <v>1490</v>
      </c>
      <c r="G571" s="209" t="str">
        <f t="shared" ref="G571:G595" si="121">IF(B571=1,F571,"")</f>
        <v>DE.DP-2</v>
      </c>
      <c r="H571" s="37">
        <f>VLOOKUP(E571,'_Score matrix'!$B$31:$C$35,2,FALSE)</f>
        <v>1</v>
      </c>
      <c r="I571" s="37">
        <f>D571*H571</f>
        <v>0</v>
      </c>
      <c r="J571" s="37">
        <f>5*H571</f>
        <v>5</v>
      </c>
      <c r="K571" s="37"/>
      <c r="L571" s="55"/>
      <c r="N571" s="2"/>
    </row>
    <row r="572" spans="1:14" x14ac:dyDescent="0.3">
      <c r="A572" s="72" t="s">
        <v>3459</v>
      </c>
      <c r="B572" s="354">
        <f>$D$527-1</f>
        <v>1</v>
      </c>
      <c r="C572" s="376" t="s">
        <v>2005</v>
      </c>
      <c r="D572" s="22">
        <v>0</v>
      </c>
      <c r="E572" s="22">
        <f t="shared" si="120"/>
        <v>3</v>
      </c>
      <c r="F572" s="209" t="s">
        <v>1490</v>
      </c>
      <c r="G572" s="209" t="str">
        <f t="shared" si="121"/>
        <v>DE.DP-2</v>
      </c>
      <c r="H572" s="37">
        <f>VLOOKUP(E572,'_Score matrix'!$B$31:$C$35,2,FALSE)</f>
        <v>1</v>
      </c>
      <c r="I572" s="37">
        <f>D572*H572</f>
        <v>0</v>
      </c>
      <c r="J572" s="37">
        <f t="shared" ref="J572:J591" si="122">5*H572</f>
        <v>5</v>
      </c>
      <c r="K572" s="37"/>
      <c r="L572" s="55"/>
      <c r="N572" s="2"/>
    </row>
    <row r="573" spans="1:14" x14ac:dyDescent="0.3">
      <c r="A573" s="72" t="s">
        <v>3460</v>
      </c>
      <c r="B573" s="354">
        <f>$D$527-1</f>
        <v>1</v>
      </c>
      <c r="C573" s="376" t="s">
        <v>2005</v>
      </c>
      <c r="D573" s="22">
        <v>0</v>
      </c>
      <c r="E573" s="22">
        <f t="shared" si="120"/>
        <v>3</v>
      </c>
      <c r="F573" s="209" t="s">
        <v>1490</v>
      </c>
      <c r="G573" s="209" t="str">
        <f t="shared" si="121"/>
        <v>DE.DP-2</v>
      </c>
      <c r="H573" s="37">
        <f>VLOOKUP(E573,'_Score matrix'!$B$31:$C$35,2,FALSE)</f>
        <v>1</v>
      </c>
      <c r="I573" s="37">
        <f>D573*H573</f>
        <v>0</v>
      </c>
      <c r="J573" s="37">
        <f t="shared" si="122"/>
        <v>5</v>
      </c>
      <c r="K573" s="37"/>
      <c r="L573" s="55"/>
      <c r="N573" s="2"/>
    </row>
    <row r="574" spans="1:14" x14ac:dyDescent="0.3">
      <c r="A574" s="72" t="s">
        <v>3461</v>
      </c>
      <c r="B574" s="354">
        <f>$D$527-1</f>
        <v>1</v>
      </c>
      <c r="C574" s="376" t="s">
        <v>2005</v>
      </c>
      <c r="D574" s="22">
        <v>0</v>
      </c>
      <c r="E574" s="22">
        <f t="shared" si="120"/>
        <v>3</v>
      </c>
      <c r="F574" s="209" t="s">
        <v>1490</v>
      </c>
      <c r="G574" s="209" t="str">
        <f t="shared" si="121"/>
        <v>DE.DP-2</v>
      </c>
      <c r="H574" s="37">
        <f>VLOOKUP(E574,'_Score matrix'!$B$31:$C$35,2,FALSE)</f>
        <v>1</v>
      </c>
      <c r="I574" s="37">
        <f>D574*H574</f>
        <v>0</v>
      </c>
      <c r="J574" s="37">
        <f t="shared" si="122"/>
        <v>5</v>
      </c>
      <c r="K574" s="37"/>
      <c r="L574" s="55"/>
      <c r="N574" s="2"/>
    </row>
    <row r="575" spans="1:14" x14ac:dyDescent="0.3">
      <c r="A575" s="72" t="s">
        <v>3462</v>
      </c>
      <c r="B575" s="354">
        <f>$D$527-1</f>
        <v>1</v>
      </c>
      <c r="C575" s="376" t="s">
        <v>2005</v>
      </c>
      <c r="D575" s="22">
        <v>0</v>
      </c>
      <c r="E575" s="22">
        <f t="shared" si="120"/>
        <v>3</v>
      </c>
      <c r="F575" s="209" t="s">
        <v>1484</v>
      </c>
      <c r="G575" s="209" t="str">
        <f t="shared" si="121"/>
        <v>DE.CM-4</v>
      </c>
      <c r="H575" s="37">
        <f>VLOOKUP(E575,'_Score matrix'!$B$31:$C$35,2,FALSE)</f>
        <v>1</v>
      </c>
      <c r="I575" s="37">
        <f>D575*H575</f>
        <v>0</v>
      </c>
      <c r="J575" s="37">
        <f t="shared" si="122"/>
        <v>5</v>
      </c>
      <c r="K575" s="37"/>
      <c r="L575" s="55"/>
      <c r="N575" s="2"/>
    </row>
    <row r="576" spans="1:14" x14ac:dyDescent="0.3">
      <c r="A576" s="531" t="str">
        <f>A575</f>
        <v>S 1.16.5</v>
      </c>
      <c r="B576" s="525">
        <f>B575</f>
        <v>1</v>
      </c>
      <c r="C576" s="532" t="str">
        <f>C575</f>
        <v>C</v>
      </c>
      <c r="D576" s="350">
        <f>D575</f>
        <v>0</v>
      </c>
      <c r="E576" s="350">
        <f>E575</f>
        <v>3</v>
      </c>
      <c r="F576" s="351" t="s">
        <v>1485</v>
      </c>
      <c r="G576" s="351" t="str">
        <f t="shared" si="121"/>
        <v>DE.CM-5</v>
      </c>
      <c r="H576" s="350">
        <f>H575</f>
        <v>1</v>
      </c>
      <c r="I576" s="350">
        <f>I575</f>
        <v>0</v>
      </c>
      <c r="J576" s="350">
        <f>J575</f>
        <v>5</v>
      </c>
      <c r="K576" s="350"/>
      <c r="L576" s="533" t="s">
        <v>2929</v>
      </c>
      <c r="N576" s="2"/>
    </row>
    <row r="577" spans="1:14" x14ac:dyDescent="0.3">
      <c r="A577" s="72" t="s">
        <v>3463</v>
      </c>
      <c r="B577" s="354">
        <f t="shared" ref="B577:B595" si="123">$D$527-1</f>
        <v>1</v>
      </c>
      <c r="C577" s="376" t="s">
        <v>2005</v>
      </c>
      <c r="D577" s="22">
        <v>0</v>
      </c>
      <c r="E577" s="22">
        <f t="shared" si="120"/>
        <v>3</v>
      </c>
      <c r="F577" s="209" t="s">
        <v>1490</v>
      </c>
      <c r="G577" s="209" t="str">
        <f t="shared" si="121"/>
        <v>DE.DP-2</v>
      </c>
      <c r="H577" s="37">
        <f>VLOOKUP(E577,'_Score matrix'!$B$31:$C$35,2,FALSE)</f>
        <v>1</v>
      </c>
      <c r="I577" s="37">
        <f t="shared" ref="I577:I595" si="124">D577*H577</f>
        <v>0</v>
      </c>
      <c r="J577" s="37">
        <f t="shared" si="122"/>
        <v>5</v>
      </c>
      <c r="K577" s="37"/>
      <c r="L577" s="55"/>
      <c r="N577" s="2"/>
    </row>
    <row r="578" spans="1:14" x14ac:dyDescent="0.3">
      <c r="A578" s="72" t="s">
        <v>3464</v>
      </c>
      <c r="B578" s="354">
        <f t="shared" si="123"/>
        <v>1</v>
      </c>
      <c r="C578" s="376" t="s">
        <v>2005</v>
      </c>
      <c r="D578" s="22">
        <v>0</v>
      </c>
      <c r="E578" s="22">
        <f t="shared" si="120"/>
        <v>3</v>
      </c>
      <c r="F578" s="209" t="s">
        <v>1480</v>
      </c>
      <c r="G578" s="209" t="str">
        <f t="shared" si="121"/>
        <v>DE.AE-5</v>
      </c>
      <c r="H578" s="37">
        <f>VLOOKUP(E578,'_Score matrix'!$B$31:$C$35,2,FALSE)</f>
        <v>1</v>
      </c>
      <c r="I578" s="37">
        <f t="shared" si="124"/>
        <v>0</v>
      </c>
      <c r="J578" s="37">
        <f t="shared" si="122"/>
        <v>5</v>
      </c>
      <c r="K578" s="37"/>
      <c r="L578" s="55"/>
      <c r="N578" s="2"/>
    </row>
    <row r="579" spans="1:14" x14ac:dyDescent="0.3">
      <c r="A579" s="72" t="s">
        <v>3465</v>
      </c>
      <c r="B579" s="354">
        <f t="shared" si="123"/>
        <v>1</v>
      </c>
      <c r="C579" s="376" t="s">
        <v>2005</v>
      </c>
      <c r="D579" s="22">
        <v>0</v>
      </c>
      <c r="E579" s="22">
        <f t="shared" si="120"/>
        <v>3</v>
      </c>
      <c r="F579" s="209" t="s">
        <v>1480</v>
      </c>
      <c r="G579" s="209" t="str">
        <f t="shared" si="121"/>
        <v>DE.AE-5</v>
      </c>
      <c r="H579" s="37">
        <f>VLOOKUP(E579,'_Score matrix'!$B$31:$C$35,2,FALSE)</f>
        <v>1</v>
      </c>
      <c r="I579" s="37">
        <f t="shared" si="124"/>
        <v>0</v>
      </c>
      <c r="J579" s="37">
        <f t="shared" si="122"/>
        <v>5</v>
      </c>
      <c r="K579" s="37"/>
      <c r="L579" s="55"/>
      <c r="N579" s="2"/>
    </row>
    <row r="580" spans="1:14" x14ac:dyDescent="0.3">
      <c r="A580" s="72" t="s">
        <v>3466</v>
      </c>
      <c r="B580" s="354">
        <f t="shared" si="123"/>
        <v>1</v>
      </c>
      <c r="C580" s="376" t="s">
        <v>2005</v>
      </c>
      <c r="D580" s="22">
        <v>0</v>
      </c>
      <c r="E580" s="22">
        <f t="shared" si="120"/>
        <v>3</v>
      </c>
      <c r="F580" s="209" t="s">
        <v>1428</v>
      </c>
      <c r="G580" s="209" t="str">
        <f t="shared" si="121"/>
        <v>PR.DS-4</v>
      </c>
      <c r="H580" s="37">
        <f>VLOOKUP(E580,'_Score matrix'!$B$31:$C$35,2,FALSE)</f>
        <v>1</v>
      </c>
      <c r="I580" s="37">
        <f t="shared" si="124"/>
        <v>0</v>
      </c>
      <c r="J580" s="37">
        <f t="shared" si="122"/>
        <v>5</v>
      </c>
      <c r="K580" s="37"/>
      <c r="L580" s="55"/>
      <c r="N580" s="2"/>
    </row>
    <row r="581" spans="1:14" x14ac:dyDescent="0.3">
      <c r="A581" s="72" t="s">
        <v>3467</v>
      </c>
      <c r="B581" s="354">
        <f t="shared" si="123"/>
        <v>1</v>
      </c>
      <c r="C581" s="376" t="s">
        <v>2005</v>
      </c>
      <c r="D581" s="22">
        <v>0</v>
      </c>
      <c r="E581" s="22">
        <f t="shared" si="120"/>
        <v>3</v>
      </c>
      <c r="F581" s="209" t="s">
        <v>1481</v>
      </c>
      <c r="G581" s="209" t="str">
        <f t="shared" si="121"/>
        <v>DE.CM-1</v>
      </c>
      <c r="H581" s="37">
        <f>VLOOKUP(E581,'_Score matrix'!$B$31:$C$35,2,FALSE)</f>
        <v>1</v>
      </c>
      <c r="I581" s="37">
        <f t="shared" si="124"/>
        <v>0</v>
      </c>
      <c r="J581" s="37">
        <f t="shared" si="122"/>
        <v>5</v>
      </c>
      <c r="K581" s="37"/>
      <c r="L581" s="55"/>
      <c r="N581" s="2"/>
    </row>
    <row r="582" spans="1:14" x14ac:dyDescent="0.3">
      <c r="A582" s="72" t="s">
        <v>3468</v>
      </c>
      <c r="B582" s="354">
        <f t="shared" si="123"/>
        <v>1</v>
      </c>
      <c r="C582" s="376" t="s">
        <v>2005</v>
      </c>
      <c r="D582" s="22">
        <v>0</v>
      </c>
      <c r="E582" s="22">
        <f t="shared" si="120"/>
        <v>3</v>
      </c>
      <c r="F582" s="209" t="s">
        <v>1481</v>
      </c>
      <c r="G582" s="209" t="str">
        <f t="shared" si="121"/>
        <v>DE.CM-1</v>
      </c>
      <c r="H582" s="37">
        <f>VLOOKUP(E582,'_Score matrix'!$B$31:$C$35,2,FALSE)</f>
        <v>1</v>
      </c>
      <c r="I582" s="37">
        <f t="shared" si="124"/>
        <v>0</v>
      </c>
      <c r="J582" s="37">
        <f t="shared" si="122"/>
        <v>5</v>
      </c>
      <c r="K582" s="37"/>
      <c r="L582" s="55"/>
      <c r="N582" s="2"/>
    </row>
    <row r="583" spans="1:14" x14ac:dyDescent="0.3">
      <c r="A583" s="72" t="s">
        <v>3469</v>
      </c>
      <c r="B583" s="354">
        <f t="shared" si="123"/>
        <v>1</v>
      </c>
      <c r="C583" s="376" t="s">
        <v>2005</v>
      </c>
      <c r="D583" s="22">
        <v>0</v>
      </c>
      <c r="E583" s="22">
        <f t="shared" si="120"/>
        <v>3</v>
      </c>
      <c r="F583" s="209" t="s">
        <v>1481</v>
      </c>
      <c r="G583" s="209" t="str">
        <f t="shared" si="121"/>
        <v>DE.CM-1</v>
      </c>
      <c r="H583" s="37">
        <f>VLOOKUP(E583,'_Score matrix'!$B$31:$C$35,2,FALSE)</f>
        <v>1</v>
      </c>
      <c r="I583" s="37">
        <f t="shared" si="124"/>
        <v>0</v>
      </c>
      <c r="J583" s="37">
        <f t="shared" si="122"/>
        <v>5</v>
      </c>
      <c r="K583" s="37"/>
      <c r="L583" s="55"/>
      <c r="N583" s="2"/>
    </row>
    <row r="584" spans="1:14" x14ac:dyDescent="0.3">
      <c r="A584" s="72" t="s">
        <v>3470</v>
      </c>
      <c r="B584" s="354">
        <f t="shared" si="123"/>
        <v>1</v>
      </c>
      <c r="C584" s="376" t="s">
        <v>2005</v>
      </c>
      <c r="D584" s="22">
        <v>0</v>
      </c>
      <c r="E584" s="22">
        <f t="shared" si="120"/>
        <v>3</v>
      </c>
      <c r="F584" s="37" t="s">
        <v>1487</v>
      </c>
      <c r="G584" s="209" t="str">
        <f t="shared" si="121"/>
        <v>DE.CM-7</v>
      </c>
      <c r="H584" s="37">
        <f>VLOOKUP(E584,'_Score matrix'!$B$31:$C$35,2,FALSE)</f>
        <v>1</v>
      </c>
      <c r="I584" s="37">
        <f t="shared" si="124"/>
        <v>0</v>
      </c>
      <c r="J584" s="37">
        <f t="shared" si="122"/>
        <v>5</v>
      </c>
      <c r="K584" s="37"/>
      <c r="L584" s="55"/>
      <c r="N584" s="2"/>
    </row>
    <row r="585" spans="1:14" x14ac:dyDescent="0.3">
      <c r="A585" s="72" t="s">
        <v>3471</v>
      </c>
      <c r="B585" s="354">
        <f t="shared" si="123"/>
        <v>1</v>
      </c>
      <c r="C585" s="376" t="s">
        <v>2005</v>
      </c>
      <c r="D585" s="22">
        <v>0</v>
      </c>
      <c r="E585" s="22">
        <f t="shared" si="120"/>
        <v>3</v>
      </c>
      <c r="F585" s="37" t="s">
        <v>1481</v>
      </c>
      <c r="G585" s="209" t="str">
        <f t="shared" si="121"/>
        <v>DE.CM-1</v>
      </c>
      <c r="H585" s="37">
        <f>VLOOKUP(E585,'_Score matrix'!$B$31:$C$35,2,FALSE)</f>
        <v>1</v>
      </c>
      <c r="I585" s="37">
        <f t="shared" si="124"/>
        <v>0</v>
      </c>
      <c r="J585" s="37">
        <f t="shared" si="122"/>
        <v>5</v>
      </c>
      <c r="K585" s="37"/>
      <c r="L585" s="55"/>
      <c r="N585" s="2"/>
    </row>
    <row r="586" spans="1:14" x14ac:dyDescent="0.3">
      <c r="A586" s="72" t="s">
        <v>3472</v>
      </c>
      <c r="B586" s="354">
        <f t="shared" si="123"/>
        <v>1</v>
      </c>
      <c r="C586" s="376" t="s">
        <v>2005</v>
      </c>
      <c r="D586" s="22">
        <v>0</v>
      </c>
      <c r="E586" s="22">
        <f t="shared" si="120"/>
        <v>3</v>
      </c>
      <c r="F586" s="37" t="s">
        <v>1481</v>
      </c>
      <c r="G586" s="209" t="str">
        <f t="shared" si="121"/>
        <v>DE.CM-1</v>
      </c>
      <c r="H586" s="37">
        <f>VLOOKUP(E586,'_Score matrix'!$B$31:$C$35,2,FALSE)</f>
        <v>1</v>
      </c>
      <c r="I586" s="37">
        <f t="shared" si="124"/>
        <v>0</v>
      </c>
      <c r="J586" s="37">
        <f t="shared" si="122"/>
        <v>5</v>
      </c>
      <c r="K586" s="37"/>
      <c r="L586" s="55"/>
      <c r="N586" s="2"/>
    </row>
    <row r="587" spans="1:14" x14ac:dyDescent="0.3">
      <c r="A587" s="72" t="s">
        <v>3473</v>
      </c>
      <c r="B587" s="354">
        <f t="shared" si="123"/>
        <v>1</v>
      </c>
      <c r="C587" s="376" t="s">
        <v>2005</v>
      </c>
      <c r="D587" s="22">
        <v>0</v>
      </c>
      <c r="E587" s="22">
        <f t="shared" si="120"/>
        <v>3</v>
      </c>
      <c r="F587" s="37" t="s">
        <v>1481</v>
      </c>
      <c r="G587" s="209" t="str">
        <f t="shared" si="121"/>
        <v>DE.CM-1</v>
      </c>
      <c r="H587" s="37">
        <f>VLOOKUP(E587,'_Score matrix'!$B$31:$C$35,2,FALSE)</f>
        <v>1</v>
      </c>
      <c r="I587" s="37">
        <f t="shared" si="124"/>
        <v>0</v>
      </c>
      <c r="J587" s="37">
        <f t="shared" si="122"/>
        <v>5</v>
      </c>
      <c r="K587" s="37"/>
      <c r="L587" s="55"/>
      <c r="N587" s="2"/>
    </row>
    <row r="588" spans="1:14" x14ac:dyDescent="0.3">
      <c r="A588" s="72" t="s">
        <v>3474</v>
      </c>
      <c r="B588" s="354">
        <f t="shared" si="123"/>
        <v>1</v>
      </c>
      <c r="C588" s="376" t="s">
        <v>2005</v>
      </c>
      <c r="D588" s="22">
        <v>0</v>
      </c>
      <c r="E588" s="22">
        <f t="shared" si="120"/>
        <v>3</v>
      </c>
      <c r="F588" s="37" t="s">
        <v>1481</v>
      </c>
      <c r="G588" s="209" t="str">
        <f t="shared" si="121"/>
        <v>DE.CM-1</v>
      </c>
      <c r="H588" s="37">
        <f>VLOOKUP(E588,'_Score matrix'!$B$31:$C$35,2,FALSE)</f>
        <v>1</v>
      </c>
      <c r="I588" s="37">
        <f t="shared" si="124"/>
        <v>0</v>
      </c>
      <c r="J588" s="37">
        <f t="shared" ref="J588:J589" si="125">5*H588</f>
        <v>5</v>
      </c>
      <c r="K588" s="37"/>
      <c r="L588" s="63"/>
      <c r="N588" s="2"/>
    </row>
    <row r="589" spans="1:14" x14ac:dyDescent="0.3">
      <c r="A589" s="72" t="s">
        <v>3475</v>
      </c>
      <c r="B589" s="354">
        <f t="shared" si="123"/>
        <v>1</v>
      </c>
      <c r="C589" s="376" t="s">
        <v>2005</v>
      </c>
      <c r="D589" s="22">
        <v>0</v>
      </c>
      <c r="E589" s="22">
        <f t="shared" si="120"/>
        <v>3</v>
      </c>
      <c r="F589" s="37" t="s">
        <v>1429</v>
      </c>
      <c r="G589" s="209" t="str">
        <f t="shared" si="121"/>
        <v>PR.DS-5</v>
      </c>
      <c r="H589" s="37">
        <f>VLOOKUP(E589,'_Score matrix'!$B$31:$C$35,2,FALSE)</f>
        <v>1</v>
      </c>
      <c r="I589" s="37">
        <f t="shared" si="124"/>
        <v>0</v>
      </c>
      <c r="J589" s="37">
        <f t="shared" si="125"/>
        <v>5</v>
      </c>
      <c r="K589" s="37"/>
      <c r="L589" s="63"/>
      <c r="N589" s="2"/>
    </row>
    <row r="590" spans="1:14" x14ac:dyDescent="0.3">
      <c r="A590" s="72" t="s">
        <v>3476</v>
      </c>
      <c r="B590" s="354">
        <f t="shared" si="123"/>
        <v>1</v>
      </c>
      <c r="C590" s="376" t="s">
        <v>2005</v>
      </c>
      <c r="D590" s="22">
        <v>0</v>
      </c>
      <c r="E590" s="22">
        <f t="shared" si="120"/>
        <v>3</v>
      </c>
      <c r="F590" s="37" t="s">
        <v>1429</v>
      </c>
      <c r="G590" s="209" t="str">
        <f t="shared" si="121"/>
        <v>PR.DS-5</v>
      </c>
      <c r="H590" s="37">
        <f>VLOOKUP(E590,'_Score matrix'!$B$31:$C$35,2,FALSE)</f>
        <v>1</v>
      </c>
      <c r="I590" s="37">
        <f t="shared" si="124"/>
        <v>0</v>
      </c>
      <c r="J590" s="37">
        <f t="shared" ref="J590" si="126">5*H590</f>
        <v>5</v>
      </c>
      <c r="K590" s="37"/>
      <c r="L590" s="63"/>
      <c r="N590" s="2"/>
    </row>
    <row r="591" spans="1:14" x14ac:dyDescent="0.3">
      <c r="A591" s="72" t="s">
        <v>3477</v>
      </c>
      <c r="B591" s="354">
        <f t="shared" si="123"/>
        <v>1</v>
      </c>
      <c r="C591" s="376" t="s">
        <v>2005</v>
      </c>
      <c r="D591" s="22">
        <v>0</v>
      </c>
      <c r="E591" s="22">
        <f t="shared" si="120"/>
        <v>3</v>
      </c>
      <c r="F591" s="573" t="s">
        <v>1486</v>
      </c>
      <c r="G591" s="209" t="str">
        <f t="shared" si="121"/>
        <v>DE.CM-6</v>
      </c>
      <c r="H591" s="37">
        <f>VLOOKUP(E591,'_Score matrix'!$B$31:$C$35,2,FALSE)</f>
        <v>1</v>
      </c>
      <c r="I591" s="37">
        <f t="shared" si="124"/>
        <v>0</v>
      </c>
      <c r="J591" s="37">
        <f t="shared" si="122"/>
        <v>5</v>
      </c>
      <c r="K591" s="37"/>
      <c r="L591" s="63"/>
      <c r="N591" s="2"/>
    </row>
    <row r="592" spans="1:14" x14ac:dyDescent="0.3">
      <c r="A592" s="72" t="s">
        <v>3481</v>
      </c>
      <c r="B592" s="354">
        <f t="shared" si="123"/>
        <v>1</v>
      </c>
      <c r="C592" s="376" t="s">
        <v>2005</v>
      </c>
      <c r="D592" s="22">
        <v>0</v>
      </c>
      <c r="E592" s="22">
        <f t="shared" si="120"/>
        <v>3</v>
      </c>
      <c r="F592" s="37" t="s">
        <v>1482</v>
      </c>
      <c r="G592" s="209" t="str">
        <f t="shared" si="121"/>
        <v>DE.CM-2</v>
      </c>
      <c r="H592" s="37">
        <f>VLOOKUP(E592,'_Score matrix'!$B$31:$C$35,2,FALSE)</f>
        <v>1</v>
      </c>
      <c r="I592" s="37">
        <f t="shared" si="124"/>
        <v>0</v>
      </c>
      <c r="J592" s="37">
        <f t="shared" ref="J592" si="127">5*H592</f>
        <v>5</v>
      </c>
      <c r="K592" s="37"/>
      <c r="L592" s="63"/>
      <c r="N592" s="2"/>
    </row>
    <row r="593" spans="1:14" x14ac:dyDescent="0.3">
      <c r="A593" s="72" t="s">
        <v>3482</v>
      </c>
      <c r="B593" s="354">
        <f t="shared" si="123"/>
        <v>1</v>
      </c>
      <c r="C593" s="376" t="s">
        <v>2005</v>
      </c>
      <c r="D593" s="22">
        <v>0</v>
      </c>
      <c r="E593" s="22">
        <f t="shared" si="120"/>
        <v>3</v>
      </c>
      <c r="F593" s="209" t="s">
        <v>1490</v>
      </c>
      <c r="G593" s="209" t="str">
        <f t="shared" si="121"/>
        <v>DE.DP-2</v>
      </c>
      <c r="H593" s="37">
        <f>VLOOKUP(E593,'_Score matrix'!$B$31:$C$35,2,FALSE)</f>
        <v>1</v>
      </c>
      <c r="I593" s="37">
        <f t="shared" si="124"/>
        <v>0</v>
      </c>
      <c r="J593" s="37">
        <f t="shared" ref="J593:J594" si="128">5*H593</f>
        <v>5</v>
      </c>
      <c r="K593" s="37"/>
      <c r="L593" s="55"/>
      <c r="N593" s="2"/>
    </row>
    <row r="594" spans="1:14" x14ac:dyDescent="0.3">
      <c r="A594" s="72" t="s">
        <v>3483</v>
      </c>
      <c r="B594" s="354">
        <f t="shared" si="123"/>
        <v>1</v>
      </c>
      <c r="C594" s="376" t="s">
        <v>2005</v>
      </c>
      <c r="D594" s="22">
        <v>0</v>
      </c>
      <c r="E594" s="22">
        <f t="shared" si="120"/>
        <v>3</v>
      </c>
      <c r="F594" s="209" t="s">
        <v>1490</v>
      </c>
      <c r="G594" s="209" t="str">
        <f t="shared" si="121"/>
        <v>DE.DP-2</v>
      </c>
      <c r="H594" s="37">
        <f>VLOOKUP(E594,'_Score matrix'!$B$31:$C$35,2,FALSE)</f>
        <v>1</v>
      </c>
      <c r="I594" s="37">
        <f t="shared" si="124"/>
        <v>0</v>
      </c>
      <c r="J594" s="37">
        <f t="shared" si="128"/>
        <v>5</v>
      </c>
      <c r="K594" s="37"/>
      <c r="L594" s="55"/>
      <c r="N594" s="2"/>
    </row>
    <row r="595" spans="1:14" x14ac:dyDescent="0.3">
      <c r="A595" s="72" t="s">
        <v>3484</v>
      </c>
      <c r="B595" s="354">
        <f t="shared" si="123"/>
        <v>1</v>
      </c>
      <c r="C595" s="376" t="s">
        <v>2005</v>
      </c>
      <c r="D595" s="22">
        <v>0</v>
      </c>
      <c r="E595" s="22">
        <f t="shared" si="120"/>
        <v>3</v>
      </c>
      <c r="F595" s="209" t="s">
        <v>1490</v>
      </c>
      <c r="G595" s="209" t="str">
        <f t="shared" si="121"/>
        <v>DE.DP-2</v>
      </c>
      <c r="H595" s="37">
        <f>VLOOKUP(E595,'_Score matrix'!$B$31:$C$35,2,FALSE)</f>
        <v>1</v>
      </c>
      <c r="I595" s="37">
        <f t="shared" si="124"/>
        <v>0</v>
      </c>
      <c r="J595" s="37">
        <f t="shared" ref="J595" si="129">5*H595</f>
        <v>5</v>
      </c>
      <c r="K595" s="37"/>
      <c r="L595" s="55"/>
      <c r="N595" s="2"/>
    </row>
    <row r="596" spans="1:14" ht="15.15" thickBot="1" x14ac:dyDescent="0.35">
      <c r="A596" s="76" t="s">
        <v>3478</v>
      </c>
      <c r="B596" s="354"/>
      <c r="C596" s="384"/>
      <c r="D596" s="58"/>
      <c r="E596" s="58"/>
      <c r="F596" s="110"/>
      <c r="G596" s="110"/>
      <c r="H596" s="39"/>
      <c r="I596" s="39"/>
      <c r="J596" s="39"/>
      <c r="K596" s="39"/>
      <c r="L596" s="61"/>
      <c r="N596" s="2"/>
    </row>
    <row r="597" spans="1:14" x14ac:dyDescent="0.3">
      <c r="A597" s="71" t="s">
        <v>386</v>
      </c>
      <c r="B597" s="369"/>
      <c r="C597" s="386"/>
      <c r="D597" s="23">
        <f t="shared" ref="D597:J597" si="130">SUMIFS(D:D,$A:$A,"S 1*",$B:$B,1,$C:$C,"C",$L:$L,"&lt;&gt;NIST MAPPING")</f>
        <v>0</v>
      </c>
      <c r="E597" s="23">
        <f t="shared" si="130"/>
        <v>78</v>
      </c>
      <c r="F597" s="43">
        <f t="shared" si="130"/>
        <v>0</v>
      </c>
      <c r="G597" s="43">
        <f t="shared" si="130"/>
        <v>0</v>
      </c>
      <c r="H597" s="43">
        <f t="shared" si="130"/>
        <v>26</v>
      </c>
      <c r="I597" s="43">
        <f t="shared" si="130"/>
        <v>0</v>
      </c>
      <c r="J597" s="43">
        <f t="shared" si="130"/>
        <v>130</v>
      </c>
      <c r="K597" s="43">
        <f>IF(ROUND(100*(I597-H597)/(J597-H597),2) &lt; 0, 0, ROUND(100*(I597-H597)/(J597-H597),2))</f>
        <v>0</v>
      </c>
      <c r="L597" s="59"/>
      <c r="N597" s="2"/>
    </row>
    <row r="598" spans="1:14" ht="15.15" thickBot="1" x14ac:dyDescent="0.35">
      <c r="A598" s="74" t="s">
        <v>387</v>
      </c>
      <c r="B598" s="371"/>
      <c r="C598" s="389"/>
      <c r="D598" s="68">
        <f t="shared" ref="D598:J598" si="131">SUMIFS(D:D,$A:$A,"S 1*",$B:$B,1,$C:$C,"M",$L:$L,"&lt;&gt;NIST MAPPING")</f>
        <v>0</v>
      </c>
      <c r="E598" s="68">
        <f t="shared" si="131"/>
        <v>42</v>
      </c>
      <c r="F598" s="34">
        <f t="shared" si="131"/>
        <v>0</v>
      </c>
      <c r="G598" s="34">
        <f t="shared" si="131"/>
        <v>0</v>
      </c>
      <c r="H598" s="34">
        <f t="shared" si="131"/>
        <v>14</v>
      </c>
      <c r="I598" s="34">
        <f t="shared" si="131"/>
        <v>0</v>
      </c>
      <c r="J598" s="34">
        <f t="shared" si="131"/>
        <v>70</v>
      </c>
      <c r="K598" s="34">
        <f>IF(ROUND(100*(I598-H598)/(J598-H598),2) &lt; 0, 0, ROUND(100*(I598-H598)/(J598-H598),2))</f>
        <v>0</v>
      </c>
      <c r="L598" s="62"/>
      <c r="N598" s="2"/>
    </row>
    <row r="599" spans="1:14" ht="15.15" thickBot="1" x14ac:dyDescent="0.35">
      <c r="F599" s="5"/>
      <c r="G599" s="5"/>
      <c r="H599" s="5"/>
      <c r="I599" s="5"/>
      <c r="J599" s="5"/>
      <c r="K599" s="5"/>
      <c r="N599" s="2"/>
    </row>
    <row r="600" spans="1:14" x14ac:dyDescent="0.3">
      <c r="A600" s="51" t="s">
        <v>345</v>
      </c>
      <c r="B600" s="357"/>
      <c r="C600" s="375"/>
      <c r="D600" s="66"/>
      <c r="E600" s="66"/>
      <c r="F600" s="213"/>
      <c r="G600" s="213"/>
      <c r="H600" s="42"/>
      <c r="I600" s="42"/>
      <c r="J600" s="42"/>
      <c r="K600" s="42"/>
      <c r="L600" s="59"/>
      <c r="N600" s="2"/>
    </row>
    <row r="601" spans="1:14" x14ac:dyDescent="0.3">
      <c r="A601" s="72" t="s">
        <v>715</v>
      </c>
      <c r="B601" s="354"/>
      <c r="C601" s="376"/>
      <c r="D601" s="22">
        <v>2</v>
      </c>
      <c r="E601" s="22"/>
      <c r="F601" s="209"/>
      <c r="G601" s="209"/>
      <c r="H601" s="37"/>
      <c r="I601" s="37"/>
      <c r="J601" s="37"/>
      <c r="K601" s="37"/>
      <c r="L601" s="55"/>
      <c r="N601" s="2"/>
    </row>
    <row r="602" spans="1:14" x14ac:dyDescent="0.3">
      <c r="A602" s="72" t="s">
        <v>344</v>
      </c>
      <c r="B602" s="354"/>
      <c r="C602" s="376"/>
      <c r="D602" s="22">
        <v>1</v>
      </c>
      <c r="E602" s="22"/>
      <c r="F602" s="209"/>
      <c r="G602" s="209"/>
      <c r="H602" s="37"/>
      <c r="I602" s="37"/>
      <c r="J602" s="37"/>
      <c r="K602" s="37"/>
      <c r="L602" s="55"/>
      <c r="N602" s="2"/>
    </row>
    <row r="603" spans="1:14" x14ac:dyDescent="0.3">
      <c r="A603" s="72" t="s">
        <v>731</v>
      </c>
      <c r="B603" s="354"/>
      <c r="C603" s="376"/>
      <c r="D603" s="22">
        <f>'Services - SIM'!L12</f>
        <v>0</v>
      </c>
      <c r="E603" s="22"/>
      <c r="F603" s="209"/>
      <c r="G603" s="209"/>
      <c r="H603" s="37"/>
      <c r="I603" s="37"/>
      <c r="J603" s="37"/>
      <c r="K603" s="37"/>
      <c r="L603" s="55"/>
      <c r="N603" s="2"/>
    </row>
    <row r="604" spans="1:14" x14ac:dyDescent="0.3">
      <c r="A604" s="72" t="s">
        <v>732</v>
      </c>
      <c r="B604" s="354"/>
      <c r="C604" s="376"/>
      <c r="D604" s="22">
        <f>'Services - SIM'!L13</f>
        <v>0</v>
      </c>
      <c r="E604" s="22"/>
      <c r="F604" s="209"/>
      <c r="G604" s="209"/>
      <c r="H604" s="37"/>
      <c r="I604" s="37"/>
      <c r="J604" s="37"/>
      <c r="K604" s="37"/>
      <c r="L604" s="55"/>
      <c r="N604" s="2"/>
    </row>
    <row r="605" spans="1:14" x14ac:dyDescent="0.3">
      <c r="A605" s="72" t="s">
        <v>346</v>
      </c>
      <c r="B605" s="354">
        <f>$D$601-1</f>
        <v>1</v>
      </c>
      <c r="C605" s="376" t="s">
        <v>1516</v>
      </c>
      <c r="D605" s="22">
        <v>0</v>
      </c>
      <c r="E605" s="22">
        <v>3</v>
      </c>
      <c r="F605" s="209"/>
      <c r="G605" s="209"/>
      <c r="H605" s="37">
        <f>VLOOKUP(E605,'_Score matrix'!$B$31:$C$35,2,FALSE)</f>
        <v>1</v>
      </c>
      <c r="I605" s="37">
        <f>D605*H605</f>
        <v>0</v>
      </c>
      <c r="J605" s="37">
        <f>5*H605</f>
        <v>5</v>
      </c>
      <c r="K605" s="37"/>
      <c r="L605" s="55"/>
      <c r="N605" s="2"/>
    </row>
    <row r="606" spans="1:14" x14ac:dyDescent="0.3">
      <c r="A606" s="72" t="s">
        <v>347</v>
      </c>
      <c r="B606" s="354">
        <f>$D$601-1</f>
        <v>1</v>
      </c>
      <c r="C606" s="376" t="s">
        <v>1516</v>
      </c>
      <c r="D606" s="22">
        <v>0</v>
      </c>
      <c r="E606" s="22">
        <v>3</v>
      </c>
      <c r="F606" s="209" t="s">
        <v>1495</v>
      </c>
      <c r="G606" s="209" t="str">
        <f>IF(B606=1,F606,"")</f>
        <v>RS.CO-1</v>
      </c>
      <c r="H606" s="37">
        <f>VLOOKUP(E606,'_Score matrix'!$B$31:$C$35,2,FALSE)</f>
        <v>1</v>
      </c>
      <c r="I606" s="37">
        <f>D606*H606</f>
        <v>0</v>
      </c>
      <c r="J606" s="37">
        <f>5*H606</f>
        <v>5</v>
      </c>
      <c r="K606" s="37"/>
      <c r="L606" s="55"/>
      <c r="N606" s="2"/>
    </row>
    <row r="607" spans="1:14" x14ac:dyDescent="0.3">
      <c r="A607" s="72" t="s">
        <v>348</v>
      </c>
      <c r="B607" s="354"/>
      <c r="C607" s="376"/>
      <c r="D607" s="22"/>
      <c r="E607" s="22"/>
      <c r="F607" s="209"/>
      <c r="G607" s="209"/>
      <c r="H607" s="37"/>
      <c r="I607" s="37"/>
      <c r="J607" s="37"/>
      <c r="K607" s="37"/>
      <c r="L607" s="55"/>
      <c r="N607" s="2"/>
    </row>
    <row r="608" spans="1:14" x14ac:dyDescent="0.3">
      <c r="A608" s="72" t="s">
        <v>733</v>
      </c>
      <c r="B608" s="354"/>
      <c r="C608" s="376"/>
      <c r="D608" s="22">
        <v>1</v>
      </c>
      <c r="E608" s="22"/>
      <c r="F608" s="209"/>
      <c r="G608" s="209"/>
      <c r="H608" s="37"/>
      <c r="I608" s="37"/>
      <c r="J608" s="37"/>
      <c r="K608" s="37"/>
      <c r="L608" s="55"/>
      <c r="N608" s="2"/>
    </row>
    <row r="609" spans="1:14" x14ac:dyDescent="0.3">
      <c r="A609" s="72" t="s">
        <v>734</v>
      </c>
      <c r="B609" s="354"/>
      <c r="C609" s="376"/>
      <c r="D609" s="22">
        <v>1</v>
      </c>
      <c r="E609" s="22"/>
      <c r="F609" s="209"/>
      <c r="G609" s="209"/>
      <c r="H609" s="37"/>
      <c r="I609" s="37"/>
      <c r="J609" s="37"/>
      <c r="K609" s="37"/>
      <c r="L609" s="55"/>
      <c r="N609" s="2"/>
    </row>
    <row r="610" spans="1:14" x14ac:dyDescent="0.3">
      <c r="A610" s="72" t="s">
        <v>735</v>
      </c>
      <c r="B610" s="354"/>
      <c r="C610" s="376"/>
      <c r="D610" s="22">
        <v>1</v>
      </c>
      <c r="E610" s="22"/>
      <c r="F610" s="209"/>
      <c r="G610" s="209"/>
      <c r="H610" s="37"/>
      <c r="I610" s="37"/>
      <c r="J610" s="37"/>
      <c r="K610" s="37"/>
      <c r="L610" s="55"/>
      <c r="N610" s="2"/>
    </row>
    <row r="611" spans="1:14" x14ac:dyDescent="0.3">
      <c r="A611" s="72" t="s">
        <v>736</v>
      </c>
      <c r="B611" s="354"/>
      <c r="C611" s="376"/>
      <c r="D611" s="22">
        <v>1</v>
      </c>
      <c r="E611" s="22"/>
      <c r="F611" s="209"/>
      <c r="G611" s="209"/>
      <c r="H611" s="37"/>
      <c r="I611" s="37"/>
      <c r="J611" s="37"/>
      <c r="K611" s="37"/>
      <c r="L611" s="55"/>
      <c r="N611" s="2"/>
    </row>
    <row r="612" spans="1:14" x14ac:dyDescent="0.3">
      <c r="A612" s="72" t="s">
        <v>737</v>
      </c>
      <c r="B612" s="354"/>
      <c r="C612" s="376"/>
      <c r="D612" s="22">
        <v>1</v>
      </c>
      <c r="E612" s="22"/>
      <c r="F612" s="209"/>
      <c r="G612" s="209"/>
      <c r="H612" s="37"/>
      <c r="I612" s="37"/>
      <c r="J612" s="37"/>
      <c r="K612" s="37"/>
      <c r="L612" s="55"/>
      <c r="N612" s="2"/>
    </row>
    <row r="613" spans="1:14" x14ac:dyDescent="0.3">
      <c r="A613" s="72" t="s">
        <v>738</v>
      </c>
      <c r="B613" s="354"/>
      <c r="C613" s="376"/>
      <c r="D613" s="22">
        <v>1</v>
      </c>
      <c r="E613" s="22"/>
      <c r="F613" s="209"/>
      <c r="G613" s="209"/>
      <c r="H613" s="37"/>
      <c r="I613" s="37"/>
      <c r="J613" s="37"/>
      <c r="K613" s="37"/>
      <c r="L613" s="55"/>
      <c r="N613" s="2"/>
    </row>
    <row r="614" spans="1:14" x14ac:dyDescent="0.3">
      <c r="A614" s="72" t="s">
        <v>739</v>
      </c>
      <c r="B614" s="354"/>
      <c r="C614" s="376"/>
      <c r="D614" s="22">
        <v>1</v>
      </c>
      <c r="E614" s="22"/>
      <c r="F614" s="209"/>
      <c r="G614" s="209"/>
      <c r="H614" s="37"/>
      <c r="I614" s="37"/>
      <c r="J614" s="37"/>
      <c r="K614" s="37"/>
      <c r="L614" s="55"/>
      <c r="N614" s="2"/>
    </row>
    <row r="615" spans="1:14" x14ac:dyDescent="0.3">
      <c r="A615" s="72" t="s">
        <v>740</v>
      </c>
      <c r="B615" s="354"/>
      <c r="C615" s="376"/>
      <c r="D615" s="22">
        <v>1</v>
      </c>
      <c r="E615" s="22"/>
      <c r="F615" s="209"/>
      <c r="G615" s="209"/>
      <c r="H615" s="37"/>
      <c r="I615" s="37"/>
      <c r="J615" s="37"/>
      <c r="K615" s="37"/>
      <c r="L615" s="55"/>
      <c r="N615" s="2"/>
    </row>
    <row r="616" spans="1:14" x14ac:dyDescent="0.3">
      <c r="A616" s="72" t="s">
        <v>741</v>
      </c>
      <c r="B616" s="354"/>
      <c r="C616" s="376"/>
      <c r="D616" s="22">
        <v>1</v>
      </c>
      <c r="E616" s="22"/>
      <c r="F616" s="209"/>
      <c r="G616" s="209"/>
      <c r="H616" s="37"/>
      <c r="I616" s="37"/>
      <c r="J616" s="37"/>
      <c r="K616" s="37"/>
      <c r="L616" s="55"/>
      <c r="N616" s="2"/>
    </row>
    <row r="617" spans="1:14" x14ac:dyDescent="0.3">
      <c r="A617" s="72" t="s">
        <v>742</v>
      </c>
      <c r="B617" s="354"/>
      <c r="C617" s="376"/>
      <c r="D617" s="22">
        <v>1</v>
      </c>
      <c r="E617" s="22"/>
      <c r="F617" s="209"/>
      <c r="G617" s="209"/>
      <c r="H617" s="37"/>
      <c r="I617" s="37"/>
      <c r="J617" s="37"/>
      <c r="K617" s="37"/>
      <c r="L617" s="55"/>
      <c r="N617" s="2"/>
    </row>
    <row r="618" spans="1:14" x14ac:dyDescent="0.3">
      <c r="A618" s="72" t="s">
        <v>743</v>
      </c>
      <c r="B618" s="354"/>
      <c r="C618" s="376"/>
      <c r="D618" s="22">
        <v>1</v>
      </c>
      <c r="E618" s="22"/>
      <c r="F618" s="209"/>
      <c r="G618" s="209"/>
      <c r="H618" s="37"/>
      <c r="I618" s="37"/>
      <c r="J618" s="37"/>
      <c r="K618" s="37"/>
      <c r="L618" s="55"/>
      <c r="N618" s="2"/>
    </row>
    <row r="619" spans="1:14" x14ac:dyDescent="0.3">
      <c r="A619" s="72" t="s">
        <v>349</v>
      </c>
      <c r="B619" s="354">
        <f>$D$601-1</f>
        <v>1</v>
      </c>
      <c r="C619" s="376" t="s">
        <v>1516</v>
      </c>
      <c r="D619" s="22">
        <v>0</v>
      </c>
      <c r="E619" s="22">
        <v>3</v>
      </c>
      <c r="F619" s="209" t="s">
        <v>1507</v>
      </c>
      <c r="G619" s="209" t="str">
        <f>IF(B619=1,F619,"")</f>
        <v>RS.IM-1</v>
      </c>
      <c r="H619" s="37">
        <f>VLOOKUP(E619,'_Score matrix'!$B$31:$C$35,2,FALSE)</f>
        <v>1</v>
      </c>
      <c r="I619" s="37">
        <f>D619*H619</f>
        <v>0</v>
      </c>
      <c r="J619" s="37">
        <f t="shared" ref="J619:J632" si="132">5*H619</f>
        <v>5</v>
      </c>
      <c r="K619" s="37"/>
      <c r="L619" s="55"/>
      <c r="N619" s="2"/>
    </row>
    <row r="620" spans="1:14" x14ac:dyDescent="0.3">
      <c r="A620" s="72" t="s">
        <v>400</v>
      </c>
      <c r="B620" s="354">
        <f>$D$601-1</f>
        <v>1</v>
      </c>
      <c r="C620" s="376" t="s">
        <v>1516</v>
      </c>
      <c r="D620" s="22">
        <v>0</v>
      </c>
      <c r="E620" s="22">
        <v>3</v>
      </c>
      <c r="F620" s="209"/>
      <c r="G620" s="209"/>
      <c r="H620" s="37">
        <f>VLOOKUP(E620,'_Score matrix'!$B$31:$C$35,2,FALSE)</f>
        <v>1</v>
      </c>
      <c r="I620" s="37">
        <f>D620*H620</f>
        <v>0</v>
      </c>
      <c r="J620" s="37">
        <f t="shared" si="132"/>
        <v>5</v>
      </c>
      <c r="K620" s="37"/>
      <c r="L620" s="55"/>
      <c r="N620" s="2"/>
    </row>
    <row r="621" spans="1:14" x14ac:dyDescent="0.3">
      <c r="A621" s="72" t="s">
        <v>401</v>
      </c>
      <c r="B621" s="354">
        <f>$D$601-1</f>
        <v>1</v>
      </c>
      <c r="C621" s="376" t="s">
        <v>1516</v>
      </c>
      <c r="D621" s="22">
        <v>0</v>
      </c>
      <c r="E621" s="22">
        <v>3</v>
      </c>
      <c r="F621" s="209" t="s">
        <v>1496</v>
      </c>
      <c r="G621" s="209" t="str">
        <f>IF(B621=1,F621,"")</f>
        <v>RS.CO-2</v>
      </c>
      <c r="H621" s="37">
        <f>VLOOKUP(E621,'_Score matrix'!$B$31:$C$35,2,FALSE)</f>
        <v>1</v>
      </c>
      <c r="I621" s="37">
        <f>D621*H621</f>
        <v>0</v>
      </c>
      <c r="J621" s="37">
        <f t="shared" si="132"/>
        <v>5</v>
      </c>
      <c r="K621" s="37"/>
      <c r="L621" s="55"/>
      <c r="N621" s="2"/>
    </row>
    <row r="622" spans="1:14" x14ac:dyDescent="0.3">
      <c r="A622" s="531" t="str">
        <f t="shared" ref="A622:E624" si="133">A621</f>
        <v>S 2.7</v>
      </c>
      <c r="B622" s="525">
        <f t="shared" si="133"/>
        <v>1</v>
      </c>
      <c r="C622" s="532" t="str">
        <f t="shared" si="133"/>
        <v>M</v>
      </c>
      <c r="D622" s="350">
        <f t="shared" si="133"/>
        <v>0</v>
      </c>
      <c r="E622" s="350">
        <f t="shared" si="133"/>
        <v>3</v>
      </c>
      <c r="F622" s="351" t="s">
        <v>1497</v>
      </c>
      <c r="G622" s="351" t="str">
        <f>IF(B622=1,F622,"")</f>
        <v>RS.CO-3</v>
      </c>
      <c r="H622" s="350">
        <f t="shared" ref="H622:J624" si="134">H621</f>
        <v>1</v>
      </c>
      <c r="I622" s="350">
        <f t="shared" si="134"/>
        <v>0</v>
      </c>
      <c r="J622" s="350">
        <f t="shared" si="134"/>
        <v>5</v>
      </c>
      <c r="K622" s="350"/>
      <c r="L622" s="533" t="s">
        <v>2929</v>
      </c>
      <c r="N622" s="2"/>
    </row>
    <row r="623" spans="1:14" x14ac:dyDescent="0.3">
      <c r="A623" s="531" t="str">
        <f t="shared" si="133"/>
        <v>S 2.7</v>
      </c>
      <c r="B623" s="525">
        <f t="shared" si="133"/>
        <v>1</v>
      </c>
      <c r="C623" s="532" t="str">
        <f t="shared" si="133"/>
        <v>M</v>
      </c>
      <c r="D623" s="350">
        <f t="shared" si="133"/>
        <v>0</v>
      </c>
      <c r="E623" s="350">
        <f t="shared" si="133"/>
        <v>3</v>
      </c>
      <c r="F623" s="351" t="s">
        <v>1498</v>
      </c>
      <c r="G623" s="351" t="str">
        <f>IF(B623=1,F623,"")</f>
        <v>RS.CO-4</v>
      </c>
      <c r="H623" s="350">
        <f t="shared" si="134"/>
        <v>1</v>
      </c>
      <c r="I623" s="350">
        <f t="shared" si="134"/>
        <v>0</v>
      </c>
      <c r="J623" s="350">
        <f t="shared" si="134"/>
        <v>5</v>
      </c>
      <c r="K623" s="350"/>
      <c r="L623" s="533" t="s">
        <v>2929</v>
      </c>
      <c r="N623" s="2"/>
    </row>
    <row r="624" spans="1:14" x14ac:dyDescent="0.3">
      <c r="A624" s="531" t="str">
        <f t="shared" si="133"/>
        <v>S 2.7</v>
      </c>
      <c r="B624" s="525">
        <f t="shared" si="133"/>
        <v>1</v>
      </c>
      <c r="C624" s="532" t="str">
        <f t="shared" si="133"/>
        <v>M</v>
      </c>
      <c r="D624" s="350">
        <f t="shared" si="133"/>
        <v>0</v>
      </c>
      <c r="E624" s="350">
        <f t="shared" si="133"/>
        <v>3</v>
      </c>
      <c r="F624" s="351" t="s">
        <v>1499</v>
      </c>
      <c r="G624" s="351" t="str">
        <f>IF(B624=1,F624,"")</f>
        <v>RS.CO-5</v>
      </c>
      <c r="H624" s="350">
        <f t="shared" si="134"/>
        <v>1</v>
      </c>
      <c r="I624" s="350">
        <f t="shared" si="134"/>
        <v>0</v>
      </c>
      <c r="J624" s="350">
        <f t="shared" si="134"/>
        <v>5</v>
      </c>
      <c r="K624" s="350"/>
      <c r="L624" s="533" t="s">
        <v>2929</v>
      </c>
      <c r="N624" s="2"/>
    </row>
    <row r="625" spans="1:14" x14ac:dyDescent="0.3">
      <c r="A625" s="72" t="s">
        <v>415</v>
      </c>
      <c r="B625" s="354">
        <f>$D$601-1</f>
        <v>1</v>
      </c>
      <c r="C625" s="376" t="s">
        <v>1516</v>
      </c>
      <c r="D625" s="22">
        <v>0</v>
      </c>
      <c r="E625" s="22">
        <v>3</v>
      </c>
      <c r="F625" s="209"/>
      <c r="G625" s="209"/>
      <c r="H625" s="37">
        <f>VLOOKUP(E625,'_Score matrix'!$B$31:$C$35,2,FALSE)</f>
        <v>1</v>
      </c>
      <c r="I625" s="37">
        <f>D625*H625</f>
        <v>0</v>
      </c>
      <c r="J625" s="37">
        <f t="shared" si="132"/>
        <v>5</v>
      </c>
      <c r="K625" s="37"/>
      <c r="L625" s="55"/>
      <c r="N625" s="2"/>
    </row>
    <row r="626" spans="1:14" x14ac:dyDescent="0.3">
      <c r="A626" s="72" t="s">
        <v>854</v>
      </c>
      <c r="B626" s="354">
        <f>$D$601-1</f>
        <v>1</v>
      </c>
      <c r="C626" s="376" t="s">
        <v>1516</v>
      </c>
      <c r="D626" s="22">
        <v>0</v>
      </c>
      <c r="E626" s="22">
        <v>3</v>
      </c>
      <c r="F626" s="209" t="s">
        <v>1495</v>
      </c>
      <c r="G626" s="209" t="str">
        <f>IF(B626=1,F626,"")</f>
        <v>RS.CO-1</v>
      </c>
      <c r="H626" s="37">
        <f>VLOOKUP(E626,'_Score matrix'!$B$31:$C$35,2,FALSE)</f>
        <v>1</v>
      </c>
      <c r="I626" s="37">
        <f>D626*H626</f>
        <v>0</v>
      </c>
      <c r="J626" s="37">
        <f t="shared" si="132"/>
        <v>5</v>
      </c>
      <c r="K626" s="37"/>
      <c r="L626" s="55"/>
      <c r="N626" s="2"/>
    </row>
    <row r="627" spans="1:14" x14ac:dyDescent="0.3">
      <c r="A627" s="72" t="s">
        <v>855</v>
      </c>
      <c r="B627" s="354">
        <f>$D$601-1</f>
        <v>1</v>
      </c>
      <c r="C627" s="376" t="s">
        <v>1516</v>
      </c>
      <c r="D627" s="22">
        <v>0</v>
      </c>
      <c r="E627" s="22">
        <v>3</v>
      </c>
      <c r="F627" s="209"/>
      <c r="G627" s="209"/>
      <c r="H627" s="37">
        <f>VLOOKUP(E627,'_Score matrix'!$B$31:$C$35,2,FALSE)</f>
        <v>1</v>
      </c>
      <c r="I627" s="37">
        <f>D627*H627</f>
        <v>0</v>
      </c>
      <c r="J627" s="37">
        <f t="shared" si="132"/>
        <v>5</v>
      </c>
      <c r="K627" s="37"/>
      <c r="L627" s="55"/>
      <c r="N627" s="2"/>
    </row>
    <row r="628" spans="1:14" x14ac:dyDescent="0.3">
      <c r="A628" s="72" t="s">
        <v>856</v>
      </c>
      <c r="B628" s="354">
        <f>$D$601-1</f>
        <v>1</v>
      </c>
      <c r="C628" s="376" t="s">
        <v>1516</v>
      </c>
      <c r="D628" s="22">
        <v>0</v>
      </c>
      <c r="E628" s="22">
        <v>3</v>
      </c>
      <c r="F628" s="209" t="s">
        <v>1495</v>
      </c>
      <c r="G628" s="209" t="str">
        <f>IF(B628=1,F628,"")</f>
        <v>RS.CO-1</v>
      </c>
      <c r="H628" s="37">
        <f>VLOOKUP(E628,'_Score matrix'!$B$31:$C$35,2,FALSE)</f>
        <v>1</v>
      </c>
      <c r="I628" s="37">
        <f>D628*H628</f>
        <v>0</v>
      </c>
      <c r="J628" s="37">
        <f t="shared" si="132"/>
        <v>5</v>
      </c>
      <c r="K628" s="37"/>
      <c r="L628" s="55"/>
      <c r="N628" s="2"/>
    </row>
    <row r="629" spans="1:14" x14ac:dyDescent="0.3">
      <c r="A629" s="531" t="str">
        <f t="shared" ref="A629:E630" si="135">A628</f>
        <v>S 2.11</v>
      </c>
      <c r="B629" s="525">
        <f t="shared" si="135"/>
        <v>1</v>
      </c>
      <c r="C629" s="532" t="str">
        <f t="shared" si="135"/>
        <v>M</v>
      </c>
      <c r="D629" s="350">
        <f t="shared" si="135"/>
        <v>0</v>
      </c>
      <c r="E629" s="350">
        <f t="shared" si="135"/>
        <v>3</v>
      </c>
      <c r="F629" s="351" t="s">
        <v>1504</v>
      </c>
      <c r="G629" s="351" t="str">
        <f>IF(B629=1,F629,"")</f>
        <v>RS.MI-1</v>
      </c>
      <c r="H629" s="350">
        <f t="shared" ref="H629:J630" si="136">H628</f>
        <v>1</v>
      </c>
      <c r="I629" s="350">
        <f t="shared" si="136"/>
        <v>0</v>
      </c>
      <c r="J629" s="350">
        <f t="shared" si="136"/>
        <v>5</v>
      </c>
      <c r="K629" s="350"/>
      <c r="L629" s="533" t="s">
        <v>2929</v>
      </c>
      <c r="N629" s="2"/>
    </row>
    <row r="630" spans="1:14" x14ac:dyDescent="0.3">
      <c r="A630" s="531" t="str">
        <f t="shared" si="135"/>
        <v>S 2.11</v>
      </c>
      <c r="B630" s="525">
        <f t="shared" si="135"/>
        <v>1</v>
      </c>
      <c r="C630" s="532" t="str">
        <f t="shared" si="135"/>
        <v>M</v>
      </c>
      <c r="D630" s="350">
        <f t="shared" si="135"/>
        <v>0</v>
      </c>
      <c r="E630" s="350">
        <f t="shared" si="135"/>
        <v>3</v>
      </c>
      <c r="F630" s="351" t="s">
        <v>1505</v>
      </c>
      <c r="G630" s="351" t="str">
        <f>IF(B630=1,F630,"")</f>
        <v>RS.MI-2</v>
      </c>
      <c r="H630" s="350">
        <f t="shared" si="136"/>
        <v>1</v>
      </c>
      <c r="I630" s="350">
        <f t="shared" si="136"/>
        <v>0</v>
      </c>
      <c r="J630" s="350">
        <f t="shared" si="136"/>
        <v>5</v>
      </c>
      <c r="K630" s="350"/>
      <c r="L630" s="533" t="s">
        <v>2929</v>
      </c>
      <c r="N630" s="2"/>
    </row>
    <row r="631" spans="1:14" x14ac:dyDescent="0.3">
      <c r="A631" s="72" t="s">
        <v>858</v>
      </c>
      <c r="B631" s="354">
        <f>$D$601-1</f>
        <v>1</v>
      </c>
      <c r="C631" s="376" t="s">
        <v>1516</v>
      </c>
      <c r="D631" s="22">
        <v>0</v>
      </c>
      <c r="E631" s="22">
        <v>3</v>
      </c>
      <c r="F631" s="209"/>
      <c r="G631" s="209"/>
      <c r="H631" s="37">
        <f>VLOOKUP(E631,'_Score matrix'!$B$31:$C$35,2,FALSE)</f>
        <v>1</v>
      </c>
      <c r="I631" s="37">
        <f>D631*H631</f>
        <v>0</v>
      </c>
      <c r="J631" s="37">
        <f t="shared" si="132"/>
        <v>5</v>
      </c>
      <c r="K631" s="37"/>
      <c r="L631" s="55"/>
      <c r="N631" s="2"/>
    </row>
    <row r="632" spans="1:14" x14ac:dyDescent="0.3">
      <c r="A632" s="72" t="s">
        <v>859</v>
      </c>
      <c r="B632" s="354">
        <f>$D$601-1</f>
        <v>1</v>
      </c>
      <c r="C632" s="376" t="s">
        <v>1516</v>
      </c>
      <c r="D632" s="22">
        <v>0</v>
      </c>
      <c r="E632" s="22">
        <v>3</v>
      </c>
      <c r="F632" s="209" t="s">
        <v>1494</v>
      </c>
      <c r="G632" s="209" t="str">
        <f>IF(B632=1,F632,"")</f>
        <v>RS.RP-1</v>
      </c>
      <c r="H632" s="37">
        <f>VLOOKUP(E632,'_Score matrix'!$B$31:$C$35,2,FALSE)</f>
        <v>1</v>
      </c>
      <c r="I632" s="37">
        <f>D632*H632</f>
        <v>0</v>
      </c>
      <c r="J632" s="37">
        <f t="shared" si="132"/>
        <v>5</v>
      </c>
      <c r="K632" s="37"/>
      <c r="L632" s="55"/>
      <c r="N632" s="2"/>
    </row>
    <row r="633" spans="1:14" x14ac:dyDescent="0.3">
      <c r="A633" s="72" t="s">
        <v>860</v>
      </c>
      <c r="B633" s="354">
        <f>$D$601-1</f>
        <v>1</v>
      </c>
      <c r="C633" s="376" t="s">
        <v>1516</v>
      </c>
      <c r="D633" s="22">
        <v>0</v>
      </c>
      <c r="E633" s="22">
        <v>3</v>
      </c>
      <c r="F633" s="209" t="s">
        <v>1507</v>
      </c>
      <c r="G633" s="209" t="str">
        <f>IF(B633=1,F633,"")</f>
        <v>RS.IM-1</v>
      </c>
      <c r="H633" s="37">
        <f>VLOOKUP(E633,'_Score matrix'!$B$31:$C$35,2,FALSE)</f>
        <v>1</v>
      </c>
      <c r="I633" s="37">
        <f>D633*H633</f>
        <v>0</v>
      </c>
      <c r="J633" s="37">
        <f t="shared" ref="J633:J634" si="137">5*H633</f>
        <v>5</v>
      </c>
      <c r="K633" s="37"/>
      <c r="L633" s="55"/>
      <c r="N633" s="2"/>
    </row>
    <row r="634" spans="1:14" x14ac:dyDescent="0.3">
      <c r="A634" s="72" t="s">
        <v>861</v>
      </c>
      <c r="B634" s="354">
        <f>$D$601-1</f>
        <v>1</v>
      </c>
      <c r="C634" s="376" t="s">
        <v>1516</v>
      </c>
      <c r="D634" s="22">
        <v>0</v>
      </c>
      <c r="E634" s="22">
        <v>3</v>
      </c>
      <c r="F634" s="209" t="s">
        <v>1507</v>
      </c>
      <c r="G634" s="209" t="str">
        <f>IF(B634=1,F634,"")</f>
        <v>RS.IM-1</v>
      </c>
      <c r="H634" s="37">
        <f>VLOOKUP(E634,'_Score matrix'!$B$31:$C$35,2,FALSE)</f>
        <v>1</v>
      </c>
      <c r="I634" s="37">
        <f>D634*H634</f>
        <v>0</v>
      </c>
      <c r="J634" s="37">
        <f t="shared" si="137"/>
        <v>5</v>
      </c>
      <c r="K634" s="37"/>
      <c r="L634" s="55"/>
      <c r="N634" s="2"/>
    </row>
    <row r="635" spans="1:14" x14ac:dyDescent="0.3">
      <c r="A635" s="531" t="str">
        <f>A634</f>
        <v>S 2.16</v>
      </c>
      <c r="B635" s="525">
        <f>B634</f>
        <v>1</v>
      </c>
      <c r="C635" s="532" t="str">
        <f>C634</f>
        <v>M</v>
      </c>
      <c r="D635" s="350">
        <f>D634</f>
        <v>0</v>
      </c>
      <c r="E635" s="350">
        <f>E634</f>
        <v>3</v>
      </c>
      <c r="F635" s="351" t="s">
        <v>1508</v>
      </c>
      <c r="G635" s="351" t="str">
        <f>IF(B635=1,F635,"")</f>
        <v>RS.IM-2</v>
      </c>
      <c r="H635" s="350">
        <f>H634</f>
        <v>1</v>
      </c>
      <c r="I635" s="350">
        <f>I634</f>
        <v>0</v>
      </c>
      <c r="J635" s="350">
        <f>J634</f>
        <v>5</v>
      </c>
      <c r="K635" s="350"/>
      <c r="L635" s="533" t="s">
        <v>2929</v>
      </c>
      <c r="N635" s="2"/>
    </row>
    <row r="636" spans="1:14" x14ac:dyDescent="0.3">
      <c r="A636" s="72" t="s">
        <v>862</v>
      </c>
      <c r="B636" s="354"/>
      <c r="C636" s="376"/>
      <c r="D636" s="22"/>
      <c r="E636" s="22"/>
      <c r="F636" s="209"/>
      <c r="G636" s="209"/>
      <c r="H636" s="37"/>
      <c r="I636" s="37"/>
      <c r="J636" s="37"/>
      <c r="K636" s="37"/>
      <c r="L636" s="55"/>
      <c r="N636" s="2"/>
    </row>
    <row r="637" spans="1:14" x14ac:dyDescent="0.3">
      <c r="A637" s="72" t="s">
        <v>3548</v>
      </c>
      <c r="B637" s="354">
        <f t="shared" ref="B637:B651" si="138">$D$601-1</f>
        <v>1</v>
      </c>
      <c r="C637" s="376" t="s">
        <v>2005</v>
      </c>
      <c r="D637" s="22">
        <v>0</v>
      </c>
      <c r="E637" s="22">
        <f t="shared" ref="E637:E673" si="139">IF(D637=6, 1, 3)</f>
        <v>3</v>
      </c>
      <c r="F637" s="209" t="s">
        <v>1496</v>
      </c>
      <c r="G637" s="209" t="str">
        <f t="shared" ref="G637:G642" si="140">IF(B637=1,F637,"")</f>
        <v>RS.CO-2</v>
      </c>
      <c r="H637" s="37">
        <f>VLOOKUP(E637,'_Score matrix'!$B$31:$C$35,2,FALSE)</f>
        <v>1</v>
      </c>
      <c r="I637" s="37">
        <f t="shared" ref="I637:I651" si="141">D637*H637</f>
        <v>0</v>
      </c>
      <c r="J637" s="37">
        <f>5*H637</f>
        <v>5</v>
      </c>
      <c r="K637" s="37"/>
      <c r="L637" s="55"/>
      <c r="N637" s="2"/>
    </row>
    <row r="638" spans="1:14" x14ac:dyDescent="0.3">
      <c r="A638" s="72" t="s">
        <v>3549</v>
      </c>
      <c r="B638" s="354">
        <f t="shared" si="138"/>
        <v>1</v>
      </c>
      <c r="C638" s="376" t="s">
        <v>2005</v>
      </c>
      <c r="D638" s="22">
        <v>0</v>
      </c>
      <c r="E638" s="22">
        <f t="shared" si="139"/>
        <v>3</v>
      </c>
      <c r="F638" s="209" t="s">
        <v>1505</v>
      </c>
      <c r="G638" s="209" t="str">
        <f t="shared" si="140"/>
        <v>RS.MI-2</v>
      </c>
      <c r="H638" s="37">
        <f>VLOOKUP(E638,'_Score matrix'!$B$31:$C$35,2,FALSE)</f>
        <v>1</v>
      </c>
      <c r="I638" s="37">
        <f t="shared" si="141"/>
        <v>0</v>
      </c>
      <c r="J638" s="37">
        <f t="shared" ref="J638:J673" si="142">5*H638</f>
        <v>5</v>
      </c>
      <c r="K638" s="37"/>
      <c r="L638" s="55"/>
      <c r="N638" s="2"/>
    </row>
    <row r="639" spans="1:14" x14ac:dyDescent="0.3">
      <c r="A639" s="72" t="s">
        <v>3550</v>
      </c>
      <c r="B639" s="354">
        <f t="shared" si="138"/>
        <v>1</v>
      </c>
      <c r="C639" s="376" t="s">
        <v>2005</v>
      </c>
      <c r="D639" s="22">
        <v>0</v>
      </c>
      <c r="E639" s="22">
        <f t="shared" si="139"/>
        <v>3</v>
      </c>
      <c r="F639" s="209" t="s">
        <v>1500</v>
      </c>
      <c r="G639" s="209" t="str">
        <f t="shared" si="140"/>
        <v>RS.AN-1</v>
      </c>
      <c r="H639" s="37">
        <f>VLOOKUP(E639,'_Score matrix'!$B$31:$C$35,2,FALSE)</f>
        <v>1</v>
      </c>
      <c r="I639" s="37">
        <f t="shared" si="141"/>
        <v>0</v>
      </c>
      <c r="J639" s="37">
        <f t="shared" si="142"/>
        <v>5</v>
      </c>
      <c r="K639" s="37"/>
      <c r="L639" s="55"/>
      <c r="N639" s="2"/>
    </row>
    <row r="640" spans="1:14" x14ac:dyDescent="0.3">
      <c r="A640" s="72" t="s">
        <v>3551</v>
      </c>
      <c r="B640" s="354">
        <f t="shared" si="138"/>
        <v>1</v>
      </c>
      <c r="C640" s="376" t="s">
        <v>2005</v>
      </c>
      <c r="D640" s="22">
        <v>0</v>
      </c>
      <c r="E640" s="22">
        <f t="shared" si="139"/>
        <v>3</v>
      </c>
      <c r="F640" s="209" t="s">
        <v>1501</v>
      </c>
      <c r="G640" s="209" t="str">
        <f t="shared" si="140"/>
        <v>RS.AN-2</v>
      </c>
      <c r="H640" s="37">
        <f>VLOOKUP(E640,'_Score matrix'!$B$31:$C$35,2,FALSE)</f>
        <v>1</v>
      </c>
      <c r="I640" s="37">
        <f t="shared" si="141"/>
        <v>0</v>
      </c>
      <c r="J640" s="37">
        <f t="shared" si="142"/>
        <v>5</v>
      </c>
      <c r="K640" s="37"/>
      <c r="L640" s="55"/>
      <c r="N640" s="2"/>
    </row>
    <row r="641" spans="1:14" x14ac:dyDescent="0.3">
      <c r="A641" s="72" t="s">
        <v>3552</v>
      </c>
      <c r="B641" s="354">
        <f t="shared" si="138"/>
        <v>1</v>
      </c>
      <c r="C641" s="376" t="s">
        <v>2005</v>
      </c>
      <c r="D641" s="22">
        <v>0</v>
      </c>
      <c r="E641" s="22">
        <f t="shared" si="139"/>
        <v>3</v>
      </c>
      <c r="F641" s="209" t="s">
        <v>1502</v>
      </c>
      <c r="G641" s="209" t="str">
        <f t="shared" si="140"/>
        <v>RS.AN-3</v>
      </c>
      <c r="H641" s="37">
        <f>VLOOKUP(E641,'_Score matrix'!$B$31:$C$35,2,FALSE)</f>
        <v>1</v>
      </c>
      <c r="I641" s="37">
        <f t="shared" si="141"/>
        <v>0</v>
      </c>
      <c r="J641" s="37">
        <f t="shared" si="142"/>
        <v>5</v>
      </c>
      <c r="K641" s="37"/>
      <c r="L641" s="55"/>
      <c r="N641" s="2"/>
    </row>
    <row r="642" spans="1:14" x14ac:dyDescent="0.3">
      <c r="A642" s="72" t="s">
        <v>3553</v>
      </c>
      <c r="B642" s="354">
        <f t="shared" si="138"/>
        <v>1</v>
      </c>
      <c r="C642" s="376" t="s">
        <v>2005</v>
      </c>
      <c r="D642" s="22">
        <v>0</v>
      </c>
      <c r="E642" s="22">
        <f t="shared" si="139"/>
        <v>3</v>
      </c>
      <c r="F642" s="209" t="s">
        <v>1504</v>
      </c>
      <c r="G642" s="209" t="str">
        <f t="shared" si="140"/>
        <v>RS.MI-1</v>
      </c>
      <c r="H642" s="37">
        <f>VLOOKUP(E642,'_Score matrix'!$B$31:$C$35,2,FALSE)</f>
        <v>1</v>
      </c>
      <c r="I642" s="37">
        <f t="shared" si="141"/>
        <v>0</v>
      </c>
      <c r="J642" s="37">
        <f t="shared" si="142"/>
        <v>5</v>
      </c>
      <c r="K642" s="37"/>
      <c r="L642" s="55"/>
      <c r="N642" s="2"/>
    </row>
    <row r="643" spans="1:14" x14ac:dyDescent="0.3">
      <c r="A643" s="72" t="s">
        <v>3554</v>
      </c>
      <c r="B643" s="354">
        <f t="shared" si="138"/>
        <v>1</v>
      </c>
      <c r="C643" s="376" t="s">
        <v>2005</v>
      </c>
      <c r="D643" s="22">
        <v>0</v>
      </c>
      <c r="E643" s="22">
        <f t="shared" si="139"/>
        <v>3</v>
      </c>
      <c r="F643" s="209" t="s">
        <v>1475</v>
      </c>
      <c r="G643" s="37" t="str">
        <f t="shared" ref="G643:G661" si="143">IF(B643=1,F643,"")</f>
        <v>PR.AT-5</v>
      </c>
      <c r="H643" s="37">
        <f>VLOOKUP(E643,'_Score matrix'!$B$31:$C$35,2,FALSE)</f>
        <v>1</v>
      </c>
      <c r="I643" s="37">
        <f t="shared" si="141"/>
        <v>0</v>
      </c>
      <c r="J643" s="37">
        <f t="shared" si="142"/>
        <v>5</v>
      </c>
      <c r="K643" s="37"/>
      <c r="L643" s="55"/>
      <c r="N643" s="2"/>
    </row>
    <row r="644" spans="1:14" x14ac:dyDescent="0.3">
      <c r="A644" s="72" t="s">
        <v>3555</v>
      </c>
      <c r="B644" s="354">
        <f t="shared" si="138"/>
        <v>1</v>
      </c>
      <c r="C644" s="376" t="s">
        <v>2005</v>
      </c>
      <c r="D644" s="22">
        <v>0</v>
      </c>
      <c r="E644" s="22">
        <f t="shared" si="139"/>
        <v>3</v>
      </c>
      <c r="F644" s="209" t="s">
        <v>1494</v>
      </c>
      <c r="G644" s="37" t="str">
        <f t="shared" si="143"/>
        <v>RS.RP-1</v>
      </c>
      <c r="H644" s="37">
        <f>VLOOKUP(E644,'_Score matrix'!$B$31:$C$35,2,FALSE)</f>
        <v>1</v>
      </c>
      <c r="I644" s="37">
        <f t="shared" si="141"/>
        <v>0</v>
      </c>
      <c r="J644" s="37">
        <f t="shared" si="142"/>
        <v>5</v>
      </c>
      <c r="K644" s="37"/>
      <c r="L644" s="55"/>
      <c r="N644" s="2"/>
    </row>
    <row r="645" spans="1:14" x14ac:dyDescent="0.3">
      <c r="A645" s="72" t="s">
        <v>3556</v>
      </c>
      <c r="B645" s="354">
        <f t="shared" si="138"/>
        <v>1</v>
      </c>
      <c r="C645" s="376" t="s">
        <v>2005</v>
      </c>
      <c r="D645" s="22">
        <v>0</v>
      </c>
      <c r="E645" s="22">
        <f t="shared" si="139"/>
        <v>3</v>
      </c>
      <c r="F645" s="209" t="s">
        <v>1491</v>
      </c>
      <c r="G645" s="37" t="str">
        <f t="shared" si="143"/>
        <v>DE.DP-3</v>
      </c>
      <c r="H645" s="37">
        <f>VLOOKUP(E645,'_Score matrix'!$B$31:$C$35,2,FALSE)</f>
        <v>1</v>
      </c>
      <c r="I645" s="37">
        <f t="shared" si="141"/>
        <v>0</v>
      </c>
      <c r="J645" s="37">
        <f t="shared" si="142"/>
        <v>5</v>
      </c>
      <c r="K645" s="37"/>
      <c r="L645" s="55"/>
      <c r="N645" s="2"/>
    </row>
    <row r="646" spans="1:14" x14ac:dyDescent="0.3">
      <c r="A646" s="72" t="s">
        <v>3557</v>
      </c>
      <c r="B646" s="354">
        <f t="shared" si="138"/>
        <v>1</v>
      </c>
      <c r="C646" s="376" t="s">
        <v>2005</v>
      </c>
      <c r="D646" s="22">
        <v>0</v>
      </c>
      <c r="E646" s="22">
        <f t="shared" si="139"/>
        <v>3</v>
      </c>
      <c r="F646" s="209" t="s">
        <v>1495</v>
      </c>
      <c r="G646" s="37" t="str">
        <f t="shared" si="143"/>
        <v>RS.CO-1</v>
      </c>
      <c r="H646" s="37">
        <f>VLOOKUP(E646,'_Score matrix'!$B$31:$C$35,2,FALSE)</f>
        <v>1</v>
      </c>
      <c r="I646" s="37">
        <f t="shared" si="141"/>
        <v>0</v>
      </c>
      <c r="J646" s="37">
        <f t="shared" si="142"/>
        <v>5</v>
      </c>
      <c r="K646" s="37"/>
      <c r="L646" s="55"/>
      <c r="N646" s="2"/>
    </row>
    <row r="647" spans="1:14" x14ac:dyDescent="0.3">
      <c r="A647" s="72" t="s">
        <v>3558</v>
      </c>
      <c r="B647" s="354">
        <f t="shared" si="138"/>
        <v>1</v>
      </c>
      <c r="C647" s="376" t="s">
        <v>2005</v>
      </c>
      <c r="D647" s="22">
        <v>0</v>
      </c>
      <c r="E647" s="22">
        <f t="shared" si="139"/>
        <v>3</v>
      </c>
      <c r="F647" s="209" t="s">
        <v>1495</v>
      </c>
      <c r="G647" s="37" t="str">
        <f t="shared" si="143"/>
        <v>RS.CO-1</v>
      </c>
      <c r="H647" s="37">
        <f>VLOOKUP(E647,'_Score matrix'!$B$31:$C$35,2,FALSE)</f>
        <v>1</v>
      </c>
      <c r="I647" s="37">
        <f t="shared" si="141"/>
        <v>0</v>
      </c>
      <c r="J647" s="37">
        <f t="shared" si="142"/>
        <v>5</v>
      </c>
      <c r="K647" s="37"/>
      <c r="L647" s="55"/>
      <c r="N647" s="2"/>
    </row>
    <row r="648" spans="1:14" x14ac:dyDescent="0.3">
      <c r="A648" s="72" t="s">
        <v>3559</v>
      </c>
      <c r="B648" s="354">
        <f t="shared" si="138"/>
        <v>1</v>
      </c>
      <c r="C648" s="376" t="s">
        <v>2005</v>
      </c>
      <c r="D648" s="22">
        <v>0</v>
      </c>
      <c r="E648" s="22">
        <f t="shared" si="139"/>
        <v>3</v>
      </c>
      <c r="F648" s="209" t="s">
        <v>1496</v>
      </c>
      <c r="G648" s="37" t="str">
        <f t="shared" si="143"/>
        <v>RS.CO-2</v>
      </c>
      <c r="H648" s="37">
        <f>VLOOKUP(E648,'_Score matrix'!$B$31:$C$35,2,FALSE)</f>
        <v>1</v>
      </c>
      <c r="I648" s="37">
        <f t="shared" si="141"/>
        <v>0</v>
      </c>
      <c r="J648" s="37">
        <f t="shared" si="142"/>
        <v>5</v>
      </c>
      <c r="K648" s="37"/>
      <c r="L648" s="55"/>
      <c r="N648" s="2"/>
    </row>
    <row r="649" spans="1:14" x14ac:dyDescent="0.3">
      <c r="A649" s="72" t="s">
        <v>3560</v>
      </c>
      <c r="B649" s="354">
        <f t="shared" si="138"/>
        <v>1</v>
      </c>
      <c r="C649" s="376" t="s">
        <v>2005</v>
      </c>
      <c r="D649" s="22">
        <v>0</v>
      </c>
      <c r="E649" s="22">
        <f t="shared" si="139"/>
        <v>3</v>
      </c>
      <c r="F649" s="209" t="s">
        <v>1496</v>
      </c>
      <c r="G649" s="37" t="str">
        <f t="shared" si="143"/>
        <v>RS.CO-2</v>
      </c>
      <c r="H649" s="37">
        <f>VLOOKUP(E649,'_Score matrix'!$B$31:$C$35,2,FALSE)</f>
        <v>1</v>
      </c>
      <c r="I649" s="37">
        <f t="shared" si="141"/>
        <v>0</v>
      </c>
      <c r="J649" s="37">
        <f t="shared" si="142"/>
        <v>5</v>
      </c>
      <c r="K649" s="37"/>
      <c r="L649" s="55"/>
      <c r="N649" s="2"/>
    </row>
    <row r="650" spans="1:14" x14ac:dyDescent="0.3">
      <c r="A650" s="72" t="s">
        <v>3561</v>
      </c>
      <c r="B650" s="354">
        <f t="shared" si="138"/>
        <v>1</v>
      </c>
      <c r="C650" s="376" t="s">
        <v>2005</v>
      </c>
      <c r="D650" s="22">
        <v>0</v>
      </c>
      <c r="E650" s="22">
        <f t="shared" si="139"/>
        <v>3</v>
      </c>
      <c r="F650" s="209" t="s">
        <v>1500</v>
      </c>
      <c r="G650" s="37" t="str">
        <f t="shared" si="143"/>
        <v>RS.AN-1</v>
      </c>
      <c r="H650" s="37">
        <f>VLOOKUP(E650,'_Score matrix'!$B$31:$C$35,2,FALSE)</f>
        <v>1</v>
      </c>
      <c r="I650" s="37">
        <f t="shared" si="141"/>
        <v>0</v>
      </c>
      <c r="J650" s="37">
        <f t="shared" si="142"/>
        <v>5</v>
      </c>
      <c r="K650" s="37"/>
      <c r="L650" s="55"/>
      <c r="N650" s="2"/>
    </row>
    <row r="651" spans="1:14" x14ac:dyDescent="0.3">
      <c r="A651" s="72" t="s">
        <v>3562</v>
      </c>
      <c r="B651" s="354">
        <f t="shared" si="138"/>
        <v>1</v>
      </c>
      <c r="C651" s="376" t="s">
        <v>2005</v>
      </c>
      <c r="D651" s="22">
        <v>0</v>
      </c>
      <c r="E651" s="22">
        <f t="shared" si="139"/>
        <v>3</v>
      </c>
      <c r="F651" s="209" t="s">
        <v>1501</v>
      </c>
      <c r="G651" s="37" t="str">
        <f t="shared" si="143"/>
        <v>RS.AN-2</v>
      </c>
      <c r="H651" s="37">
        <f>VLOOKUP(E651,'_Score matrix'!$B$31:$C$35,2,FALSE)</f>
        <v>1</v>
      </c>
      <c r="I651" s="37">
        <f t="shared" si="141"/>
        <v>0</v>
      </c>
      <c r="J651" s="37">
        <f t="shared" si="142"/>
        <v>5</v>
      </c>
      <c r="K651" s="37"/>
      <c r="L651" s="55"/>
      <c r="N651" s="2"/>
    </row>
    <row r="652" spans="1:14" x14ac:dyDescent="0.3">
      <c r="A652" s="531" t="str">
        <f>A651</f>
        <v>S 2.17.15</v>
      </c>
      <c r="B652" s="525">
        <f>B651</f>
        <v>1</v>
      </c>
      <c r="C652" s="532" t="str">
        <f>C651</f>
        <v>C</v>
      </c>
      <c r="D652" s="350">
        <f>D651</f>
        <v>0</v>
      </c>
      <c r="E652" s="350">
        <f>E651</f>
        <v>3</v>
      </c>
      <c r="F652" s="351" t="s">
        <v>1479</v>
      </c>
      <c r="G652" s="351" t="str">
        <f t="shared" si="143"/>
        <v>DE.AE-4</v>
      </c>
      <c r="H652" s="350">
        <f>H651</f>
        <v>1</v>
      </c>
      <c r="I652" s="350">
        <f>I651</f>
        <v>0</v>
      </c>
      <c r="J652" s="350">
        <f>J651</f>
        <v>5</v>
      </c>
      <c r="K652" s="350"/>
      <c r="L652" s="533" t="s">
        <v>2929</v>
      </c>
      <c r="N652" s="2"/>
    </row>
    <row r="653" spans="1:14" x14ac:dyDescent="0.3">
      <c r="A653" s="72" t="s">
        <v>3563</v>
      </c>
      <c r="B653" s="354">
        <f>$D$601-1</f>
        <v>1</v>
      </c>
      <c r="C653" s="376" t="s">
        <v>2005</v>
      </c>
      <c r="D653" s="22">
        <v>0</v>
      </c>
      <c r="E653" s="22">
        <f t="shared" si="139"/>
        <v>3</v>
      </c>
      <c r="F653" s="209" t="s">
        <v>1501</v>
      </c>
      <c r="G653" s="37" t="str">
        <f t="shared" si="143"/>
        <v>RS.AN-2</v>
      </c>
      <c r="H653" s="37">
        <f>VLOOKUP(E653,'_Score matrix'!$B$31:$C$35,2,FALSE)</f>
        <v>1</v>
      </c>
      <c r="I653" s="37">
        <f>D653*H653</f>
        <v>0</v>
      </c>
      <c r="J653" s="37">
        <f t="shared" si="142"/>
        <v>5</v>
      </c>
      <c r="K653" s="37"/>
      <c r="L653" s="55"/>
      <c r="N653" s="2"/>
    </row>
    <row r="654" spans="1:14" x14ac:dyDescent="0.3">
      <c r="A654" s="531" t="str">
        <f>A653</f>
        <v>S 2.17.16</v>
      </c>
      <c r="B654" s="525">
        <f>B653</f>
        <v>1</v>
      </c>
      <c r="C654" s="532" t="str">
        <f>C653</f>
        <v>C</v>
      </c>
      <c r="D654" s="350">
        <f>D653</f>
        <v>0</v>
      </c>
      <c r="E654" s="350">
        <f>E653</f>
        <v>3</v>
      </c>
      <c r="F654" s="351" t="s">
        <v>1479</v>
      </c>
      <c r="G654" s="351" t="str">
        <f t="shared" si="143"/>
        <v>DE.AE-4</v>
      </c>
      <c r="H654" s="350">
        <f>H653</f>
        <v>1</v>
      </c>
      <c r="I654" s="350">
        <f>I653</f>
        <v>0</v>
      </c>
      <c r="J654" s="350">
        <f>J653</f>
        <v>5</v>
      </c>
      <c r="K654" s="350"/>
      <c r="L654" s="533" t="s">
        <v>2929</v>
      </c>
      <c r="N654" s="2"/>
    </row>
    <row r="655" spans="1:14" x14ac:dyDescent="0.3">
      <c r="A655" s="72" t="s">
        <v>3564</v>
      </c>
      <c r="B655" s="354">
        <f t="shared" ref="B655:B664" si="144">$D$601-1</f>
        <v>1</v>
      </c>
      <c r="C655" s="376" t="s">
        <v>2005</v>
      </c>
      <c r="D655" s="22">
        <v>0</v>
      </c>
      <c r="E655" s="22">
        <f t="shared" si="139"/>
        <v>3</v>
      </c>
      <c r="F655" s="209" t="s">
        <v>1503</v>
      </c>
      <c r="G655" s="37" t="str">
        <f t="shared" si="143"/>
        <v>RS.AN-4</v>
      </c>
      <c r="H655" s="37">
        <f>VLOOKUP(E655,'_Score matrix'!$B$31:$C$35,2,FALSE)</f>
        <v>1</v>
      </c>
      <c r="I655" s="37">
        <f t="shared" ref="I655:I664" si="145">D655*H655</f>
        <v>0</v>
      </c>
      <c r="J655" s="37">
        <f t="shared" si="142"/>
        <v>5</v>
      </c>
      <c r="K655" s="37"/>
      <c r="L655" s="55"/>
      <c r="N655" s="2"/>
    </row>
    <row r="656" spans="1:14" x14ac:dyDescent="0.3">
      <c r="A656" s="72" t="s">
        <v>3565</v>
      </c>
      <c r="B656" s="354">
        <f t="shared" si="144"/>
        <v>1</v>
      </c>
      <c r="C656" s="376" t="s">
        <v>2005</v>
      </c>
      <c r="D656" s="22">
        <v>0</v>
      </c>
      <c r="E656" s="22">
        <f t="shared" si="139"/>
        <v>3</v>
      </c>
      <c r="F656" s="209" t="s">
        <v>1498</v>
      </c>
      <c r="G656" s="37" t="str">
        <f t="shared" si="143"/>
        <v>RS.CO-4</v>
      </c>
      <c r="H656" s="37">
        <f>VLOOKUP(E656,'_Score matrix'!$B$31:$C$35,2,FALSE)</f>
        <v>1</v>
      </c>
      <c r="I656" s="37">
        <f t="shared" si="145"/>
        <v>0</v>
      </c>
      <c r="J656" s="37">
        <f t="shared" si="142"/>
        <v>5</v>
      </c>
      <c r="K656" s="37"/>
      <c r="L656" s="55"/>
      <c r="N656" s="2"/>
    </row>
    <row r="657" spans="1:14" x14ac:dyDescent="0.3">
      <c r="A657" s="72" t="s">
        <v>3566</v>
      </c>
      <c r="B657" s="354">
        <f t="shared" si="144"/>
        <v>1</v>
      </c>
      <c r="C657" s="376" t="s">
        <v>2005</v>
      </c>
      <c r="D657" s="22">
        <v>0</v>
      </c>
      <c r="E657" s="22">
        <f t="shared" si="139"/>
        <v>3</v>
      </c>
      <c r="F657" s="209" t="s">
        <v>1498</v>
      </c>
      <c r="G657" s="37" t="str">
        <f t="shared" si="143"/>
        <v>RS.CO-4</v>
      </c>
      <c r="H657" s="37">
        <f>VLOOKUP(E657,'_Score matrix'!$B$31:$C$35,2,FALSE)</f>
        <v>1</v>
      </c>
      <c r="I657" s="37">
        <f t="shared" si="145"/>
        <v>0</v>
      </c>
      <c r="J657" s="37">
        <f t="shared" si="142"/>
        <v>5</v>
      </c>
      <c r="K657" s="37"/>
      <c r="L657" s="55"/>
      <c r="N657" s="2"/>
    </row>
    <row r="658" spans="1:14" x14ac:dyDescent="0.3">
      <c r="A658" s="72" t="s">
        <v>3567</v>
      </c>
      <c r="B658" s="354">
        <f t="shared" si="144"/>
        <v>1</v>
      </c>
      <c r="C658" s="376" t="s">
        <v>2005</v>
      </c>
      <c r="D658" s="22">
        <v>0</v>
      </c>
      <c r="E658" s="22">
        <f t="shared" si="139"/>
        <v>3</v>
      </c>
      <c r="F658" s="209" t="s">
        <v>1496</v>
      </c>
      <c r="G658" s="37" t="str">
        <f t="shared" si="143"/>
        <v>RS.CO-2</v>
      </c>
      <c r="H658" s="37">
        <f>VLOOKUP(E658,'_Score matrix'!$B$31:$C$35,2,FALSE)</f>
        <v>1</v>
      </c>
      <c r="I658" s="37">
        <f t="shared" si="145"/>
        <v>0</v>
      </c>
      <c r="J658" s="37">
        <f t="shared" si="142"/>
        <v>5</v>
      </c>
      <c r="K658" s="37"/>
      <c r="L658" s="55"/>
      <c r="N658" s="2"/>
    </row>
    <row r="659" spans="1:14" x14ac:dyDescent="0.3">
      <c r="A659" s="72" t="s">
        <v>3568</v>
      </c>
      <c r="B659" s="354">
        <f t="shared" si="144"/>
        <v>1</v>
      </c>
      <c r="C659" s="376" t="s">
        <v>2005</v>
      </c>
      <c r="D659" s="22">
        <v>0</v>
      </c>
      <c r="E659" s="22">
        <f t="shared" si="139"/>
        <v>3</v>
      </c>
      <c r="F659" s="209" t="s">
        <v>1498</v>
      </c>
      <c r="G659" s="37" t="str">
        <f t="shared" si="143"/>
        <v>RS.CO-4</v>
      </c>
      <c r="H659" s="37">
        <f>VLOOKUP(E659,'_Score matrix'!$B$31:$C$35,2,FALSE)</f>
        <v>1</v>
      </c>
      <c r="I659" s="37">
        <f t="shared" si="145"/>
        <v>0</v>
      </c>
      <c r="J659" s="37">
        <f t="shared" ref="J659:J660" si="146">5*H659</f>
        <v>5</v>
      </c>
      <c r="K659" s="37"/>
      <c r="L659" s="55"/>
      <c r="N659" s="2"/>
    </row>
    <row r="660" spans="1:14" x14ac:dyDescent="0.3">
      <c r="A660" s="72" t="s">
        <v>3569</v>
      </c>
      <c r="B660" s="354">
        <f t="shared" si="144"/>
        <v>1</v>
      </c>
      <c r="C660" s="376" t="s">
        <v>2005</v>
      </c>
      <c r="D660" s="22">
        <v>0</v>
      </c>
      <c r="E660" s="22">
        <f t="shared" si="139"/>
        <v>3</v>
      </c>
      <c r="F660" s="209" t="s">
        <v>1498</v>
      </c>
      <c r="G660" s="37" t="str">
        <f t="shared" si="143"/>
        <v>RS.CO-4</v>
      </c>
      <c r="H660" s="37">
        <f>VLOOKUP(E660,'_Score matrix'!$B$31:$C$35,2,FALSE)</f>
        <v>1</v>
      </c>
      <c r="I660" s="37">
        <f t="shared" si="145"/>
        <v>0</v>
      </c>
      <c r="J660" s="37">
        <f t="shared" si="146"/>
        <v>5</v>
      </c>
      <c r="K660" s="37"/>
      <c r="L660" s="55"/>
      <c r="N660" s="2"/>
    </row>
    <row r="661" spans="1:14" x14ac:dyDescent="0.3">
      <c r="A661" s="72" t="s">
        <v>3570</v>
      </c>
      <c r="B661" s="354">
        <f t="shared" si="144"/>
        <v>1</v>
      </c>
      <c r="C661" s="376" t="s">
        <v>2005</v>
      </c>
      <c r="D661" s="22">
        <v>0</v>
      </c>
      <c r="E661" s="22">
        <f t="shared" si="139"/>
        <v>3</v>
      </c>
      <c r="F661" s="209" t="s">
        <v>1496</v>
      </c>
      <c r="G661" s="37" t="str">
        <f t="shared" si="143"/>
        <v>RS.CO-2</v>
      </c>
      <c r="H661" s="37">
        <f>VLOOKUP(E661,'_Score matrix'!$B$31:$C$35,2,FALSE)</f>
        <v>1</v>
      </c>
      <c r="I661" s="37">
        <f t="shared" si="145"/>
        <v>0</v>
      </c>
      <c r="J661" s="37">
        <f t="shared" si="142"/>
        <v>5</v>
      </c>
      <c r="K661" s="37"/>
      <c r="L661" s="55"/>
      <c r="N661" s="2"/>
    </row>
    <row r="662" spans="1:14" x14ac:dyDescent="0.3">
      <c r="A662" s="72" t="s">
        <v>3571</v>
      </c>
      <c r="B662" s="354">
        <f t="shared" si="144"/>
        <v>1</v>
      </c>
      <c r="C662" s="376" t="s">
        <v>2005</v>
      </c>
      <c r="D662" s="22">
        <v>0</v>
      </c>
      <c r="E662" s="22">
        <f t="shared" si="139"/>
        <v>3</v>
      </c>
      <c r="F662" s="209"/>
      <c r="G662" s="37"/>
      <c r="H662" s="37">
        <f>VLOOKUP(E662,'_Score matrix'!$B$31:$C$35,2,FALSE)</f>
        <v>1</v>
      </c>
      <c r="I662" s="37">
        <f t="shared" si="145"/>
        <v>0</v>
      </c>
      <c r="J662" s="37">
        <f t="shared" si="142"/>
        <v>5</v>
      </c>
      <c r="K662" s="37"/>
      <c r="L662" s="55"/>
      <c r="N662" s="2"/>
    </row>
    <row r="663" spans="1:14" x14ac:dyDescent="0.3">
      <c r="A663" s="72" t="s">
        <v>3572</v>
      </c>
      <c r="B663" s="354">
        <f t="shared" si="144"/>
        <v>1</v>
      </c>
      <c r="C663" s="376" t="s">
        <v>2005</v>
      </c>
      <c r="D663" s="22">
        <v>0</v>
      </c>
      <c r="E663" s="22">
        <f t="shared" si="139"/>
        <v>3</v>
      </c>
      <c r="F663" s="209" t="s">
        <v>1502</v>
      </c>
      <c r="G663" s="37" t="str">
        <f t="shared" ref="G663:G674" si="147">IF(B663=1,F663,"")</f>
        <v>RS.AN-3</v>
      </c>
      <c r="H663" s="37">
        <f>VLOOKUP(E663,'_Score matrix'!$B$31:$C$35,2,FALSE)</f>
        <v>1</v>
      </c>
      <c r="I663" s="37">
        <f t="shared" si="145"/>
        <v>0</v>
      </c>
      <c r="J663" s="37">
        <f t="shared" si="142"/>
        <v>5</v>
      </c>
      <c r="K663" s="37"/>
      <c r="L663" s="55"/>
      <c r="N663" s="2"/>
    </row>
    <row r="664" spans="1:14" x14ac:dyDescent="0.3">
      <c r="A664" s="72" t="s">
        <v>3573</v>
      </c>
      <c r="B664" s="354">
        <f t="shared" si="144"/>
        <v>1</v>
      </c>
      <c r="C664" s="376" t="s">
        <v>2005</v>
      </c>
      <c r="D664" s="22">
        <v>0</v>
      </c>
      <c r="E664" s="22">
        <f t="shared" si="139"/>
        <v>3</v>
      </c>
      <c r="F664" s="209" t="s">
        <v>1504</v>
      </c>
      <c r="G664" s="37" t="str">
        <f t="shared" si="147"/>
        <v>RS.MI-1</v>
      </c>
      <c r="H664" s="37">
        <f>VLOOKUP(E664,'_Score matrix'!$B$31:$C$35,2,FALSE)</f>
        <v>1</v>
      </c>
      <c r="I664" s="37">
        <f t="shared" si="145"/>
        <v>0</v>
      </c>
      <c r="J664" s="37">
        <f t="shared" si="142"/>
        <v>5</v>
      </c>
      <c r="K664" s="37"/>
      <c r="L664" s="55"/>
      <c r="N664" s="2"/>
    </row>
    <row r="665" spans="1:14" x14ac:dyDescent="0.3">
      <c r="A665" s="531" t="str">
        <f>A664</f>
        <v>S 2.17.26</v>
      </c>
      <c r="B665" s="525">
        <f>B664</f>
        <v>1</v>
      </c>
      <c r="C665" s="532" t="str">
        <f>C664</f>
        <v>C</v>
      </c>
      <c r="D665" s="350">
        <f>D664</f>
        <v>0</v>
      </c>
      <c r="E665" s="350">
        <f>E664</f>
        <v>3</v>
      </c>
      <c r="F665" s="351" t="s">
        <v>1505</v>
      </c>
      <c r="G665" s="351" t="str">
        <f t="shared" si="147"/>
        <v>RS.MI-2</v>
      </c>
      <c r="H665" s="350">
        <f>H664</f>
        <v>1</v>
      </c>
      <c r="I665" s="350">
        <f>I664</f>
        <v>0</v>
      </c>
      <c r="J665" s="350">
        <f>J664</f>
        <v>5</v>
      </c>
      <c r="K665" s="350"/>
      <c r="L665" s="533" t="s">
        <v>2929</v>
      </c>
      <c r="N665" s="2"/>
    </row>
    <row r="666" spans="1:14" x14ac:dyDescent="0.3">
      <c r="A666" s="72" t="s">
        <v>3574</v>
      </c>
      <c r="B666" s="354">
        <f>$D$601-1</f>
        <v>1</v>
      </c>
      <c r="C666" s="376" t="s">
        <v>2005</v>
      </c>
      <c r="D666" s="22">
        <v>0</v>
      </c>
      <c r="E666" s="22">
        <f t="shared" si="139"/>
        <v>3</v>
      </c>
      <c r="F666" s="209" t="s">
        <v>1504</v>
      </c>
      <c r="G666" s="37" t="str">
        <f t="shared" si="147"/>
        <v>RS.MI-1</v>
      </c>
      <c r="H666" s="37">
        <f>VLOOKUP(E666,'_Score matrix'!$B$31:$C$35,2,FALSE)</f>
        <v>1</v>
      </c>
      <c r="I666" s="37">
        <f>D666*H666</f>
        <v>0</v>
      </c>
      <c r="J666" s="37">
        <f t="shared" si="142"/>
        <v>5</v>
      </c>
      <c r="K666" s="37"/>
      <c r="L666" s="55"/>
      <c r="N666" s="2"/>
    </row>
    <row r="667" spans="1:14" x14ac:dyDescent="0.3">
      <c r="A667" s="531" t="str">
        <f>A666</f>
        <v>S 2.17.27</v>
      </c>
      <c r="B667" s="525">
        <f>B666</f>
        <v>1</v>
      </c>
      <c r="C667" s="532" t="str">
        <f>C666</f>
        <v>C</v>
      </c>
      <c r="D667" s="350">
        <f>D666</f>
        <v>0</v>
      </c>
      <c r="E667" s="350">
        <f>E666</f>
        <v>3</v>
      </c>
      <c r="F667" s="351" t="s">
        <v>1505</v>
      </c>
      <c r="G667" s="351" t="str">
        <f t="shared" si="147"/>
        <v>RS.MI-2</v>
      </c>
      <c r="H667" s="350">
        <f>H666</f>
        <v>1</v>
      </c>
      <c r="I667" s="350">
        <f>I666</f>
        <v>0</v>
      </c>
      <c r="J667" s="350">
        <f>J666</f>
        <v>5</v>
      </c>
      <c r="K667" s="350"/>
      <c r="L667" s="533" t="s">
        <v>2929</v>
      </c>
      <c r="N667" s="2"/>
    </row>
    <row r="668" spans="1:14" x14ac:dyDescent="0.3">
      <c r="A668" s="72" t="s">
        <v>3575</v>
      </c>
      <c r="B668" s="354">
        <f>$D$601-1</f>
        <v>1</v>
      </c>
      <c r="C668" s="376" t="s">
        <v>2005</v>
      </c>
      <c r="D668" s="22">
        <v>0</v>
      </c>
      <c r="E668" s="22">
        <f t="shared" si="139"/>
        <v>3</v>
      </c>
      <c r="F668" s="209" t="s">
        <v>1504</v>
      </c>
      <c r="G668" s="37" t="str">
        <f t="shared" si="147"/>
        <v>RS.MI-1</v>
      </c>
      <c r="H668" s="37">
        <f>VLOOKUP(E668,'_Score matrix'!$B$31:$C$35,2,FALSE)</f>
        <v>1</v>
      </c>
      <c r="I668" s="37">
        <f>D668*H668</f>
        <v>0</v>
      </c>
      <c r="J668" s="37">
        <f t="shared" si="142"/>
        <v>5</v>
      </c>
      <c r="K668" s="37"/>
      <c r="L668" s="55"/>
      <c r="N668" s="2"/>
    </row>
    <row r="669" spans="1:14" x14ac:dyDescent="0.3">
      <c r="A669" s="531" t="str">
        <f t="shared" ref="A669:E669" si="148">A668</f>
        <v>S 2.17.28</v>
      </c>
      <c r="B669" s="525">
        <f t="shared" si="148"/>
        <v>1</v>
      </c>
      <c r="C669" s="532" t="str">
        <f t="shared" si="148"/>
        <v>C</v>
      </c>
      <c r="D669" s="350">
        <f t="shared" si="148"/>
        <v>0</v>
      </c>
      <c r="E669" s="350">
        <f t="shared" si="148"/>
        <v>3</v>
      </c>
      <c r="F669" s="351" t="s">
        <v>1505</v>
      </c>
      <c r="G669" s="351" t="str">
        <f t="shared" si="147"/>
        <v>RS.MI-2</v>
      </c>
      <c r="H669" s="350">
        <f t="shared" ref="H669:J669" si="149">H668</f>
        <v>1</v>
      </c>
      <c r="I669" s="350">
        <f t="shared" si="149"/>
        <v>0</v>
      </c>
      <c r="J669" s="350">
        <f t="shared" si="149"/>
        <v>5</v>
      </c>
      <c r="K669" s="350"/>
      <c r="L669" s="533" t="s">
        <v>2929</v>
      </c>
      <c r="N669" s="2"/>
    </row>
    <row r="670" spans="1:14" x14ac:dyDescent="0.3">
      <c r="A670" s="72" t="s">
        <v>3576</v>
      </c>
      <c r="B670" s="354">
        <f>$D$601-1</f>
        <v>1</v>
      </c>
      <c r="C670" s="376" t="s">
        <v>2005</v>
      </c>
      <c r="D670" s="22">
        <v>0</v>
      </c>
      <c r="E670" s="22">
        <f t="shared" si="139"/>
        <v>3</v>
      </c>
      <c r="F670" s="209" t="s">
        <v>1507</v>
      </c>
      <c r="G670" s="37" t="str">
        <f t="shared" si="147"/>
        <v>RS.IM-1</v>
      </c>
      <c r="H670" s="37">
        <f>VLOOKUP(E670,'_Score matrix'!$B$31:$C$35,2,FALSE)</f>
        <v>1</v>
      </c>
      <c r="I670" s="37">
        <f>D670*H670</f>
        <v>0</v>
      </c>
      <c r="J670" s="37">
        <f t="shared" si="142"/>
        <v>5</v>
      </c>
      <c r="K670" s="37"/>
      <c r="L670" s="55"/>
      <c r="N670" s="2"/>
    </row>
    <row r="671" spans="1:14" x14ac:dyDescent="0.3">
      <c r="A671" s="72" t="s">
        <v>3577</v>
      </c>
      <c r="B671" s="354">
        <f>$D$601-1</f>
        <v>1</v>
      </c>
      <c r="C671" s="376" t="s">
        <v>2005</v>
      </c>
      <c r="D671" s="22">
        <v>0</v>
      </c>
      <c r="E671" s="22">
        <f t="shared" si="139"/>
        <v>3</v>
      </c>
      <c r="F671" s="209" t="s">
        <v>1496</v>
      </c>
      <c r="G671" s="37" t="str">
        <f t="shared" si="147"/>
        <v>RS.CO-2</v>
      </c>
      <c r="H671" s="37">
        <f>VLOOKUP(E671,'_Score matrix'!$B$31:$C$35,2,FALSE)</f>
        <v>1</v>
      </c>
      <c r="I671" s="37">
        <f>D671*H671</f>
        <v>0</v>
      </c>
      <c r="J671" s="37">
        <f t="shared" si="142"/>
        <v>5</v>
      </c>
      <c r="K671" s="37"/>
      <c r="L671" s="55"/>
      <c r="N671" s="2"/>
    </row>
    <row r="672" spans="1:14" x14ac:dyDescent="0.3">
      <c r="A672" s="72" t="s">
        <v>3629</v>
      </c>
      <c r="B672" s="354">
        <f>$D$601-1</f>
        <v>1</v>
      </c>
      <c r="C672" s="376" t="s">
        <v>2005</v>
      </c>
      <c r="D672" s="22">
        <v>0</v>
      </c>
      <c r="E672" s="22">
        <f t="shared" si="139"/>
        <v>3</v>
      </c>
      <c r="F672" s="209" t="s">
        <v>1505</v>
      </c>
      <c r="G672" s="37" t="str">
        <f t="shared" si="147"/>
        <v>RS.MI-2</v>
      </c>
      <c r="H672" s="37">
        <f>VLOOKUP(E672,'_Score matrix'!$B$31:$C$35,2,FALSE)</f>
        <v>1</v>
      </c>
      <c r="I672" s="37">
        <f>D672*H672</f>
        <v>0</v>
      </c>
      <c r="J672" s="37">
        <f t="shared" si="142"/>
        <v>5</v>
      </c>
      <c r="K672" s="37"/>
      <c r="L672" s="55"/>
      <c r="N672" s="2"/>
    </row>
    <row r="673" spans="1:14" x14ac:dyDescent="0.3">
      <c r="A673" s="72" t="s">
        <v>3630</v>
      </c>
      <c r="B673" s="354">
        <f>$D$601-1</f>
        <v>1</v>
      </c>
      <c r="C673" s="376" t="s">
        <v>2005</v>
      </c>
      <c r="D673" s="22">
        <v>0</v>
      </c>
      <c r="E673" s="22">
        <f t="shared" si="139"/>
        <v>3</v>
      </c>
      <c r="F673" s="209" t="s">
        <v>1507</v>
      </c>
      <c r="G673" s="37" t="str">
        <f t="shared" si="147"/>
        <v>RS.IM-1</v>
      </c>
      <c r="H673" s="37">
        <f>VLOOKUP(E673,'_Score matrix'!$B$31:$C$35,2,FALSE)</f>
        <v>1</v>
      </c>
      <c r="I673" s="37">
        <f>D673*H673</f>
        <v>0</v>
      </c>
      <c r="J673" s="37">
        <f t="shared" si="142"/>
        <v>5</v>
      </c>
      <c r="K673" s="37"/>
      <c r="L673" s="63"/>
      <c r="N673" s="2"/>
    </row>
    <row r="674" spans="1:14" x14ac:dyDescent="0.3">
      <c r="A674" s="531" t="str">
        <f>A673</f>
        <v>S 2.17.32</v>
      </c>
      <c r="B674" s="525">
        <f>B673</f>
        <v>1</v>
      </c>
      <c r="C674" s="532" t="str">
        <f>C673</f>
        <v>C</v>
      </c>
      <c r="D674" s="350">
        <f>D673</f>
        <v>0</v>
      </c>
      <c r="E674" s="350">
        <f>E673</f>
        <v>3</v>
      </c>
      <c r="F674" s="351" t="s">
        <v>1508</v>
      </c>
      <c r="G674" s="351" t="str">
        <f t="shared" si="147"/>
        <v>RS.IM-2</v>
      </c>
      <c r="H674" s="350">
        <f>H673</f>
        <v>1</v>
      </c>
      <c r="I674" s="350">
        <f>I673</f>
        <v>0</v>
      </c>
      <c r="J674" s="350">
        <f>J673</f>
        <v>5</v>
      </c>
      <c r="K674" s="350"/>
      <c r="L674" s="533" t="s">
        <v>2929</v>
      </c>
      <c r="N674" s="2"/>
    </row>
    <row r="675" spans="1:14" ht="15.15" thickBot="1" x14ac:dyDescent="0.35">
      <c r="A675" s="77" t="s">
        <v>3578</v>
      </c>
      <c r="B675" s="366"/>
      <c r="C675" s="384"/>
      <c r="D675" s="58"/>
      <c r="E675" s="58"/>
      <c r="F675" s="110"/>
      <c r="G675" s="110"/>
      <c r="H675" s="39"/>
      <c r="I675" s="39"/>
      <c r="J675" s="39"/>
      <c r="K675" s="39"/>
      <c r="L675" s="61"/>
      <c r="N675" s="2"/>
    </row>
    <row r="676" spans="1:14" x14ac:dyDescent="0.3">
      <c r="A676" s="71" t="s">
        <v>386</v>
      </c>
      <c r="B676" s="369"/>
      <c r="C676" s="386"/>
      <c r="D676" s="23">
        <f t="shared" ref="D676:J676" si="150">SUMIFS(D:D,$A:$A,"S 2*",$B:$B,1,$C:$C,"C",$L:$L,"&lt;&gt;NIST MAPPING")</f>
        <v>0</v>
      </c>
      <c r="E676" s="23">
        <f t="shared" si="150"/>
        <v>105</v>
      </c>
      <c r="F676" s="43">
        <f t="shared" si="150"/>
        <v>0</v>
      </c>
      <c r="G676" s="43">
        <f t="shared" si="150"/>
        <v>0</v>
      </c>
      <c r="H676" s="43">
        <f t="shared" si="150"/>
        <v>35</v>
      </c>
      <c r="I676" s="43">
        <f t="shared" si="150"/>
        <v>0</v>
      </c>
      <c r="J676" s="43">
        <f t="shared" si="150"/>
        <v>175</v>
      </c>
      <c r="K676" s="43">
        <f>IF(ROUND(100*(I676-H676)/(J676-H676),2) &lt; 0, 0, ROUND(100*(I676-H676)/(J676-H676),2))</f>
        <v>0</v>
      </c>
      <c r="L676" s="59"/>
      <c r="N676" s="2"/>
    </row>
    <row r="677" spans="1:14" ht="15.15" thickBot="1" x14ac:dyDescent="0.35">
      <c r="A677" s="74" t="s">
        <v>387</v>
      </c>
      <c r="B677" s="371"/>
      <c r="C677" s="389"/>
      <c r="D677" s="68">
        <f t="shared" ref="D677:J677" si="151">SUMIFS(D:D,$A:$A,"S 2*",$B:$B,1,$C:$C,"M",$L:$L,"&lt;&gt;NIST MAPPING")</f>
        <v>0</v>
      </c>
      <c r="E677" s="68">
        <f t="shared" si="151"/>
        <v>42</v>
      </c>
      <c r="F677" s="34">
        <f t="shared" si="151"/>
        <v>0</v>
      </c>
      <c r="G677" s="34">
        <f t="shared" si="151"/>
        <v>0</v>
      </c>
      <c r="H677" s="34">
        <f t="shared" si="151"/>
        <v>14</v>
      </c>
      <c r="I677" s="34">
        <f t="shared" si="151"/>
        <v>0</v>
      </c>
      <c r="J677" s="34">
        <f t="shared" si="151"/>
        <v>70</v>
      </c>
      <c r="K677" s="34">
        <f>IF(IF(AND(D602=2,D604&gt;0),D604*20,ROUND(100*(I677-H677)/(J677-H677),2)) &lt; 0, 0, IF(AND(D602=2,D604&gt;0),D604*20,ROUND(100*(I677-H677)/(J677-H677),2)))</f>
        <v>0</v>
      </c>
      <c r="L677" s="62" t="s">
        <v>403</v>
      </c>
      <c r="N677" s="2"/>
    </row>
    <row r="678" spans="1:14" ht="15.15" thickBot="1" x14ac:dyDescent="0.35">
      <c r="A678" s="78"/>
      <c r="F678" s="5"/>
      <c r="G678" s="5"/>
      <c r="H678" s="5"/>
      <c r="I678" s="5"/>
      <c r="J678" s="5"/>
      <c r="K678" s="5"/>
      <c r="N678" s="2"/>
    </row>
    <row r="679" spans="1:14" x14ac:dyDescent="0.3">
      <c r="A679" s="51" t="s">
        <v>357</v>
      </c>
      <c r="B679" s="357"/>
      <c r="C679" s="375"/>
      <c r="D679" s="66"/>
      <c r="E679" s="66"/>
      <c r="F679" s="213"/>
      <c r="G679" s="213"/>
      <c r="H679" s="42"/>
      <c r="I679" s="42"/>
      <c r="J679" s="42"/>
      <c r="K679" s="42"/>
      <c r="L679" s="59"/>
      <c r="N679" s="2"/>
    </row>
    <row r="680" spans="1:14" x14ac:dyDescent="0.3">
      <c r="A680" s="72" t="s">
        <v>716</v>
      </c>
      <c r="B680" s="354"/>
      <c r="C680" s="376"/>
      <c r="D680" s="22">
        <v>2</v>
      </c>
      <c r="E680" s="22"/>
      <c r="F680" s="209"/>
      <c r="G680" s="209"/>
      <c r="H680" s="37"/>
      <c r="I680" s="37"/>
      <c r="J680" s="37"/>
      <c r="K680" s="37"/>
      <c r="L680" s="55"/>
      <c r="N680" s="2"/>
    </row>
    <row r="681" spans="1:14" x14ac:dyDescent="0.3">
      <c r="A681" s="72" t="s">
        <v>358</v>
      </c>
      <c r="B681" s="354">
        <f>$D$680-1</f>
        <v>1</v>
      </c>
      <c r="C681" s="376" t="s">
        <v>1516</v>
      </c>
      <c r="D681" s="22">
        <v>0</v>
      </c>
      <c r="E681" s="22">
        <v>3</v>
      </c>
      <c r="F681" s="209" t="s">
        <v>1489</v>
      </c>
      <c r="G681" s="209" t="str">
        <f>IF(B681=1,F681,"")</f>
        <v>DE.DP-1</v>
      </c>
      <c r="H681" s="37">
        <f>VLOOKUP(E681,'_Score matrix'!$B$31:$C$35,2,FALSE)</f>
        <v>1</v>
      </c>
      <c r="I681" s="37">
        <f>D681*H681</f>
        <v>0</v>
      </c>
      <c r="J681" s="37">
        <f>5*H681</f>
        <v>5</v>
      </c>
      <c r="K681" s="37"/>
      <c r="L681" s="55"/>
      <c r="N681" s="2"/>
    </row>
    <row r="682" spans="1:14" x14ac:dyDescent="0.3">
      <c r="A682" s="531" t="str">
        <f t="shared" ref="A682:E684" si="152">A681</f>
        <v>S 3.1</v>
      </c>
      <c r="B682" s="525">
        <f t="shared" si="152"/>
        <v>1</v>
      </c>
      <c r="C682" s="532" t="str">
        <f t="shared" si="152"/>
        <v>M</v>
      </c>
      <c r="D682" s="350">
        <f t="shared" si="152"/>
        <v>0</v>
      </c>
      <c r="E682" s="350">
        <f t="shared" si="152"/>
        <v>3</v>
      </c>
      <c r="F682" s="351" t="s">
        <v>1500</v>
      </c>
      <c r="G682" s="351" t="str">
        <f>IF(B682=1,F682,"")</f>
        <v>RS.AN-1</v>
      </c>
      <c r="H682" s="350">
        <f t="shared" ref="H682:J684" si="153">H681</f>
        <v>1</v>
      </c>
      <c r="I682" s="350">
        <f t="shared" si="153"/>
        <v>0</v>
      </c>
      <c r="J682" s="350">
        <f t="shared" si="153"/>
        <v>5</v>
      </c>
      <c r="K682" s="350"/>
      <c r="L682" s="533" t="s">
        <v>2929</v>
      </c>
      <c r="N682" s="2"/>
    </row>
    <row r="683" spans="1:14" x14ac:dyDescent="0.3">
      <c r="A683" s="531" t="str">
        <f t="shared" si="152"/>
        <v>S 3.1</v>
      </c>
      <c r="B683" s="525">
        <f t="shared" si="152"/>
        <v>1</v>
      </c>
      <c r="C683" s="532" t="str">
        <f t="shared" si="152"/>
        <v>M</v>
      </c>
      <c r="D683" s="350">
        <f t="shared" si="152"/>
        <v>0</v>
      </c>
      <c r="E683" s="350">
        <f t="shared" si="152"/>
        <v>3</v>
      </c>
      <c r="F683" s="351" t="s">
        <v>1502</v>
      </c>
      <c r="G683" s="351" t="str">
        <f>IF(B683=1,F683,"")</f>
        <v>RS.AN-3</v>
      </c>
      <c r="H683" s="350">
        <f t="shared" si="153"/>
        <v>1</v>
      </c>
      <c r="I683" s="350">
        <f t="shared" si="153"/>
        <v>0</v>
      </c>
      <c r="J683" s="350">
        <f t="shared" si="153"/>
        <v>5</v>
      </c>
      <c r="K683" s="350"/>
      <c r="L683" s="533" t="s">
        <v>2929</v>
      </c>
      <c r="N683" s="2"/>
    </row>
    <row r="684" spans="1:14" x14ac:dyDescent="0.3">
      <c r="A684" s="531" t="str">
        <f t="shared" si="152"/>
        <v>S 3.1</v>
      </c>
      <c r="B684" s="525">
        <f t="shared" si="152"/>
        <v>1</v>
      </c>
      <c r="C684" s="532" t="str">
        <f t="shared" si="152"/>
        <v>M</v>
      </c>
      <c r="D684" s="350">
        <f t="shared" si="152"/>
        <v>0</v>
      </c>
      <c r="E684" s="350">
        <f t="shared" si="152"/>
        <v>3</v>
      </c>
      <c r="F684" s="351" t="s">
        <v>1477</v>
      </c>
      <c r="G684" s="351" t="str">
        <f>IF(B684=1,F684,"")</f>
        <v>DE.AE-2</v>
      </c>
      <c r="H684" s="350">
        <f t="shared" si="153"/>
        <v>1</v>
      </c>
      <c r="I684" s="350">
        <f t="shared" si="153"/>
        <v>0</v>
      </c>
      <c r="J684" s="350">
        <f t="shared" si="153"/>
        <v>5</v>
      </c>
      <c r="K684" s="350"/>
      <c r="L684" s="533" t="s">
        <v>2929</v>
      </c>
      <c r="N684" s="2"/>
    </row>
    <row r="685" spans="1:14" x14ac:dyDescent="0.3">
      <c r="A685" s="72" t="s">
        <v>359</v>
      </c>
      <c r="B685" s="354"/>
      <c r="C685" s="376"/>
      <c r="D685" s="22"/>
      <c r="E685" s="22"/>
      <c r="F685" s="209"/>
      <c r="G685" s="209"/>
      <c r="H685" s="37"/>
      <c r="I685" s="37"/>
      <c r="J685" s="37"/>
      <c r="K685" s="37"/>
      <c r="L685" s="55"/>
      <c r="N685" s="2"/>
    </row>
    <row r="686" spans="1:14" x14ac:dyDescent="0.3">
      <c r="A686" s="72" t="s">
        <v>744</v>
      </c>
      <c r="B686" s="354"/>
      <c r="C686" s="376"/>
      <c r="D686" s="22">
        <v>1</v>
      </c>
      <c r="E686" s="22"/>
      <c r="F686" s="209"/>
      <c r="G686" s="209"/>
      <c r="H686" s="37"/>
      <c r="I686" s="37"/>
      <c r="J686" s="37"/>
      <c r="K686" s="37"/>
      <c r="L686" s="55"/>
      <c r="N686" s="2"/>
    </row>
    <row r="687" spans="1:14" x14ac:dyDescent="0.3">
      <c r="A687" s="72" t="s">
        <v>745</v>
      </c>
      <c r="B687" s="354"/>
      <c r="C687" s="376"/>
      <c r="D687" s="22">
        <v>1</v>
      </c>
      <c r="E687" s="22"/>
      <c r="F687" s="209"/>
      <c r="G687" s="209"/>
      <c r="H687" s="37"/>
      <c r="I687" s="37"/>
      <c r="J687" s="37"/>
      <c r="K687" s="37"/>
      <c r="L687" s="55"/>
      <c r="N687" s="2"/>
    </row>
    <row r="688" spans="1:14" x14ac:dyDescent="0.3">
      <c r="A688" s="72" t="s">
        <v>746</v>
      </c>
      <c r="B688" s="354"/>
      <c r="C688" s="376"/>
      <c r="D688" s="22">
        <v>1</v>
      </c>
      <c r="E688" s="22"/>
      <c r="F688" s="209"/>
      <c r="G688" s="209"/>
      <c r="H688" s="37"/>
      <c r="I688" s="37"/>
      <c r="J688" s="37"/>
      <c r="K688" s="37"/>
      <c r="L688" s="55"/>
      <c r="N688" s="2"/>
    </row>
    <row r="689" spans="1:14" x14ac:dyDescent="0.3">
      <c r="A689" s="72" t="s">
        <v>747</v>
      </c>
      <c r="B689" s="354"/>
      <c r="C689" s="376"/>
      <c r="D689" s="22">
        <v>1</v>
      </c>
      <c r="E689" s="22"/>
      <c r="F689" s="209"/>
      <c r="G689" s="209"/>
      <c r="H689" s="37"/>
      <c r="I689" s="37"/>
      <c r="J689" s="37"/>
      <c r="K689" s="37"/>
      <c r="L689" s="55"/>
      <c r="N689" s="2"/>
    </row>
    <row r="690" spans="1:14" x14ac:dyDescent="0.3">
      <c r="A690" s="72" t="s">
        <v>748</v>
      </c>
      <c r="B690" s="354"/>
      <c r="C690" s="376"/>
      <c r="D690" s="22">
        <v>1</v>
      </c>
      <c r="E690" s="22"/>
      <c r="F690" s="209"/>
      <c r="G690" s="209"/>
      <c r="H690" s="37"/>
      <c r="I690" s="37"/>
      <c r="J690" s="37"/>
      <c r="K690" s="37"/>
      <c r="L690" s="55"/>
      <c r="N690" s="2"/>
    </row>
    <row r="691" spans="1:14" x14ac:dyDescent="0.3">
      <c r="A691" s="72" t="s">
        <v>749</v>
      </c>
      <c r="B691" s="354"/>
      <c r="C691" s="376"/>
      <c r="D691" s="22">
        <v>1</v>
      </c>
      <c r="E691" s="22"/>
      <c r="F691" s="209"/>
      <c r="G691" s="209"/>
      <c r="H691" s="37"/>
      <c r="I691" s="37"/>
      <c r="J691" s="37"/>
      <c r="K691" s="37"/>
      <c r="L691" s="55"/>
      <c r="N691" s="2"/>
    </row>
    <row r="692" spans="1:14" x14ac:dyDescent="0.3">
      <c r="A692" s="72" t="s">
        <v>750</v>
      </c>
      <c r="B692" s="354"/>
      <c r="C692" s="376"/>
      <c r="D692" s="22">
        <v>1</v>
      </c>
      <c r="E692" s="22"/>
      <c r="F692" s="209"/>
      <c r="G692" s="209"/>
      <c r="H692" s="37"/>
      <c r="I692" s="37"/>
      <c r="J692" s="37"/>
      <c r="K692" s="37"/>
      <c r="L692" s="55"/>
      <c r="N692" s="2"/>
    </row>
    <row r="693" spans="1:14" x14ac:dyDescent="0.3">
      <c r="A693" s="72" t="s">
        <v>751</v>
      </c>
      <c r="B693" s="354"/>
      <c r="C693" s="376"/>
      <c r="D693" s="22">
        <v>1</v>
      </c>
      <c r="E693" s="22"/>
      <c r="F693" s="209"/>
      <c r="G693" s="209"/>
      <c r="H693" s="37"/>
      <c r="I693" s="37"/>
      <c r="J693" s="37"/>
      <c r="K693" s="37"/>
      <c r="L693" s="55"/>
      <c r="N693" s="2"/>
    </row>
    <row r="694" spans="1:14" x14ac:dyDescent="0.3">
      <c r="A694" s="72" t="s">
        <v>752</v>
      </c>
      <c r="B694" s="354"/>
      <c r="C694" s="376"/>
      <c r="D694" s="22">
        <v>1</v>
      </c>
      <c r="E694" s="22"/>
      <c r="F694" s="209"/>
      <c r="G694" s="209"/>
      <c r="H694" s="37"/>
      <c r="I694" s="37"/>
      <c r="J694" s="37"/>
      <c r="K694" s="37"/>
      <c r="L694" s="55"/>
      <c r="N694" s="2"/>
    </row>
    <row r="695" spans="1:14" x14ac:dyDescent="0.3">
      <c r="A695" s="72" t="s">
        <v>753</v>
      </c>
      <c r="B695" s="354"/>
      <c r="C695" s="376"/>
      <c r="D695" s="22">
        <v>1</v>
      </c>
      <c r="E695" s="22"/>
      <c r="F695" s="209"/>
      <c r="G695" s="209"/>
      <c r="H695" s="37"/>
      <c r="I695" s="37"/>
      <c r="J695" s="37"/>
      <c r="K695" s="37"/>
      <c r="L695" s="55"/>
      <c r="N695" s="2"/>
    </row>
    <row r="696" spans="1:14" x14ac:dyDescent="0.3">
      <c r="A696" s="72" t="s">
        <v>754</v>
      </c>
      <c r="B696" s="354"/>
      <c r="C696" s="376"/>
      <c r="D696" s="22">
        <v>1</v>
      </c>
      <c r="E696" s="22"/>
      <c r="F696" s="209"/>
      <c r="G696" s="209"/>
      <c r="H696" s="37"/>
      <c r="I696" s="37"/>
      <c r="J696" s="37"/>
      <c r="K696" s="37"/>
      <c r="L696" s="55"/>
      <c r="N696" s="2"/>
    </row>
    <row r="697" spans="1:14" x14ac:dyDescent="0.3">
      <c r="A697" s="72" t="s">
        <v>360</v>
      </c>
      <c r="B697" s="354">
        <f t="shared" ref="B697:B703" si="154">$D$680-1</f>
        <v>1</v>
      </c>
      <c r="C697" s="376" t="s">
        <v>1516</v>
      </c>
      <c r="D697" s="22">
        <v>0</v>
      </c>
      <c r="E697" s="22">
        <v>3</v>
      </c>
      <c r="F697" s="209" t="s">
        <v>1490</v>
      </c>
      <c r="G697" s="209" t="str">
        <f t="shared" ref="G697:G712" si="155">IF(B697=1,F697,"")</f>
        <v>DE.DP-2</v>
      </c>
      <c r="H697" s="37">
        <f>VLOOKUP(E697,'_Score matrix'!$B$31:$C$35,2,FALSE)</f>
        <v>1</v>
      </c>
      <c r="I697" s="37">
        <f t="shared" ref="I697:I703" si="156">D697*H697</f>
        <v>0</v>
      </c>
      <c r="J697" s="37">
        <f>5*H697</f>
        <v>5</v>
      </c>
      <c r="K697" s="37"/>
      <c r="L697" s="55"/>
      <c r="N697" s="2"/>
    </row>
    <row r="698" spans="1:14" x14ac:dyDescent="0.3">
      <c r="A698" s="72" t="s">
        <v>361</v>
      </c>
      <c r="B698" s="354">
        <f t="shared" si="154"/>
        <v>1</v>
      </c>
      <c r="C698" s="376" t="s">
        <v>1516</v>
      </c>
      <c r="D698" s="22">
        <v>0</v>
      </c>
      <c r="E698" s="22">
        <v>3</v>
      </c>
      <c r="F698" s="209" t="s">
        <v>1490</v>
      </c>
      <c r="G698" s="209" t="str">
        <f t="shared" si="155"/>
        <v>DE.DP-2</v>
      </c>
      <c r="H698" s="37">
        <f>VLOOKUP(E698,'_Score matrix'!$B$31:$C$35,2,FALSE)</f>
        <v>1</v>
      </c>
      <c r="I698" s="37">
        <f t="shared" si="156"/>
        <v>0</v>
      </c>
      <c r="J698" s="37">
        <f t="shared" ref="J698:J712" si="157">5*H698</f>
        <v>5</v>
      </c>
      <c r="K698" s="37"/>
      <c r="L698" s="55"/>
      <c r="N698" s="2"/>
    </row>
    <row r="699" spans="1:14" x14ac:dyDescent="0.3">
      <c r="A699" s="72" t="s">
        <v>362</v>
      </c>
      <c r="B699" s="354">
        <f t="shared" si="154"/>
        <v>1</v>
      </c>
      <c r="C699" s="376" t="s">
        <v>1516</v>
      </c>
      <c r="D699" s="22">
        <v>0</v>
      </c>
      <c r="E699" s="22">
        <v>3</v>
      </c>
      <c r="F699" s="209" t="s">
        <v>1492</v>
      </c>
      <c r="G699" s="209" t="str">
        <f t="shared" si="155"/>
        <v>DE.DP-4</v>
      </c>
      <c r="H699" s="37">
        <f>VLOOKUP(E699,'_Score matrix'!$B$31:$C$35,2,FALSE)</f>
        <v>1</v>
      </c>
      <c r="I699" s="37">
        <f t="shared" si="156"/>
        <v>0</v>
      </c>
      <c r="J699" s="37">
        <f t="shared" si="157"/>
        <v>5</v>
      </c>
      <c r="K699" s="37"/>
      <c r="L699" s="55"/>
      <c r="N699" s="2"/>
    </row>
    <row r="700" spans="1:14" x14ac:dyDescent="0.3">
      <c r="A700" s="72" t="s">
        <v>414</v>
      </c>
      <c r="B700" s="354">
        <f t="shared" si="154"/>
        <v>1</v>
      </c>
      <c r="C700" s="376" t="s">
        <v>1516</v>
      </c>
      <c r="D700" s="22">
        <v>0</v>
      </c>
      <c r="E700" s="22">
        <v>3</v>
      </c>
      <c r="F700" s="209" t="s">
        <v>1489</v>
      </c>
      <c r="G700" s="209" t="str">
        <f t="shared" si="155"/>
        <v>DE.DP-1</v>
      </c>
      <c r="H700" s="37">
        <f>VLOOKUP(E700,'_Score matrix'!$B$31:$C$35,2,FALSE)</f>
        <v>1</v>
      </c>
      <c r="I700" s="37">
        <f t="shared" si="156"/>
        <v>0</v>
      </c>
      <c r="J700" s="37">
        <f t="shared" si="157"/>
        <v>5</v>
      </c>
      <c r="K700" s="37"/>
      <c r="L700" s="55"/>
      <c r="N700" s="2"/>
    </row>
    <row r="701" spans="1:14" x14ac:dyDescent="0.3">
      <c r="A701" s="72" t="s">
        <v>863</v>
      </c>
      <c r="B701" s="354">
        <f t="shared" si="154"/>
        <v>1</v>
      </c>
      <c r="C701" s="376" t="s">
        <v>1516</v>
      </c>
      <c r="D701" s="22">
        <v>0</v>
      </c>
      <c r="E701" s="22">
        <v>3</v>
      </c>
      <c r="F701" s="209" t="s">
        <v>1489</v>
      </c>
      <c r="G701" s="209" t="str">
        <f t="shared" si="155"/>
        <v>DE.DP-1</v>
      </c>
      <c r="H701" s="37">
        <f>VLOOKUP(E701,'_Score matrix'!$B$31:$C$35,2,FALSE)</f>
        <v>1</v>
      </c>
      <c r="I701" s="37">
        <f t="shared" si="156"/>
        <v>0</v>
      </c>
      <c r="J701" s="37">
        <f t="shared" si="157"/>
        <v>5</v>
      </c>
      <c r="K701" s="37"/>
      <c r="L701" s="55"/>
      <c r="N701" s="2"/>
    </row>
    <row r="702" spans="1:14" x14ac:dyDescent="0.3">
      <c r="A702" s="72" t="s">
        <v>864</v>
      </c>
      <c r="B702" s="354">
        <f t="shared" si="154"/>
        <v>1</v>
      </c>
      <c r="C702" s="376" t="s">
        <v>1516</v>
      </c>
      <c r="D702" s="22">
        <v>0</v>
      </c>
      <c r="E702" s="22">
        <v>3</v>
      </c>
      <c r="F702" s="209" t="s">
        <v>1490</v>
      </c>
      <c r="G702" s="209" t="str">
        <f t="shared" si="155"/>
        <v>DE.DP-2</v>
      </c>
      <c r="H702" s="37">
        <f>VLOOKUP(E702,'_Score matrix'!$B$31:$C$35,2,FALSE)</f>
        <v>1</v>
      </c>
      <c r="I702" s="37">
        <f t="shared" si="156"/>
        <v>0</v>
      </c>
      <c r="J702" s="37">
        <f t="shared" si="157"/>
        <v>5</v>
      </c>
      <c r="K702" s="37"/>
      <c r="L702" s="55"/>
      <c r="N702" s="2"/>
    </row>
    <row r="703" spans="1:14" x14ac:dyDescent="0.3">
      <c r="A703" s="72" t="s">
        <v>865</v>
      </c>
      <c r="B703" s="354">
        <f t="shared" si="154"/>
        <v>1</v>
      </c>
      <c r="C703" s="376" t="s">
        <v>1516</v>
      </c>
      <c r="D703" s="22">
        <v>0</v>
      </c>
      <c r="E703" s="22">
        <v>3</v>
      </c>
      <c r="F703" s="209" t="s">
        <v>1440</v>
      </c>
      <c r="G703" s="209" t="str">
        <f t="shared" si="155"/>
        <v>PR.IP-9</v>
      </c>
      <c r="H703" s="37">
        <f>VLOOKUP(E703,'_Score matrix'!$B$31:$C$35,2,FALSE)</f>
        <v>1</v>
      </c>
      <c r="I703" s="37">
        <f t="shared" si="156"/>
        <v>0</v>
      </c>
      <c r="J703" s="37">
        <f t="shared" si="157"/>
        <v>5</v>
      </c>
      <c r="K703" s="37"/>
      <c r="L703" s="55"/>
      <c r="N703" s="2"/>
    </row>
    <row r="704" spans="1:14" x14ac:dyDescent="0.3">
      <c r="A704" s="531" t="str">
        <f>A703</f>
        <v>S 3.9</v>
      </c>
      <c r="B704" s="525">
        <f>B703</f>
        <v>1</v>
      </c>
      <c r="C704" s="532" t="str">
        <f>C703</f>
        <v>M</v>
      </c>
      <c r="D704" s="350">
        <f>D703</f>
        <v>0</v>
      </c>
      <c r="E704" s="350">
        <f>E703</f>
        <v>3</v>
      </c>
      <c r="F704" s="351" t="s">
        <v>1441</v>
      </c>
      <c r="G704" s="351" t="str">
        <f t="shared" si="155"/>
        <v>PR.MA-1</v>
      </c>
      <c r="H704" s="350">
        <f>H703</f>
        <v>1</v>
      </c>
      <c r="I704" s="350">
        <f>I703</f>
        <v>0</v>
      </c>
      <c r="J704" s="350">
        <f>J703</f>
        <v>5</v>
      </c>
      <c r="K704" s="350"/>
      <c r="L704" s="533" t="s">
        <v>2929</v>
      </c>
      <c r="N704" s="2"/>
    </row>
    <row r="705" spans="1:14" x14ac:dyDescent="0.3">
      <c r="A705" s="72" t="s">
        <v>866</v>
      </c>
      <c r="B705" s="354">
        <f>$D$680-1</f>
        <v>1</v>
      </c>
      <c r="C705" s="376" t="s">
        <v>1516</v>
      </c>
      <c r="D705" s="22">
        <v>0</v>
      </c>
      <c r="E705" s="22">
        <v>3</v>
      </c>
      <c r="F705" s="209" t="s">
        <v>1490</v>
      </c>
      <c r="G705" s="209" t="str">
        <f t="shared" si="155"/>
        <v>DE.DP-2</v>
      </c>
      <c r="H705" s="37">
        <f>VLOOKUP(E705,'_Score matrix'!$B$31:$C$35,2,FALSE)</f>
        <v>1</v>
      </c>
      <c r="I705" s="37">
        <f>D705*H705</f>
        <v>0</v>
      </c>
      <c r="J705" s="37">
        <f t="shared" si="157"/>
        <v>5</v>
      </c>
      <c r="K705" s="37"/>
      <c r="L705" s="55"/>
      <c r="N705" s="2"/>
    </row>
    <row r="706" spans="1:14" x14ac:dyDescent="0.3">
      <c r="A706" s="72" t="s">
        <v>868</v>
      </c>
      <c r="B706" s="354">
        <f>$D$680-1</f>
        <v>1</v>
      </c>
      <c r="C706" s="376" t="s">
        <v>1516</v>
      </c>
      <c r="D706" s="22">
        <v>0</v>
      </c>
      <c r="E706" s="22">
        <v>3</v>
      </c>
      <c r="F706" s="209" t="s">
        <v>1490</v>
      </c>
      <c r="G706" s="209" t="str">
        <f t="shared" si="155"/>
        <v>DE.DP-2</v>
      </c>
      <c r="H706" s="37">
        <f>VLOOKUP(E706,'_Score matrix'!$B$31:$C$35,2,FALSE)</f>
        <v>1</v>
      </c>
      <c r="I706" s="37">
        <f>D706*H706</f>
        <v>0</v>
      </c>
      <c r="J706" s="37">
        <f t="shared" si="157"/>
        <v>5</v>
      </c>
      <c r="K706" s="37"/>
      <c r="L706" s="55"/>
      <c r="N706" s="2"/>
    </row>
    <row r="707" spans="1:14" x14ac:dyDescent="0.3">
      <c r="A707" s="72" t="s">
        <v>869</v>
      </c>
      <c r="B707" s="354">
        <f>$D$680-1</f>
        <v>1</v>
      </c>
      <c r="C707" s="376" t="s">
        <v>1516</v>
      </c>
      <c r="D707" s="22">
        <v>0</v>
      </c>
      <c r="E707" s="22">
        <v>3</v>
      </c>
      <c r="F707" s="209" t="s">
        <v>1490</v>
      </c>
      <c r="G707" s="209" t="str">
        <f t="shared" si="155"/>
        <v>DE.DP-2</v>
      </c>
      <c r="H707" s="37">
        <f>VLOOKUP(E707,'_Score matrix'!$B$31:$C$35,2,FALSE)</f>
        <v>1</v>
      </c>
      <c r="I707" s="37">
        <f>D707*H707</f>
        <v>0</v>
      </c>
      <c r="J707" s="37">
        <f t="shared" si="157"/>
        <v>5</v>
      </c>
      <c r="K707" s="37"/>
      <c r="L707" s="55"/>
      <c r="N707" s="2"/>
    </row>
    <row r="708" spans="1:14" x14ac:dyDescent="0.3">
      <c r="A708" s="531" t="str">
        <f t="shared" ref="A708:E710" si="158">A707</f>
        <v>S 3.13</v>
      </c>
      <c r="B708" s="525">
        <f t="shared" si="158"/>
        <v>1</v>
      </c>
      <c r="C708" s="532" t="str">
        <f t="shared" si="158"/>
        <v>M</v>
      </c>
      <c r="D708" s="350">
        <f t="shared" si="158"/>
        <v>0</v>
      </c>
      <c r="E708" s="350">
        <f t="shared" si="158"/>
        <v>3</v>
      </c>
      <c r="F708" s="351" t="s">
        <v>1500</v>
      </c>
      <c r="G708" s="351" t="str">
        <f t="shared" si="155"/>
        <v>RS.AN-1</v>
      </c>
      <c r="H708" s="350">
        <f t="shared" ref="H708:J710" si="159">H707</f>
        <v>1</v>
      </c>
      <c r="I708" s="350">
        <f t="shared" si="159"/>
        <v>0</v>
      </c>
      <c r="J708" s="350">
        <f t="shared" si="159"/>
        <v>5</v>
      </c>
      <c r="K708" s="350"/>
      <c r="L708" s="533" t="s">
        <v>2929</v>
      </c>
      <c r="N708" s="2"/>
    </row>
    <row r="709" spans="1:14" x14ac:dyDescent="0.3">
      <c r="A709" s="531" t="str">
        <f t="shared" si="158"/>
        <v>S 3.13</v>
      </c>
      <c r="B709" s="525">
        <f t="shared" si="158"/>
        <v>1</v>
      </c>
      <c r="C709" s="532" t="str">
        <f t="shared" si="158"/>
        <v>M</v>
      </c>
      <c r="D709" s="350">
        <f t="shared" si="158"/>
        <v>0</v>
      </c>
      <c r="E709" s="350">
        <f t="shared" si="158"/>
        <v>3</v>
      </c>
      <c r="F709" s="351" t="s">
        <v>1502</v>
      </c>
      <c r="G709" s="351" t="str">
        <f t="shared" si="155"/>
        <v>RS.AN-3</v>
      </c>
      <c r="H709" s="350">
        <f t="shared" si="159"/>
        <v>1</v>
      </c>
      <c r="I709" s="350">
        <f t="shared" si="159"/>
        <v>0</v>
      </c>
      <c r="J709" s="350">
        <f t="shared" si="159"/>
        <v>5</v>
      </c>
      <c r="K709" s="350"/>
      <c r="L709" s="533" t="s">
        <v>2929</v>
      </c>
      <c r="N709" s="2"/>
    </row>
    <row r="710" spans="1:14" x14ac:dyDescent="0.3">
      <c r="A710" s="531" t="str">
        <f t="shared" si="158"/>
        <v>S 3.13</v>
      </c>
      <c r="B710" s="525">
        <f t="shared" si="158"/>
        <v>1</v>
      </c>
      <c r="C710" s="532" t="str">
        <f t="shared" si="158"/>
        <v>M</v>
      </c>
      <c r="D710" s="350">
        <f t="shared" si="158"/>
        <v>0</v>
      </c>
      <c r="E710" s="350">
        <f t="shared" si="158"/>
        <v>3</v>
      </c>
      <c r="F710" s="351" t="s">
        <v>1477</v>
      </c>
      <c r="G710" s="351" t="str">
        <f t="shared" si="155"/>
        <v>DE.AE-2</v>
      </c>
      <c r="H710" s="350">
        <f t="shared" si="159"/>
        <v>1</v>
      </c>
      <c r="I710" s="350">
        <f t="shared" si="159"/>
        <v>0</v>
      </c>
      <c r="J710" s="350">
        <f t="shared" si="159"/>
        <v>5</v>
      </c>
      <c r="K710" s="350"/>
      <c r="L710" s="533" t="s">
        <v>2929</v>
      </c>
      <c r="N710" s="2"/>
    </row>
    <row r="711" spans="1:14" x14ac:dyDescent="0.3">
      <c r="A711" s="72" t="s">
        <v>870</v>
      </c>
      <c r="B711" s="354">
        <f>$D$680-1</f>
        <v>1</v>
      </c>
      <c r="C711" s="376" t="s">
        <v>1516</v>
      </c>
      <c r="D711" s="22">
        <v>0</v>
      </c>
      <c r="E711" s="22">
        <v>3</v>
      </c>
      <c r="F711" s="209" t="s">
        <v>1490</v>
      </c>
      <c r="G711" s="209" t="str">
        <f t="shared" si="155"/>
        <v>DE.DP-2</v>
      </c>
      <c r="H711" s="37">
        <f>VLOOKUP(E711,'_Score matrix'!$B$31:$C$35,2,FALSE)</f>
        <v>1</v>
      </c>
      <c r="I711" s="37">
        <f>D711*H711</f>
        <v>0</v>
      </c>
      <c r="J711" s="37">
        <f t="shared" si="157"/>
        <v>5</v>
      </c>
      <c r="K711" s="37"/>
      <c r="L711" s="55"/>
      <c r="N711" s="2"/>
    </row>
    <row r="712" spans="1:14" x14ac:dyDescent="0.3">
      <c r="A712" s="72" t="s">
        <v>871</v>
      </c>
      <c r="B712" s="354">
        <f>$D$680-1</f>
        <v>1</v>
      </c>
      <c r="C712" s="376" t="s">
        <v>1516</v>
      </c>
      <c r="D712" s="22">
        <v>0</v>
      </c>
      <c r="E712" s="22">
        <v>3</v>
      </c>
      <c r="F712" s="209" t="s">
        <v>1493</v>
      </c>
      <c r="G712" s="209" t="str">
        <f t="shared" si="155"/>
        <v>DE.DP-5</v>
      </c>
      <c r="H712" s="37">
        <f>VLOOKUP(E712,'_Score matrix'!$B$31:$C$35,2,FALSE)</f>
        <v>1</v>
      </c>
      <c r="I712" s="37">
        <f>D712*H712</f>
        <v>0</v>
      </c>
      <c r="J712" s="37">
        <f t="shared" si="157"/>
        <v>5</v>
      </c>
      <c r="K712" s="37"/>
      <c r="L712" s="55"/>
      <c r="N712" s="2"/>
    </row>
    <row r="713" spans="1:14" x14ac:dyDescent="0.3">
      <c r="A713" s="72" t="s">
        <v>872</v>
      </c>
      <c r="B713" s="354"/>
      <c r="C713" s="376"/>
      <c r="D713" s="22"/>
      <c r="E713" s="22"/>
      <c r="F713" s="209"/>
      <c r="G713" s="209"/>
      <c r="H713" s="37"/>
      <c r="I713" s="37"/>
      <c r="J713" s="37"/>
      <c r="K713" s="37"/>
      <c r="L713" s="55"/>
      <c r="N713" s="2"/>
    </row>
    <row r="714" spans="1:14" x14ac:dyDescent="0.3">
      <c r="A714" s="72" t="s">
        <v>3604</v>
      </c>
      <c r="B714" s="354">
        <f t="shared" ref="B714:B737" si="160">$D$680-1</f>
        <v>1</v>
      </c>
      <c r="C714" s="376" t="s">
        <v>2005</v>
      </c>
      <c r="D714" s="22">
        <v>0</v>
      </c>
      <c r="E714" s="22">
        <f t="shared" ref="E714:E737" si="161">IF(D714=6, 1, 3)</f>
        <v>3</v>
      </c>
      <c r="F714" s="209" t="s">
        <v>1477</v>
      </c>
      <c r="G714" s="209" t="str">
        <f t="shared" ref="G714:G737" si="162">IF(B714=1,F714,"")</f>
        <v>DE.AE-2</v>
      </c>
      <c r="H714" s="37">
        <f>VLOOKUP(E714,'_Score matrix'!$B$31:$C$35,2,FALSE)</f>
        <v>1</v>
      </c>
      <c r="I714" s="37">
        <f t="shared" ref="I714:I737" si="163">D714*H714</f>
        <v>0</v>
      </c>
      <c r="J714" s="37">
        <f>5*H714</f>
        <v>5</v>
      </c>
      <c r="K714" s="37"/>
      <c r="L714" s="55"/>
      <c r="N714" s="2"/>
    </row>
    <row r="715" spans="1:14" x14ac:dyDescent="0.3">
      <c r="A715" s="72" t="s">
        <v>3605</v>
      </c>
      <c r="B715" s="354">
        <f t="shared" si="160"/>
        <v>1</v>
      </c>
      <c r="C715" s="376" t="s">
        <v>2005</v>
      </c>
      <c r="D715" s="22">
        <v>0</v>
      </c>
      <c r="E715" s="22">
        <f t="shared" si="161"/>
        <v>3</v>
      </c>
      <c r="F715" s="209" t="s">
        <v>1477</v>
      </c>
      <c r="G715" s="209" t="str">
        <f t="shared" si="162"/>
        <v>DE.AE-2</v>
      </c>
      <c r="H715" s="37">
        <f>VLOOKUP(E715,'_Score matrix'!$B$31:$C$35,2,FALSE)</f>
        <v>1</v>
      </c>
      <c r="I715" s="37">
        <f t="shared" si="163"/>
        <v>0</v>
      </c>
      <c r="J715" s="37">
        <f t="shared" ref="J715:J737" si="164">5*H715</f>
        <v>5</v>
      </c>
      <c r="K715" s="37"/>
      <c r="L715" s="55"/>
      <c r="N715" s="2"/>
    </row>
    <row r="716" spans="1:14" x14ac:dyDescent="0.3">
      <c r="A716" s="72" t="s">
        <v>3606</v>
      </c>
      <c r="B716" s="354">
        <f t="shared" si="160"/>
        <v>1</v>
      </c>
      <c r="C716" s="376" t="s">
        <v>2005</v>
      </c>
      <c r="D716" s="22">
        <v>0</v>
      </c>
      <c r="E716" s="22">
        <f t="shared" si="161"/>
        <v>3</v>
      </c>
      <c r="F716" s="209" t="s">
        <v>1477</v>
      </c>
      <c r="G716" s="209" t="str">
        <f t="shared" si="162"/>
        <v>DE.AE-2</v>
      </c>
      <c r="H716" s="37">
        <f>VLOOKUP(E716,'_Score matrix'!$B$31:$C$35,2,FALSE)</f>
        <v>1</v>
      </c>
      <c r="I716" s="37">
        <f t="shared" si="163"/>
        <v>0</v>
      </c>
      <c r="J716" s="37">
        <f t="shared" si="164"/>
        <v>5</v>
      </c>
      <c r="K716" s="37"/>
      <c r="L716" s="55"/>
      <c r="N716" s="2"/>
    </row>
    <row r="717" spans="1:14" x14ac:dyDescent="0.3">
      <c r="A717" s="72" t="s">
        <v>3607</v>
      </c>
      <c r="B717" s="354">
        <f t="shared" si="160"/>
        <v>1</v>
      </c>
      <c r="C717" s="376" t="s">
        <v>2005</v>
      </c>
      <c r="D717" s="22">
        <v>0</v>
      </c>
      <c r="E717" s="22">
        <f t="shared" si="161"/>
        <v>3</v>
      </c>
      <c r="F717" s="209" t="s">
        <v>1477</v>
      </c>
      <c r="G717" s="209" t="str">
        <f t="shared" si="162"/>
        <v>DE.AE-2</v>
      </c>
      <c r="H717" s="37">
        <f>VLOOKUP(E717,'_Score matrix'!$B$31:$C$35,2,FALSE)</f>
        <v>1</v>
      </c>
      <c r="I717" s="37">
        <f t="shared" si="163"/>
        <v>0</v>
      </c>
      <c r="J717" s="37">
        <f t="shared" si="164"/>
        <v>5</v>
      </c>
      <c r="K717" s="37"/>
      <c r="L717" s="55"/>
      <c r="N717" s="2"/>
    </row>
    <row r="718" spans="1:14" x14ac:dyDescent="0.3">
      <c r="A718" s="72" t="s">
        <v>3608</v>
      </c>
      <c r="B718" s="354">
        <f t="shared" si="160"/>
        <v>1</v>
      </c>
      <c r="C718" s="376" t="s">
        <v>2005</v>
      </c>
      <c r="D718" s="22">
        <v>0</v>
      </c>
      <c r="E718" s="22">
        <f t="shared" si="161"/>
        <v>3</v>
      </c>
      <c r="F718" s="209" t="s">
        <v>1477</v>
      </c>
      <c r="G718" s="209" t="str">
        <f t="shared" si="162"/>
        <v>DE.AE-2</v>
      </c>
      <c r="H718" s="37">
        <f>VLOOKUP(E718,'_Score matrix'!$B$31:$C$35,2,FALSE)</f>
        <v>1</v>
      </c>
      <c r="I718" s="37">
        <f t="shared" si="163"/>
        <v>0</v>
      </c>
      <c r="J718" s="37">
        <f t="shared" si="164"/>
        <v>5</v>
      </c>
      <c r="K718" s="37"/>
      <c r="L718" s="55"/>
      <c r="N718" s="2"/>
    </row>
    <row r="719" spans="1:14" x14ac:dyDescent="0.3">
      <c r="A719" s="72" t="s">
        <v>3609</v>
      </c>
      <c r="B719" s="354">
        <f t="shared" si="160"/>
        <v>1</v>
      </c>
      <c r="C719" s="376" t="s">
        <v>2005</v>
      </c>
      <c r="D719" s="22">
        <v>0</v>
      </c>
      <c r="E719" s="22">
        <f t="shared" si="161"/>
        <v>3</v>
      </c>
      <c r="F719" s="209" t="s">
        <v>1477</v>
      </c>
      <c r="G719" s="209" t="str">
        <f t="shared" si="162"/>
        <v>DE.AE-2</v>
      </c>
      <c r="H719" s="37">
        <f>VLOOKUP(E719,'_Score matrix'!$B$31:$C$35,2,FALSE)</f>
        <v>1</v>
      </c>
      <c r="I719" s="37">
        <f t="shared" si="163"/>
        <v>0</v>
      </c>
      <c r="J719" s="37">
        <f t="shared" si="164"/>
        <v>5</v>
      </c>
      <c r="K719" s="37"/>
      <c r="L719" s="55"/>
      <c r="N719" s="2"/>
    </row>
    <row r="720" spans="1:14" x14ac:dyDescent="0.3">
      <c r="A720" s="72" t="s">
        <v>3610</v>
      </c>
      <c r="B720" s="354">
        <f t="shared" si="160"/>
        <v>1</v>
      </c>
      <c r="C720" s="376" t="s">
        <v>2005</v>
      </c>
      <c r="D720" s="22">
        <v>0</v>
      </c>
      <c r="E720" s="22">
        <f t="shared" si="161"/>
        <v>3</v>
      </c>
      <c r="F720" s="209" t="s">
        <v>1477</v>
      </c>
      <c r="G720" s="209" t="str">
        <f t="shared" si="162"/>
        <v>DE.AE-2</v>
      </c>
      <c r="H720" s="37">
        <f>VLOOKUP(E720,'_Score matrix'!$B$31:$C$35,2,FALSE)</f>
        <v>1</v>
      </c>
      <c r="I720" s="37">
        <f t="shared" si="163"/>
        <v>0</v>
      </c>
      <c r="J720" s="37">
        <f t="shared" si="164"/>
        <v>5</v>
      </c>
      <c r="K720" s="37"/>
      <c r="L720" s="55"/>
      <c r="N720" s="2"/>
    </row>
    <row r="721" spans="1:14" x14ac:dyDescent="0.3">
      <c r="A721" s="72" t="s">
        <v>3611</v>
      </c>
      <c r="B721" s="354">
        <f t="shared" si="160"/>
        <v>1</v>
      </c>
      <c r="C721" s="376" t="s">
        <v>2005</v>
      </c>
      <c r="D721" s="22">
        <v>0</v>
      </c>
      <c r="E721" s="22">
        <f t="shared" si="161"/>
        <v>3</v>
      </c>
      <c r="F721" s="209" t="s">
        <v>1477</v>
      </c>
      <c r="G721" s="209" t="str">
        <f t="shared" si="162"/>
        <v>DE.AE-2</v>
      </c>
      <c r="H721" s="37">
        <f>VLOOKUP(E721,'_Score matrix'!$B$31:$C$35,2,FALSE)</f>
        <v>1</v>
      </c>
      <c r="I721" s="37">
        <f t="shared" si="163"/>
        <v>0</v>
      </c>
      <c r="J721" s="37">
        <f t="shared" si="164"/>
        <v>5</v>
      </c>
      <c r="K721" s="37"/>
      <c r="L721" s="55"/>
      <c r="N721" s="2"/>
    </row>
    <row r="722" spans="1:14" x14ac:dyDescent="0.3">
      <c r="A722" s="72" t="s">
        <v>3612</v>
      </c>
      <c r="B722" s="354">
        <f t="shared" si="160"/>
        <v>1</v>
      </c>
      <c r="C722" s="376" t="s">
        <v>2005</v>
      </c>
      <c r="D722" s="22">
        <v>0</v>
      </c>
      <c r="E722" s="22">
        <f t="shared" si="161"/>
        <v>3</v>
      </c>
      <c r="F722" s="209" t="s">
        <v>1477</v>
      </c>
      <c r="G722" s="209" t="str">
        <f t="shared" si="162"/>
        <v>DE.AE-2</v>
      </c>
      <c r="H722" s="37">
        <f>VLOOKUP(E722,'_Score matrix'!$B$31:$C$35,2,FALSE)</f>
        <v>1</v>
      </c>
      <c r="I722" s="37">
        <f t="shared" si="163"/>
        <v>0</v>
      </c>
      <c r="J722" s="37">
        <f t="shared" si="164"/>
        <v>5</v>
      </c>
      <c r="K722" s="37"/>
      <c r="L722" s="55"/>
      <c r="N722" s="2"/>
    </row>
    <row r="723" spans="1:14" x14ac:dyDescent="0.3">
      <c r="A723" s="72" t="s">
        <v>3613</v>
      </c>
      <c r="B723" s="354">
        <f t="shared" si="160"/>
        <v>1</v>
      </c>
      <c r="C723" s="376" t="s">
        <v>2005</v>
      </c>
      <c r="D723" s="22">
        <v>0</v>
      </c>
      <c r="E723" s="22">
        <f t="shared" si="161"/>
        <v>3</v>
      </c>
      <c r="F723" s="209" t="s">
        <v>1477</v>
      </c>
      <c r="G723" s="209" t="str">
        <f t="shared" si="162"/>
        <v>DE.AE-2</v>
      </c>
      <c r="H723" s="37">
        <f>VLOOKUP(E723,'_Score matrix'!$B$31:$C$35,2,FALSE)</f>
        <v>1</v>
      </c>
      <c r="I723" s="37">
        <f t="shared" si="163"/>
        <v>0</v>
      </c>
      <c r="J723" s="37">
        <f t="shared" si="164"/>
        <v>5</v>
      </c>
      <c r="K723" s="37"/>
      <c r="L723" s="55"/>
      <c r="N723" s="2"/>
    </row>
    <row r="724" spans="1:14" x14ac:dyDescent="0.3">
      <c r="A724" s="72" t="s">
        <v>3614</v>
      </c>
      <c r="B724" s="354">
        <f t="shared" si="160"/>
        <v>1</v>
      </c>
      <c r="C724" s="376" t="s">
        <v>2005</v>
      </c>
      <c r="D724" s="22">
        <v>0</v>
      </c>
      <c r="E724" s="22">
        <f t="shared" ref="E724" si="165">IF(D724=6, 1, 3)</f>
        <v>3</v>
      </c>
      <c r="F724" s="209" t="s">
        <v>1477</v>
      </c>
      <c r="G724" s="209" t="str">
        <f t="shared" si="162"/>
        <v>DE.AE-2</v>
      </c>
      <c r="H724" s="37">
        <f>VLOOKUP(E724,'_Score matrix'!$B$31:$C$35,2,FALSE)</f>
        <v>1</v>
      </c>
      <c r="I724" s="37">
        <f t="shared" si="163"/>
        <v>0</v>
      </c>
      <c r="J724" s="37">
        <f t="shared" ref="J724" si="166">5*H724</f>
        <v>5</v>
      </c>
      <c r="K724" s="37"/>
      <c r="L724" s="55"/>
      <c r="N724" s="2"/>
    </row>
    <row r="725" spans="1:14" x14ac:dyDescent="0.3">
      <c r="A725" s="72" t="s">
        <v>3615</v>
      </c>
      <c r="B725" s="354">
        <f t="shared" si="160"/>
        <v>1</v>
      </c>
      <c r="C725" s="376" t="s">
        <v>2005</v>
      </c>
      <c r="D725" s="22">
        <v>0</v>
      </c>
      <c r="E725" s="22">
        <f t="shared" si="161"/>
        <v>3</v>
      </c>
      <c r="F725" s="209" t="s">
        <v>1477</v>
      </c>
      <c r="G725" s="209" t="str">
        <f t="shared" si="162"/>
        <v>DE.AE-2</v>
      </c>
      <c r="H725" s="37">
        <f>VLOOKUP(E725,'_Score matrix'!$B$31:$C$35,2,FALSE)</f>
        <v>1</v>
      </c>
      <c r="I725" s="37">
        <f t="shared" si="163"/>
        <v>0</v>
      </c>
      <c r="J725" s="37">
        <f t="shared" si="164"/>
        <v>5</v>
      </c>
      <c r="K725" s="37"/>
      <c r="L725" s="55"/>
      <c r="N725" s="2"/>
    </row>
    <row r="726" spans="1:14" x14ac:dyDescent="0.3">
      <c r="A726" s="72" t="s">
        <v>3616</v>
      </c>
      <c r="B726" s="354">
        <f t="shared" si="160"/>
        <v>1</v>
      </c>
      <c r="C726" s="376" t="s">
        <v>2005</v>
      </c>
      <c r="D726" s="22">
        <v>0</v>
      </c>
      <c r="E726" s="22">
        <f t="shared" si="161"/>
        <v>3</v>
      </c>
      <c r="F726" s="209" t="s">
        <v>1477</v>
      </c>
      <c r="G726" s="209" t="str">
        <f t="shared" si="162"/>
        <v>DE.AE-2</v>
      </c>
      <c r="H726" s="37">
        <f>VLOOKUP(E726,'_Score matrix'!$B$31:$C$35,2,FALSE)</f>
        <v>1</v>
      </c>
      <c r="I726" s="37">
        <f t="shared" si="163"/>
        <v>0</v>
      </c>
      <c r="J726" s="37">
        <f t="shared" si="164"/>
        <v>5</v>
      </c>
      <c r="K726" s="37"/>
      <c r="L726" s="55"/>
      <c r="N726" s="2"/>
    </row>
    <row r="727" spans="1:14" x14ac:dyDescent="0.3">
      <c r="A727" s="72" t="s">
        <v>3617</v>
      </c>
      <c r="B727" s="354">
        <f t="shared" si="160"/>
        <v>1</v>
      </c>
      <c r="C727" s="376" t="s">
        <v>2005</v>
      </c>
      <c r="D727" s="22">
        <v>0</v>
      </c>
      <c r="E727" s="22">
        <f t="shared" si="161"/>
        <v>3</v>
      </c>
      <c r="F727" s="209" t="s">
        <v>1477</v>
      </c>
      <c r="G727" s="209" t="str">
        <f t="shared" si="162"/>
        <v>DE.AE-2</v>
      </c>
      <c r="H727" s="37">
        <f>VLOOKUP(E727,'_Score matrix'!$B$31:$C$35,2,FALSE)</f>
        <v>1</v>
      </c>
      <c r="I727" s="37">
        <f t="shared" si="163"/>
        <v>0</v>
      </c>
      <c r="J727" s="37">
        <f t="shared" ref="J727" si="167">5*H727</f>
        <v>5</v>
      </c>
      <c r="K727" s="37"/>
      <c r="L727" s="55"/>
      <c r="N727" s="2"/>
    </row>
    <row r="728" spans="1:14" x14ac:dyDescent="0.3">
      <c r="A728" s="72" t="s">
        <v>3618</v>
      </c>
      <c r="B728" s="354">
        <f t="shared" si="160"/>
        <v>1</v>
      </c>
      <c r="C728" s="376" t="s">
        <v>2005</v>
      </c>
      <c r="D728" s="22">
        <v>0</v>
      </c>
      <c r="E728" s="22">
        <f t="shared" si="161"/>
        <v>3</v>
      </c>
      <c r="F728" s="209" t="s">
        <v>1502</v>
      </c>
      <c r="G728" s="209" t="str">
        <f t="shared" si="162"/>
        <v>RS.AN-3</v>
      </c>
      <c r="H728" s="37">
        <f>VLOOKUP(E728,'_Score matrix'!$B$31:$C$35,2,FALSE)</f>
        <v>1</v>
      </c>
      <c r="I728" s="37">
        <f t="shared" si="163"/>
        <v>0</v>
      </c>
      <c r="J728" s="37">
        <f t="shared" si="164"/>
        <v>5</v>
      </c>
      <c r="K728" s="37"/>
      <c r="L728" s="55"/>
      <c r="N728" s="2"/>
    </row>
    <row r="729" spans="1:14" x14ac:dyDescent="0.3">
      <c r="A729" s="72" t="s">
        <v>3619</v>
      </c>
      <c r="B729" s="354">
        <f t="shared" si="160"/>
        <v>1</v>
      </c>
      <c r="C729" s="376" t="s">
        <v>2005</v>
      </c>
      <c r="D729" s="22">
        <v>0</v>
      </c>
      <c r="E729" s="22">
        <f t="shared" si="161"/>
        <v>3</v>
      </c>
      <c r="F729" s="209" t="s">
        <v>1502</v>
      </c>
      <c r="G729" s="209" t="str">
        <f t="shared" si="162"/>
        <v>RS.AN-3</v>
      </c>
      <c r="H729" s="37">
        <f>VLOOKUP(E729,'_Score matrix'!$B$31:$C$35,2,FALSE)</f>
        <v>1</v>
      </c>
      <c r="I729" s="37">
        <f t="shared" si="163"/>
        <v>0</v>
      </c>
      <c r="J729" s="37">
        <f t="shared" si="164"/>
        <v>5</v>
      </c>
      <c r="K729" s="37"/>
      <c r="L729" s="55"/>
      <c r="N729" s="2"/>
    </row>
    <row r="730" spans="1:14" x14ac:dyDescent="0.3">
      <c r="A730" s="72" t="s">
        <v>3620</v>
      </c>
      <c r="B730" s="354">
        <f t="shared" si="160"/>
        <v>1</v>
      </c>
      <c r="C730" s="376" t="s">
        <v>2005</v>
      </c>
      <c r="D730" s="22">
        <v>0</v>
      </c>
      <c r="E730" s="22">
        <f t="shared" si="161"/>
        <v>3</v>
      </c>
      <c r="F730" s="209" t="s">
        <v>1477</v>
      </c>
      <c r="G730" s="209" t="str">
        <f t="shared" si="162"/>
        <v>DE.AE-2</v>
      </c>
      <c r="H730" s="37">
        <f>VLOOKUP(E730,'_Score matrix'!$B$31:$C$35,2,FALSE)</f>
        <v>1</v>
      </c>
      <c r="I730" s="37">
        <f t="shared" si="163"/>
        <v>0</v>
      </c>
      <c r="J730" s="37">
        <f t="shared" si="164"/>
        <v>5</v>
      </c>
      <c r="K730" s="37"/>
      <c r="L730" s="55"/>
      <c r="N730" s="2"/>
    </row>
    <row r="731" spans="1:14" x14ac:dyDescent="0.3">
      <c r="A731" s="72" t="s">
        <v>3621</v>
      </c>
      <c r="B731" s="354">
        <f t="shared" si="160"/>
        <v>1</v>
      </c>
      <c r="C731" s="376" t="s">
        <v>2005</v>
      </c>
      <c r="D731" s="22">
        <v>0</v>
      </c>
      <c r="E731" s="22">
        <f t="shared" si="161"/>
        <v>3</v>
      </c>
      <c r="F731" s="209" t="s">
        <v>1502</v>
      </c>
      <c r="G731" s="209" t="str">
        <f t="shared" si="162"/>
        <v>RS.AN-3</v>
      </c>
      <c r="H731" s="37">
        <f>VLOOKUP(E731,'_Score matrix'!$B$31:$C$35,2,FALSE)</f>
        <v>1</v>
      </c>
      <c r="I731" s="37">
        <f t="shared" si="163"/>
        <v>0</v>
      </c>
      <c r="J731" s="37">
        <f t="shared" ref="J731:J736" si="168">5*H731</f>
        <v>5</v>
      </c>
      <c r="K731" s="37"/>
      <c r="L731" s="55"/>
      <c r="N731" s="2"/>
    </row>
    <row r="732" spans="1:14" x14ac:dyDescent="0.3">
      <c r="A732" s="72" t="s">
        <v>3622</v>
      </c>
      <c r="B732" s="354">
        <f t="shared" si="160"/>
        <v>1</v>
      </c>
      <c r="C732" s="376" t="s">
        <v>2005</v>
      </c>
      <c r="D732" s="22">
        <v>0</v>
      </c>
      <c r="E732" s="22">
        <f t="shared" si="161"/>
        <v>3</v>
      </c>
      <c r="F732" s="209" t="s">
        <v>1502</v>
      </c>
      <c r="G732" s="209" t="str">
        <f t="shared" si="162"/>
        <v>RS.AN-3</v>
      </c>
      <c r="H732" s="37">
        <f>VLOOKUP(E732,'_Score matrix'!$B$31:$C$35,2,FALSE)</f>
        <v>1</v>
      </c>
      <c r="I732" s="37">
        <f t="shared" si="163"/>
        <v>0</v>
      </c>
      <c r="J732" s="37">
        <f t="shared" si="168"/>
        <v>5</v>
      </c>
      <c r="K732" s="37"/>
      <c r="L732" s="55"/>
      <c r="N732" s="2"/>
    </row>
    <row r="733" spans="1:14" x14ac:dyDescent="0.3">
      <c r="A733" s="72" t="s">
        <v>3623</v>
      </c>
      <c r="B733" s="354">
        <f t="shared" si="160"/>
        <v>1</v>
      </c>
      <c r="C733" s="376" t="s">
        <v>2005</v>
      </c>
      <c r="D733" s="22">
        <v>0</v>
      </c>
      <c r="E733" s="22">
        <f t="shared" si="161"/>
        <v>3</v>
      </c>
      <c r="F733" s="209" t="s">
        <v>1477</v>
      </c>
      <c r="G733" s="209" t="str">
        <f t="shared" si="162"/>
        <v>DE.AE-2</v>
      </c>
      <c r="H733" s="37">
        <f>VLOOKUP(E733,'_Score matrix'!$B$31:$C$35,2,FALSE)</f>
        <v>1</v>
      </c>
      <c r="I733" s="37">
        <f t="shared" si="163"/>
        <v>0</v>
      </c>
      <c r="J733" s="37">
        <f t="shared" si="168"/>
        <v>5</v>
      </c>
      <c r="K733" s="37"/>
      <c r="L733" s="55"/>
      <c r="N733" s="2"/>
    </row>
    <row r="734" spans="1:14" x14ac:dyDescent="0.3">
      <c r="A734" s="72" t="s">
        <v>3624</v>
      </c>
      <c r="B734" s="354">
        <f t="shared" si="160"/>
        <v>1</v>
      </c>
      <c r="C734" s="376" t="s">
        <v>2005</v>
      </c>
      <c r="D734" s="22">
        <v>0</v>
      </c>
      <c r="E734" s="22">
        <f t="shared" si="161"/>
        <v>3</v>
      </c>
      <c r="F734" s="209" t="s">
        <v>1496</v>
      </c>
      <c r="G734" s="209" t="str">
        <f t="shared" si="162"/>
        <v>RS.CO-2</v>
      </c>
      <c r="H734" s="37">
        <f>VLOOKUP(E734,'_Score matrix'!$B$31:$C$35,2,FALSE)</f>
        <v>1</v>
      </c>
      <c r="I734" s="37">
        <f t="shared" si="163"/>
        <v>0</v>
      </c>
      <c r="J734" s="37">
        <f t="shared" si="168"/>
        <v>5</v>
      </c>
      <c r="K734" s="37"/>
      <c r="L734" s="55"/>
      <c r="N734" s="2"/>
    </row>
    <row r="735" spans="1:14" x14ac:dyDescent="0.3">
      <c r="A735" s="72" t="s">
        <v>3625</v>
      </c>
      <c r="B735" s="354">
        <f t="shared" si="160"/>
        <v>1</v>
      </c>
      <c r="C735" s="376" t="s">
        <v>2005</v>
      </c>
      <c r="D735" s="22">
        <v>0</v>
      </c>
      <c r="E735" s="22">
        <f t="shared" si="161"/>
        <v>3</v>
      </c>
      <c r="F735" s="209" t="s">
        <v>1502</v>
      </c>
      <c r="G735" s="209" t="str">
        <f t="shared" si="162"/>
        <v>RS.AN-3</v>
      </c>
      <c r="H735" s="37">
        <f>VLOOKUP(E735,'_Score matrix'!$B$31:$C$35,2,FALSE)</f>
        <v>1</v>
      </c>
      <c r="I735" s="37">
        <f t="shared" si="163"/>
        <v>0</v>
      </c>
      <c r="J735" s="37">
        <f t="shared" si="168"/>
        <v>5</v>
      </c>
      <c r="K735" s="37"/>
      <c r="L735" s="55"/>
      <c r="N735" s="2"/>
    </row>
    <row r="736" spans="1:14" x14ac:dyDescent="0.3">
      <c r="A736" s="72" t="s">
        <v>3626</v>
      </c>
      <c r="B736" s="354">
        <f t="shared" si="160"/>
        <v>1</v>
      </c>
      <c r="C736" s="376" t="s">
        <v>2005</v>
      </c>
      <c r="D736" s="22">
        <v>0</v>
      </c>
      <c r="E736" s="22">
        <f t="shared" si="161"/>
        <v>3</v>
      </c>
      <c r="F736" s="209" t="s">
        <v>1502</v>
      </c>
      <c r="G736" s="209" t="str">
        <f t="shared" si="162"/>
        <v>RS.AN-3</v>
      </c>
      <c r="H736" s="37">
        <f>VLOOKUP(E736,'_Score matrix'!$B$31:$C$35,2,FALSE)</f>
        <v>1</v>
      </c>
      <c r="I736" s="37">
        <f t="shared" si="163"/>
        <v>0</v>
      </c>
      <c r="J736" s="37">
        <f t="shared" si="168"/>
        <v>5</v>
      </c>
      <c r="K736" s="37"/>
      <c r="L736" s="55"/>
      <c r="N736" s="2"/>
    </row>
    <row r="737" spans="1:14" x14ac:dyDescent="0.3">
      <c r="A737" s="72" t="s">
        <v>3627</v>
      </c>
      <c r="B737" s="354">
        <f t="shared" si="160"/>
        <v>1</v>
      </c>
      <c r="C737" s="376" t="s">
        <v>2005</v>
      </c>
      <c r="D737" s="22">
        <v>0</v>
      </c>
      <c r="E737" s="22">
        <f t="shared" si="161"/>
        <v>3</v>
      </c>
      <c r="F737" s="209" t="s">
        <v>1502</v>
      </c>
      <c r="G737" s="209" t="str">
        <f t="shared" si="162"/>
        <v>RS.AN-3</v>
      </c>
      <c r="H737" s="37">
        <f>VLOOKUP(E737,'_Score matrix'!$B$31:$C$35,2,FALSE)</f>
        <v>1</v>
      </c>
      <c r="I737" s="37">
        <f t="shared" si="163"/>
        <v>0</v>
      </c>
      <c r="J737" s="37">
        <f t="shared" si="164"/>
        <v>5</v>
      </c>
      <c r="K737" s="37"/>
      <c r="L737" s="55"/>
      <c r="N737" s="2"/>
    </row>
    <row r="738" spans="1:14" ht="15.15" thickBot="1" x14ac:dyDescent="0.35">
      <c r="A738" s="77" t="s">
        <v>3628</v>
      </c>
      <c r="B738" s="366"/>
      <c r="C738" s="384"/>
      <c r="D738" s="58"/>
      <c r="E738" s="58"/>
      <c r="F738" s="110"/>
      <c r="G738" s="110"/>
      <c r="H738" s="39"/>
      <c r="I738" s="39"/>
      <c r="J738" s="39"/>
      <c r="K738" s="39"/>
      <c r="L738" s="61"/>
      <c r="N738" s="2"/>
    </row>
    <row r="739" spans="1:14" x14ac:dyDescent="0.3">
      <c r="A739" s="71" t="s">
        <v>386</v>
      </c>
      <c r="B739" s="369"/>
      <c r="C739" s="386"/>
      <c r="D739" s="23">
        <f t="shared" ref="D739:J739" si="169">SUMIFS(D:D,$A:$A,"S 3*",$B:$B,1,$C:$C,"C",$L:$L,"&lt;&gt;NIST MAPPING")</f>
        <v>0</v>
      </c>
      <c r="E739" s="23">
        <f t="shared" si="169"/>
        <v>72</v>
      </c>
      <c r="F739" s="43">
        <f t="shared" si="169"/>
        <v>0</v>
      </c>
      <c r="G739" s="43">
        <f t="shared" si="169"/>
        <v>0</v>
      </c>
      <c r="H739" s="43">
        <f t="shared" si="169"/>
        <v>24</v>
      </c>
      <c r="I739" s="43">
        <f t="shared" si="169"/>
        <v>0</v>
      </c>
      <c r="J739" s="43">
        <f t="shared" si="169"/>
        <v>120</v>
      </c>
      <c r="K739" s="43">
        <f>IF(ROUND(100*(I739-H739)/(J739-H739),2) &lt; 0, 0, ROUND(100*(I739-H739)/(J739-H739),2))</f>
        <v>0</v>
      </c>
      <c r="L739" s="59"/>
      <c r="N739" s="2"/>
    </row>
    <row r="740" spans="1:14" ht="15.15" thickBot="1" x14ac:dyDescent="0.35">
      <c r="A740" s="74" t="s">
        <v>387</v>
      </c>
      <c r="B740" s="371"/>
      <c r="C740" s="389"/>
      <c r="D740" s="68">
        <f t="shared" ref="D740:J740" si="170">SUMIFS(D:D,$A:$A,"S 3*",$B:$B,1,$C:$C,"M",$L:$L,"&lt;&gt;NIST MAPPING")</f>
        <v>0</v>
      </c>
      <c r="E740" s="68">
        <f t="shared" si="170"/>
        <v>42</v>
      </c>
      <c r="F740" s="34">
        <f t="shared" si="170"/>
        <v>0</v>
      </c>
      <c r="G740" s="34">
        <f t="shared" si="170"/>
        <v>0</v>
      </c>
      <c r="H740" s="34">
        <f t="shared" si="170"/>
        <v>14</v>
      </c>
      <c r="I740" s="34">
        <f t="shared" si="170"/>
        <v>0</v>
      </c>
      <c r="J740" s="34">
        <f t="shared" si="170"/>
        <v>70</v>
      </c>
      <c r="K740" s="34">
        <f>IF(ROUND(100*(I740-H740)/(J740-H740),2) &lt; 0, 0, ROUND(100*(I740-H740)/(J740-H740),2))</f>
        <v>0</v>
      </c>
      <c r="L740" s="62"/>
      <c r="N740" s="2"/>
    </row>
    <row r="741" spans="1:14" ht="15.15" thickBot="1" x14ac:dyDescent="0.35">
      <c r="F741" s="5"/>
      <c r="G741" s="5"/>
      <c r="H741" s="5"/>
      <c r="I741" s="5"/>
      <c r="J741" s="5"/>
      <c r="K741" s="5"/>
      <c r="N741" s="2"/>
    </row>
    <row r="742" spans="1:14" x14ac:dyDescent="0.3">
      <c r="A742" s="51" t="s">
        <v>363</v>
      </c>
      <c r="B742" s="357"/>
      <c r="C742" s="375"/>
      <c r="D742" s="66"/>
      <c r="E742" s="66"/>
      <c r="F742" s="213"/>
      <c r="G742" s="213"/>
      <c r="H742" s="42"/>
      <c r="I742" s="42"/>
      <c r="J742" s="42"/>
      <c r="K742" s="42"/>
      <c r="L742" s="59"/>
      <c r="N742" s="2"/>
    </row>
    <row r="743" spans="1:14" x14ac:dyDescent="0.3">
      <c r="A743" s="72" t="s">
        <v>717</v>
      </c>
      <c r="B743" s="354"/>
      <c r="C743" s="376"/>
      <c r="D743" s="22">
        <v>2</v>
      </c>
      <c r="E743" s="22"/>
      <c r="F743" s="209"/>
      <c r="G743" s="209"/>
      <c r="H743" s="37"/>
      <c r="I743" s="37"/>
      <c r="J743" s="37"/>
      <c r="K743" s="37"/>
      <c r="L743" s="55"/>
      <c r="N743" s="2"/>
    </row>
    <row r="744" spans="1:14" x14ac:dyDescent="0.3">
      <c r="A744" s="72" t="s">
        <v>404</v>
      </c>
      <c r="B744" s="354">
        <f>$D$743-1</f>
        <v>1</v>
      </c>
      <c r="C744" s="376" t="s">
        <v>1516</v>
      </c>
      <c r="D744" s="22">
        <v>0</v>
      </c>
      <c r="E744" s="22">
        <v>3</v>
      </c>
      <c r="F744" s="209" t="s">
        <v>1409</v>
      </c>
      <c r="G744" s="209" t="str">
        <f>IF(B744=1,F744,"")</f>
        <v>ID.RA-3</v>
      </c>
      <c r="H744" s="37">
        <f>VLOOKUP(E744,'_Score matrix'!$B$31:$C$35,2,FALSE)</f>
        <v>1</v>
      </c>
      <c r="I744" s="37">
        <f>D744*H744</f>
        <v>0</v>
      </c>
      <c r="J744" s="37">
        <f t="shared" ref="J744" si="171">5*H744</f>
        <v>5</v>
      </c>
      <c r="K744" s="37"/>
      <c r="L744" s="55"/>
      <c r="N744" s="2"/>
    </row>
    <row r="745" spans="1:14" x14ac:dyDescent="0.3">
      <c r="A745" s="72" t="s">
        <v>405</v>
      </c>
      <c r="B745" s="354"/>
      <c r="C745" s="376"/>
      <c r="D745" s="22"/>
      <c r="E745" s="22"/>
      <c r="F745" s="209"/>
      <c r="G745" s="209"/>
      <c r="H745" s="37"/>
      <c r="I745" s="37"/>
      <c r="J745" s="37"/>
      <c r="K745" s="37"/>
      <c r="L745" s="55"/>
      <c r="N745" s="2"/>
    </row>
    <row r="746" spans="1:14" x14ac:dyDescent="0.3">
      <c r="A746" s="72" t="s">
        <v>755</v>
      </c>
      <c r="B746" s="354"/>
      <c r="C746" s="376"/>
      <c r="D746" s="22">
        <v>1</v>
      </c>
      <c r="E746" s="22"/>
      <c r="F746" s="209"/>
      <c r="G746" s="209"/>
      <c r="H746" s="37"/>
      <c r="I746" s="37"/>
      <c r="J746" s="37"/>
      <c r="K746" s="37"/>
      <c r="L746" s="55"/>
      <c r="N746" s="2"/>
    </row>
    <row r="747" spans="1:14" x14ac:dyDescent="0.3">
      <c r="A747" s="72" t="s">
        <v>756</v>
      </c>
      <c r="B747" s="354"/>
      <c r="C747" s="376"/>
      <c r="D747" s="22">
        <v>1</v>
      </c>
      <c r="E747" s="22"/>
      <c r="F747" s="209"/>
      <c r="G747" s="209"/>
      <c r="H747" s="37"/>
      <c r="I747" s="37"/>
      <c r="J747" s="37"/>
      <c r="K747" s="37"/>
      <c r="L747" s="55"/>
      <c r="N747" s="2"/>
    </row>
    <row r="748" spans="1:14" x14ac:dyDescent="0.3">
      <c r="A748" s="72" t="s">
        <v>757</v>
      </c>
      <c r="B748" s="354"/>
      <c r="C748" s="376"/>
      <c r="D748" s="22">
        <v>1</v>
      </c>
      <c r="E748" s="22"/>
      <c r="F748" s="209"/>
      <c r="G748" s="209"/>
      <c r="H748" s="37"/>
      <c r="I748" s="37"/>
      <c r="J748" s="37"/>
      <c r="K748" s="37"/>
      <c r="L748" s="55"/>
      <c r="N748" s="2"/>
    </row>
    <row r="749" spans="1:14" x14ac:dyDescent="0.3">
      <c r="A749" s="72" t="s">
        <v>758</v>
      </c>
      <c r="B749" s="354"/>
      <c r="C749" s="376"/>
      <c r="D749" s="22">
        <v>1</v>
      </c>
      <c r="E749" s="22"/>
      <c r="F749" s="209"/>
      <c r="G749" s="209"/>
      <c r="H749" s="37"/>
      <c r="I749" s="37"/>
      <c r="J749" s="37"/>
      <c r="K749" s="37"/>
      <c r="L749" s="55"/>
      <c r="N749" s="2"/>
    </row>
    <row r="750" spans="1:14" x14ac:dyDescent="0.3">
      <c r="A750" s="72" t="s">
        <v>759</v>
      </c>
      <c r="B750" s="354"/>
      <c r="C750" s="376"/>
      <c r="D750" s="22">
        <v>1</v>
      </c>
      <c r="E750" s="22"/>
      <c r="F750" s="209"/>
      <c r="G750" s="209"/>
      <c r="H750" s="37"/>
      <c r="I750" s="37"/>
      <c r="J750" s="37"/>
      <c r="K750" s="37"/>
      <c r="L750" s="55"/>
      <c r="N750" s="2"/>
    </row>
    <row r="751" spans="1:14" x14ac:dyDescent="0.3">
      <c r="A751" s="72" t="s">
        <v>760</v>
      </c>
      <c r="B751" s="354"/>
      <c r="C751" s="376"/>
      <c r="D751" s="22">
        <v>1</v>
      </c>
      <c r="E751" s="22"/>
      <c r="F751" s="209"/>
      <c r="G751" s="209"/>
      <c r="H751" s="37"/>
      <c r="I751" s="37"/>
      <c r="J751" s="37"/>
      <c r="K751" s="37"/>
      <c r="L751" s="55"/>
      <c r="N751" s="2"/>
    </row>
    <row r="752" spans="1:14" x14ac:dyDescent="0.3">
      <c r="A752" s="72" t="s">
        <v>761</v>
      </c>
      <c r="B752" s="354"/>
      <c r="C752" s="376"/>
      <c r="D752" s="22">
        <v>1</v>
      </c>
      <c r="E752" s="22"/>
      <c r="F752" s="209"/>
      <c r="G752" s="209"/>
      <c r="H752" s="37"/>
      <c r="I752" s="37"/>
      <c r="J752" s="37"/>
      <c r="K752" s="37"/>
      <c r="L752" s="55"/>
      <c r="N752" s="2"/>
    </row>
    <row r="753" spans="1:14" x14ac:dyDescent="0.3">
      <c r="A753" s="72" t="s">
        <v>762</v>
      </c>
      <c r="B753" s="354"/>
      <c r="C753" s="376"/>
      <c r="D753" s="22">
        <v>1</v>
      </c>
      <c r="E753" s="22"/>
      <c r="F753" s="209"/>
      <c r="G753" s="209"/>
      <c r="H753" s="37"/>
      <c r="I753" s="37"/>
      <c r="J753" s="37"/>
      <c r="K753" s="37"/>
      <c r="L753" s="55"/>
      <c r="N753" s="2"/>
    </row>
    <row r="754" spans="1:14" x14ac:dyDescent="0.3">
      <c r="A754" s="72" t="s">
        <v>763</v>
      </c>
      <c r="B754" s="354"/>
      <c r="C754" s="376"/>
      <c r="D754" s="22">
        <v>1</v>
      </c>
      <c r="E754" s="22"/>
      <c r="F754" s="209"/>
      <c r="G754" s="209"/>
      <c r="H754" s="37"/>
      <c r="I754" s="37"/>
      <c r="J754" s="37"/>
      <c r="K754" s="37"/>
      <c r="L754" s="55"/>
      <c r="N754" s="2"/>
    </row>
    <row r="755" spans="1:14" x14ac:dyDescent="0.3">
      <c r="A755" s="72" t="s">
        <v>764</v>
      </c>
      <c r="B755" s="354"/>
      <c r="C755" s="376"/>
      <c r="D755" s="22">
        <v>1</v>
      </c>
      <c r="E755" s="22"/>
      <c r="F755" s="209"/>
      <c r="G755" s="209"/>
      <c r="H755" s="37"/>
      <c r="I755" s="37"/>
      <c r="J755" s="37"/>
      <c r="K755" s="37"/>
      <c r="L755" s="55"/>
      <c r="N755" s="2"/>
    </row>
    <row r="756" spans="1:14" x14ac:dyDescent="0.3">
      <c r="A756" s="72" t="s">
        <v>765</v>
      </c>
      <c r="B756" s="354"/>
      <c r="C756" s="376"/>
      <c r="D756" s="22">
        <v>1</v>
      </c>
      <c r="E756" s="22"/>
      <c r="F756" s="209"/>
      <c r="G756" s="209"/>
      <c r="H756" s="37"/>
      <c r="I756" s="37"/>
      <c r="J756" s="37"/>
      <c r="K756" s="37"/>
      <c r="L756" s="55"/>
      <c r="N756" s="2"/>
    </row>
    <row r="757" spans="1:14" x14ac:dyDescent="0.3">
      <c r="A757" s="72" t="s">
        <v>406</v>
      </c>
      <c r="B757" s="354">
        <f t="shared" ref="B757:B763" si="172">$D$743-1</f>
        <v>1</v>
      </c>
      <c r="C757" s="376" t="s">
        <v>1516</v>
      </c>
      <c r="D757" s="22">
        <v>0</v>
      </c>
      <c r="E757" s="22">
        <v>3</v>
      </c>
      <c r="F757" s="209"/>
      <c r="G757" s="209"/>
      <c r="H757" s="37">
        <f>VLOOKUP(E757,'_Score matrix'!$B$31:$C$35,2,FALSE)</f>
        <v>1</v>
      </c>
      <c r="I757" s="37">
        <f t="shared" ref="I757:I763" si="173">D757*H757</f>
        <v>0</v>
      </c>
      <c r="J757" s="37">
        <f t="shared" ref="J757" si="174">5*H757</f>
        <v>5</v>
      </c>
      <c r="K757" s="37"/>
      <c r="L757" s="55"/>
      <c r="N757" s="2"/>
    </row>
    <row r="758" spans="1:14" x14ac:dyDescent="0.3">
      <c r="A758" s="72" t="s">
        <v>407</v>
      </c>
      <c r="B758" s="354">
        <f t="shared" si="172"/>
        <v>1</v>
      </c>
      <c r="C758" s="376" t="s">
        <v>1516</v>
      </c>
      <c r="D758" s="22">
        <v>0</v>
      </c>
      <c r="E758" s="22">
        <v>3</v>
      </c>
      <c r="F758" s="209"/>
      <c r="G758" s="209"/>
      <c r="H758" s="37">
        <f>VLOOKUP(E758,'_Score matrix'!$B$31:$C$35,2,FALSE)</f>
        <v>1</v>
      </c>
      <c r="I758" s="37">
        <f t="shared" si="173"/>
        <v>0</v>
      </c>
      <c r="J758" s="37">
        <f t="shared" ref="J758:J768" si="175">5*H758</f>
        <v>5</v>
      </c>
      <c r="K758" s="37"/>
      <c r="L758" s="55"/>
      <c r="N758" s="2"/>
    </row>
    <row r="759" spans="1:14" x14ac:dyDescent="0.3">
      <c r="A759" s="72" t="s">
        <v>408</v>
      </c>
      <c r="B759" s="354">
        <f t="shared" si="172"/>
        <v>1</v>
      </c>
      <c r="C759" s="376" t="s">
        <v>1516</v>
      </c>
      <c r="D759" s="22">
        <v>0</v>
      </c>
      <c r="E759" s="22">
        <v>3</v>
      </c>
      <c r="F759" s="209"/>
      <c r="G759" s="209"/>
      <c r="H759" s="37">
        <f>VLOOKUP(E759,'_Score matrix'!$B$31:$C$35,2,FALSE)</f>
        <v>1</v>
      </c>
      <c r="I759" s="37">
        <f t="shared" si="173"/>
        <v>0</v>
      </c>
      <c r="J759" s="37">
        <f t="shared" si="175"/>
        <v>5</v>
      </c>
      <c r="K759" s="37"/>
      <c r="L759" s="55"/>
      <c r="N759" s="2"/>
    </row>
    <row r="760" spans="1:14" x14ac:dyDescent="0.3">
      <c r="A760" s="72" t="s">
        <v>413</v>
      </c>
      <c r="B760" s="354">
        <f t="shared" si="172"/>
        <v>1</v>
      </c>
      <c r="C760" s="376" t="s">
        <v>1516</v>
      </c>
      <c r="D760" s="22">
        <v>0</v>
      </c>
      <c r="E760" s="22">
        <v>3</v>
      </c>
      <c r="F760" s="209"/>
      <c r="G760" s="209"/>
      <c r="H760" s="37">
        <f>VLOOKUP(E760,'_Score matrix'!$B$31:$C$35,2,FALSE)</f>
        <v>1</v>
      </c>
      <c r="I760" s="37">
        <f t="shared" si="173"/>
        <v>0</v>
      </c>
      <c r="J760" s="37">
        <f t="shared" si="175"/>
        <v>5</v>
      </c>
      <c r="K760" s="37"/>
      <c r="L760" s="55"/>
      <c r="N760" s="2"/>
    </row>
    <row r="761" spans="1:14" x14ac:dyDescent="0.3">
      <c r="A761" s="72" t="s">
        <v>873</v>
      </c>
      <c r="B761" s="354">
        <f t="shared" si="172"/>
        <v>1</v>
      </c>
      <c r="C761" s="376" t="s">
        <v>1516</v>
      </c>
      <c r="D761" s="22">
        <v>0</v>
      </c>
      <c r="E761" s="22">
        <v>3</v>
      </c>
      <c r="F761" s="209"/>
      <c r="G761" s="209"/>
      <c r="H761" s="37">
        <f>VLOOKUP(E761,'_Score matrix'!$B$31:$C$35,2,FALSE)</f>
        <v>1</v>
      </c>
      <c r="I761" s="37">
        <f t="shared" si="173"/>
        <v>0</v>
      </c>
      <c r="J761" s="37">
        <f t="shared" si="175"/>
        <v>5</v>
      </c>
      <c r="K761" s="37"/>
      <c r="L761" s="55"/>
      <c r="N761" s="2"/>
    </row>
    <row r="762" spans="1:14" x14ac:dyDescent="0.3">
      <c r="A762" s="72" t="s">
        <v>874</v>
      </c>
      <c r="B762" s="354">
        <f t="shared" si="172"/>
        <v>1</v>
      </c>
      <c r="C762" s="376" t="s">
        <v>1516</v>
      </c>
      <c r="D762" s="22">
        <v>0</v>
      </c>
      <c r="E762" s="22">
        <v>3</v>
      </c>
      <c r="F762" s="209" t="s">
        <v>1411</v>
      </c>
      <c r="G762" s="209" t="str">
        <f>IF(B762=1,F762,"")</f>
        <v>ID.RA-5</v>
      </c>
      <c r="H762" s="37">
        <f>VLOOKUP(E762,'_Score matrix'!$B$31:$C$35,2,FALSE)</f>
        <v>1</v>
      </c>
      <c r="I762" s="37">
        <f t="shared" si="173"/>
        <v>0</v>
      </c>
      <c r="J762" s="37">
        <f t="shared" si="175"/>
        <v>5</v>
      </c>
      <c r="K762" s="37"/>
      <c r="L762" s="55"/>
      <c r="N762" s="2"/>
    </row>
    <row r="763" spans="1:14" x14ac:dyDescent="0.3">
      <c r="A763" s="72" t="s">
        <v>875</v>
      </c>
      <c r="B763" s="354">
        <f t="shared" si="172"/>
        <v>1</v>
      </c>
      <c r="C763" s="376" t="s">
        <v>1516</v>
      </c>
      <c r="D763" s="22">
        <v>0</v>
      </c>
      <c r="E763" s="22">
        <v>3</v>
      </c>
      <c r="F763" s="209" t="s">
        <v>1440</v>
      </c>
      <c r="G763" s="209" t="str">
        <f>IF(B763=1,F763,"")</f>
        <v>PR.IP-9</v>
      </c>
      <c r="H763" s="37">
        <f>VLOOKUP(E763,'_Score matrix'!$B$31:$C$35,2,FALSE)</f>
        <v>1</v>
      </c>
      <c r="I763" s="37">
        <f t="shared" si="173"/>
        <v>0</v>
      </c>
      <c r="J763" s="37">
        <f t="shared" si="175"/>
        <v>5</v>
      </c>
      <c r="K763" s="37"/>
      <c r="L763" s="55"/>
      <c r="N763" s="2"/>
    </row>
    <row r="764" spans="1:14" x14ac:dyDescent="0.3">
      <c r="A764" s="531" t="str">
        <f>A763</f>
        <v>S 4.9</v>
      </c>
      <c r="B764" s="525">
        <f>B763</f>
        <v>1</v>
      </c>
      <c r="C764" s="532" t="str">
        <f>C763</f>
        <v>M</v>
      </c>
      <c r="D764" s="350">
        <f>D763</f>
        <v>0</v>
      </c>
      <c r="E764" s="350">
        <f>E763</f>
        <v>3</v>
      </c>
      <c r="F764" s="351" t="s">
        <v>1441</v>
      </c>
      <c r="G764" s="351" t="str">
        <f>IF(B764=1,F764,"")</f>
        <v>PR.MA-1</v>
      </c>
      <c r="H764" s="350">
        <f>H763</f>
        <v>1</v>
      </c>
      <c r="I764" s="350">
        <f>I763</f>
        <v>0</v>
      </c>
      <c r="J764" s="350">
        <f>J763</f>
        <v>5</v>
      </c>
      <c r="K764" s="350"/>
      <c r="L764" s="533" t="s">
        <v>2929</v>
      </c>
      <c r="N764" s="2"/>
    </row>
    <row r="765" spans="1:14" x14ac:dyDescent="0.3">
      <c r="A765" s="72" t="s">
        <v>876</v>
      </c>
      <c r="B765" s="354">
        <f>$D$743-1</f>
        <v>1</v>
      </c>
      <c r="C765" s="376" t="s">
        <v>1516</v>
      </c>
      <c r="D765" s="22">
        <v>0</v>
      </c>
      <c r="E765" s="22">
        <v>3</v>
      </c>
      <c r="F765" s="209"/>
      <c r="G765" s="209"/>
      <c r="H765" s="37">
        <f>VLOOKUP(E765,'_Score matrix'!$B$31:$C$35,2,FALSE)</f>
        <v>1</v>
      </c>
      <c r="I765" s="37">
        <f>D765*H765</f>
        <v>0</v>
      </c>
      <c r="J765" s="37">
        <f t="shared" si="175"/>
        <v>5</v>
      </c>
      <c r="K765" s="37"/>
      <c r="L765" s="55"/>
      <c r="N765" s="2"/>
    </row>
    <row r="766" spans="1:14" x14ac:dyDescent="0.3">
      <c r="A766" s="72" t="s">
        <v>878</v>
      </c>
      <c r="B766" s="354">
        <f>$D$743-1</f>
        <v>1</v>
      </c>
      <c r="C766" s="376" t="s">
        <v>1516</v>
      </c>
      <c r="D766" s="22">
        <v>0</v>
      </c>
      <c r="E766" s="22">
        <v>3</v>
      </c>
      <c r="F766" s="209" t="s">
        <v>1409</v>
      </c>
      <c r="G766" s="209" t="str">
        <f>IF(B766=1,F766,"")</f>
        <v>ID.RA-3</v>
      </c>
      <c r="H766" s="37">
        <f>VLOOKUP(E766,'_Score matrix'!$B$31:$C$35,2,FALSE)</f>
        <v>1</v>
      </c>
      <c r="I766" s="37">
        <f>D766*H766</f>
        <v>0</v>
      </c>
      <c r="J766" s="37">
        <f t="shared" si="175"/>
        <v>5</v>
      </c>
      <c r="K766" s="37"/>
      <c r="L766" s="55"/>
      <c r="N766" s="2"/>
    </row>
    <row r="767" spans="1:14" x14ac:dyDescent="0.3">
      <c r="A767" s="72" t="s">
        <v>879</v>
      </c>
      <c r="B767" s="354">
        <f>$D$743-1</f>
        <v>1</v>
      </c>
      <c r="C767" s="376" t="s">
        <v>1516</v>
      </c>
      <c r="D767" s="22">
        <v>0</v>
      </c>
      <c r="E767" s="22">
        <v>3</v>
      </c>
      <c r="F767" s="209"/>
      <c r="G767" s="209"/>
      <c r="H767" s="37">
        <f>VLOOKUP(E767,'_Score matrix'!$B$31:$C$35,2,FALSE)</f>
        <v>1</v>
      </c>
      <c r="I767" s="37">
        <f>D767*H767</f>
        <v>0</v>
      </c>
      <c r="J767" s="37">
        <f t="shared" si="175"/>
        <v>5</v>
      </c>
      <c r="K767" s="37"/>
      <c r="L767" s="55"/>
      <c r="N767" s="2"/>
    </row>
    <row r="768" spans="1:14" x14ac:dyDescent="0.3">
      <c r="A768" s="72" t="s">
        <v>880</v>
      </c>
      <c r="B768" s="354">
        <f>$D$743-1</f>
        <v>1</v>
      </c>
      <c r="C768" s="376" t="s">
        <v>1516</v>
      </c>
      <c r="D768" s="22">
        <v>0</v>
      </c>
      <c r="E768" s="22">
        <v>3</v>
      </c>
      <c r="F768" s="209"/>
      <c r="G768" s="209"/>
      <c r="H768" s="37">
        <f>VLOOKUP(E768,'_Score matrix'!$B$31:$C$35,2,FALSE)</f>
        <v>1</v>
      </c>
      <c r="I768" s="37">
        <f>D768*H768</f>
        <v>0</v>
      </c>
      <c r="J768" s="37">
        <f t="shared" si="175"/>
        <v>5</v>
      </c>
      <c r="K768" s="37"/>
      <c r="L768" s="55"/>
      <c r="N768" s="2"/>
    </row>
    <row r="769" spans="1:14" x14ac:dyDescent="0.3">
      <c r="A769" s="72" t="s">
        <v>882</v>
      </c>
      <c r="B769" s="354"/>
      <c r="C769" s="376"/>
      <c r="D769" s="22"/>
      <c r="E769" s="22"/>
      <c r="F769" s="209"/>
      <c r="G769" s="209"/>
      <c r="H769" s="37"/>
      <c r="I769" s="37"/>
      <c r="J769" s="37"/>
      <c r="K769" s="37"/>
      <c r="L769" s="55"/>
      <c r="N769" s="2"/>
    </row>
    <row r="770" spans="1:14" x14ac:dyDescent="0.3">
      <c r="A770" s="72" t="s">
        <v>3663</v>
      </c>
      <c r="B770" s="354">
        <f t="shared" ref="B770:B798" si="176">$D$743-1</f>
        <v>1</v>
      </c>
      <c r="C770" s="376" t="s">
        <v>2005</v>
      </c>
      <c r="D770" s="22">
        <v>0</v>
      </c>
      <c r="E770" s="22">
        <f t="shared" ref="E770:E798" si="177">IF(D770=6, 1, 3)</f>
        <v>3</v>
      </c>
      <c r="F770" s="209" t="s">
        <v>1408</v>
      </c>
      <c r="G770" s="209" t="str">
        <f t="shared" ref="G770:G782" si="178">IF(B770=1,F770,"")</f>
        <v>ID.RA-2</v>
      </c>
      <c r="H770" s="37">
        <f>VLOOKUP(E770,'_Score matrix'!$B$31:$C$35,2,FALSE)</f>
        <v>1</v>
      </c>
      <c r="I770" s="37">
        <f t="shared" ref="I770:I798" si="179">D770*H770</f>
        <v>0</v>
      </c>
      <c r="J770" s="37">
        <f>5*H770</f>
        <v>5</v>
      </c>
      <c r="K770" s="37"/>
      <c r="L770" s="55"/>
      <c r="N770" s="2"/>
    </row>
    <row r="771" spans="1:14" x14ac:dyDescent="0.3">
      <c r="A771" s="72" t="s">
        <v>3664</v>
      </c>
      <c r="B771" s="354">
        <f t="shared" si="176"/>
        <v>1</v>
      </c>
      <c r="C771" s="376" t="s">
        <v>2005</v>
      </c>
      <c r="D771" s="22">
        <v>0</v>
      </c>
      <c r="E771" s="22">
        <f t="shared" si="177"/>
        <v>3</v>
      </c>
      <c r="F771" s="209" t="s">
        <v>1408</v>
      </c>
      <c r="G771" s="209" t="str">
        <f t="shared" si="178"/>
        <v>ID.RA-2</v>
      </c>
      <c r="H771" s="37">
        <f>VLOOKUP(E771,'_Score matrix'!$B$31:$C$35,2,FALSE)</f>
        <v>1</v>
      </c>
      <c r="I771" s="37">
        <f t="shared" si="179"/>
        <v>0</v>
      </c>
      <c r="J771" s="37">
        <f t="shared" ref="J771:J798" si="180">5*H771</f>
        <v>5</v>
      </c>
      <c r="K771" s="37"/>
      <c r="L771" s="55"/>
      <c r="N771" s="2"/>
    </row>
    <row r="772" spans="1:14" x14ac:dyDescent="0.3">
      <c r="A772" s="72" t="s">
        <v>3665</v>
      </c>
      <c r="B772" s="354">
        <f t="shared" si="176"/>
        <v>1</v>
      </c>
      <c r="C772" s="376" t="s">
        <v>2005</v>
      </c>
      <c r="D772" s="22">
        <v>0</v>
      </c>
      <c r="E772" s="22">
        <f t="shared" si="177"/>
        <v>3</v>
      </c>
      <c r="F772" s="209" t="s">
        <v>1408</v>
      </c>
      <c r="G772" s="209" t="str">
        <f t="shared" si="178"/>
        <v>ID.RA-2</v>
      </c>
      <c r="H772" s="37">
        <f>VLOOKUP(E772,'_Score matrix'!$B$31:$C$35,2,FALSE)</f>
        <v>1</v>
      </c>
      <c r="I772" s="37">
        <f t="shared" si="179"/>
        <v>0</v>
      </c>
      <c r="J772" s="37">
        <f t="shared" si="180"/>
        <v>5</v>
      </c>
      <c r="K772" s="37"/>
      <c r="L772" s="55"/>
      <c r="N772" s="2"/>
    </row>
    <row r="773" spans="1:14" x14ac:dyDescent="0.3">
      <c r="A773" s="72" t="s">
        <v>3666</v>
      </c>
      <c r="B773" s="354">
        <f t="shared" si="176"/>
        <v>1</v>
      </c>
      <c r="C773" s="376" t="s">
        <v>2005</v>
      </c>
      <c r="D773" s="22">
        <v>0</v>
      </c>
      <c r="E773" s="22">
        <f t="shared" si="177"/>
        <v>3</v>
      </c>
      <c r="F773" s="209" t="s">
        <v>1408</v>
      </c>
      <c r="G773" s="209" t="str">
        <f t="shared" si="178"/>
        <v>ID.RA-2</v>
      </c>
      <c r="H773" s="37">
        <f>VLOOKUP(E773,'_Score matrix'!$B$31:$C$35,2,FALSE)</f>
        <v>1</v>
      </c>
      <c r="I773" s="37">
        <f t="shared" si="179"/>
        <v>0</v>
      </c>
      <c r="J773" s="37">
        <f t="shared" si="180"/>
        <v>5</v>
      </c>
      <c r="K773" s="37"/>
      <c r="L773" s="55"/>
      <c r="N773" s="2"/>
    </row>
    <row r="774" spans="1:14" x14ac:dyDescent="0.3">
      <c r="A774" s="72" t="s">
        <v>3667</v>
      </c>
      <c r="B774" s="354">
        <f t="shared" si="176"/>
        <v>1</v>
      </c>
      <c r="C774" s="376" t="s">
        <v>2005</v>
      </c>
      <c r="D774" s="22">
        <v>0</v>
      </c>
      <c r="E774" s="22">
        <f t="shared" si="177"/>
        <v>3</v>
      </c>
      <c r="F774" s="209" t="s">
        <v>1408</v>
      </c>
      <c r="G774" s="209" t="str">
        <f t="shared" si="178"/>
        <v>ID.RA-2</v>
      </c>
      <c r="H774" s="37">
        <f>VLOOKUP(E774,'_Score matrix'!$B$31:$C$35,2,FALSE)</f>
        <v>1</v>
      </c>
      <c r="I774" s="37">
        <f t="shared" si="179"/>
        <v>0</v>
      </c>
      <c r="J774" s="37">
        <f t="shared" ref="J774" si="181">5*H774</f>
        <v>5</v>
      </c>
      <c r="K774" s="37"/>
      <c r="L774" s="55"/>
      <c r="N774" s="2"/>
    </row>
    <row r="775" spans="1:14" x14ac:dyDescent="0.3">
      <c r="A775" s="72" t="s">
        <v>3668</v>
      </c>
      <c r="B775" s="354">
        <f t="shared" si="176"/>
        <v>1</v>
      </c>
      <c r="C775" s="376" t="s">
        <v>2005</v>
      </c>
      <c r="D775" s="22">
        <v>0</v>
      </c>
      <c r="E775" s="22">
        <f t="shared" si="177"/>
        <v>3</v>
      </c>
      <c r="F775" s="209" t="s">
        <v>1408</v>
      </c>
      <c r="G775" s="209" t="str">
        <f t="shared" si="178"/>
        <v>ID.RA-2</v>
      </c>
      <c r="H775" s="37">
        <f>VLOOKUP(E775,'_Score matrix'!$B$31:$C$35,2,FALSE)</f>
        <v>1</v>
      </c>
      <c r="I775" s="37">
        <f t="shared" si="179"/>
        <v>0</v>
      </c>
      <c r="J775" s="37">
        <f t="shared" si="180"/>
        <v>5</v>
      </c>
      <c r="K775" s="37"/>
      <c r="L775" s="55"/>
      <c r="N775" s="2"/>
    </row>
    <row r="776" spans="1:14" x14ac:dyDescent="0.3">
      <c r="A776" s="72" t="s">
        <v>3669</v>
      </c>
      <c r="B776" s="354">
        <f t="shared" si="176"/>
        <v>1</v>
      </c>
      <c r="C776" s="376" t="s">
        <v>2005</v>
      </c>
      <c r="D776" s="22">
        <v>0</v>
      </c>
      <c r="E776" s="22">
        <f t="shared" si="177"/>
        <v>3</v>
      </c>
      <c r="F776" s="209" t="s">
        <v>1408</v>
      </c>
      <c r="G776" s="209" t="str">
        <f t="shared" si="178"/>
        <v>ID.RA-2</v>
      </c>
      <c r="H776" s="37">
        <f>VLOOKUP(E776,'_Score matrix'!$B$31:$C$35,2,FALSE)</f>
        <v>1</v>
      </c>
      <c r="I776" s="37">
        <f t="shared" si="179"/>
        <v>0</v>
      </c>
      <c r="J776" s="37">
        <f t="shared" si="180"/>
        <v>5</v>
      </c>
      <c r="K776" s="37"/>
      <c r="L776" s="55"/>
      <c r="N776" s="2"/>
    </row>
    <row r="777" spans="1:14" x14ac:dyDescent="0.3">
      <c r="A777" s="72" t="s">
        <v>3670</v>
      </c>
      <c r="B777" s="354">
        <f t="shared" si="176"/>
        <v>1</v>
      </c>
      <c r="C777" s="376" t="s">
        <v>2005</v>
      </c>
      <c r="D777" s="22">
        <v>0</v>
      </c>
      <c r="E777" s="22">
        <f t="shared" si="177"/>
        <v>3</v>
      </c>
      <c r="F777" s="209" t="s">
        <v>1408</v>
      </c>
      <c r="G777" s="209" t="str">
        <f t="shared" si="178"/>
        <v>ID.RA-2</v>
      </c>
      <c r="H777" s="37">
        <f>VLOOKUP(E777,'_Score matrix'!$B$31:$C$35,2,FALSE)</f>
        <v>1</v>
      </c>
      <c r="I777" s="37">
        <f t="shared" si="179"/>
        <v>0</v>
      </c>
      <c r="J777" s="37">
        <f t="shared" si="180"/>
        <v>5</v>
      </c>
      <c r="K777" s="37"/>
      <c r="L777" s="55"/>
      <c r="N777" s="2"/>
    </row>
    <row r="778" spans="1:14" x14ac:dyDescent="0.3">
      <c r="A778" s="72" t="s">
        <v>3671</v>
      </c>
      <c r="B778" s="354">
        <f t="shared" si="176"/>
        <v>1</v>
      </c>
      <c r="C778" s="376" t="s">
        <v>2005</v>
      </c>
      <c r="D778" s="22">
        <v>0</v>
      </c>
      <c r="E778" s="22">
        <f t="shared" si="177"/>
        <v>3</v>
      </c>
      <c r="F778" s="209" t="s">
        <v>1408</v>
      </c>
      <c r="G778" s="209" t="str">
        <f t="shared" si="178"/>
        <v>ID.RA-2</v>
      </c>
      <c r="H778" s="37">
        <f>VLOOKUP(E778,'_Score matrix'!$B$31:$C$35,2,FALSE)</f>
        <v>1</v>
      </c>
      <c r="I778" s="37">
        <f t="shared" si="179"/>
        <v>0</v>
      </c>
      <c r="J778" s="37">
        <f t="shared" si="180"/>
        <v>5</v>
      </c>
      <c r="K778" s="37"/>
      <c r="L778" s="55"/>
      <c r="N778" s="2"/>
    </row>
    <row r="779" spans="1:14" x14ac:dyDescent="0.3">
      <c r="A779" s="72" t="s">
        <v>3672</v>
      </c>
      <c r="B779" s="354">
        <f t="shared" si="176"/>
        <v>1</v>
      </c>
      <c r="C779" s="376" t="s">
        <v>2005</v>
      </c>
      <c r="D779" s="22">
        <v>0</v>
      </c>
      <c r="E779" s="22">
        <f t="shared" si="177"/>
        <v>3</v>
      </c>
      <c r="F779" s="209" t="s">
        <v>1409</v>
      </c>
      <c r="G779" s="209" t="str">
        <f t="shared" si="178"/>
        <v>ID.RA-3</v>
      </c>
      <c r="H779" s="37">
        <f>VLOOKUP(E779,'_Score matrix'!$B$31:$C$35,2,FALSE)</f>
        <v>1</v>
      </c>
      <c r="I779" s="37">
        <f t="shared" si="179"/>
        <v>0</v>
      </c>
      <c r="J779" s="37">
        <f t="shared" si="180"/>
        <v>5</v>
      </c>
      <c r="K779" s="37"/>
      <c r="L779" s="55"/>
      <c r="N779" s="2"/>
    </row>
    <row r="780" spans="1:14" x14ac:dyDescent="0.3">
      <c r="A780" s="72" t="s">
        <v>3673</v>
      </c>
      <c r="B780" s="354">
        <f t="shared" si="176"/>
        <v>1</v>
      </c>
      <c r="C780" s="376" t="s">
        <v>2005</v>
      </c>
      <c r="D780" s="22">
        <v>0</v>
      </c>
      <c r="E780" s="22">
        <f t="shared" si="177"/>
        <v>3</v>
      </c>
      <c r="F780" s="209" t="s">
        <v>1409</v>
      </c>
      <c r="G780" s="209" t="str">
        <f t="shared" si="178"/>
        <v>ID.RA-3</v>
      </c>
      <c r="H780" s="37">
        <f>VLOOKUP(E780,'_Score matrix'!$B$31:$C$35,2,FALSE)</f>
        <v>1</v>
      </c>
      <c r="I780" s="37">
        <f t="shared" si="179"/>
        <v>0</v>
      </c>
      <c r="J780" s="37">
        <f t="shared" si="180"/>
        <v>5</v>
      </c>
      <c r="K780" s="37"/>
      <c r="L780" s="55"/>
      <c r="N780" s="2"/>
    </row>
    <row r="781" spans="1:14" x14ac:dyDescent="0.3">
      <c r="A781" s="72" t="s">
        <v>3674</v>
      </c>
      <c r="B781" s="354">
        <f t="shared" si="176"/>
        <v>1</v>
      </c>
      <c r="C781" s="376" t="s">
        <v>2005</v>
      </c>
      <c r="D781" s="22">
        <v>0</v>
      </c>
      <c r="E781" s="22">
        <f t="shared" si="177"/>
        <v>3</v>
      </c>
      <c r="F781" s="209" t="s">
        <v>1409</v>
      </c>
      <c r="G781" s="209" t="str">
        <f t="shared" si="178"/>
        <v>ID.RA-3</v>
      </c>
      <c r="H781" s="37">
        <f>VLOOKUP(E781,'_Score matrix'!$B$31:$C$35,2,FALSE)</f>
        <v>1</v>
      </c>
      <c r="I781" s="37">
        <f t="shared" si="179"/>
        <v>0</v>
      </c>
      <c r="J781" s="37">
        <f t="shared" si="180"/>
        <v>5</v>
      </c>
      <c r="K781" s="37"/>
      <c r="L781" s="55"/>
      <c r="N781" s="2"/>
    </row>
    <row r="782" spans="1:14" x14ac:dyDescent="0.3">
      <c r="A782" s="72" t="s">
        <v>3675</v>
      </c>
      <c r="B782" s="354">
        <f t="shared" si="176"/>
        <v>1</v>
      </c>
      <c r="C782" s="376" t="s">
        <v>2005</v>
      </c>
      <c r="D782" s="22">
        <v>0</v>
      </c>
      <c r="E782" s="22">
        <f t="shared" si="177"/>
        <v>3</v>
      </c>
      <c r="F782" s="209" t="s">
        <v>1409</v>
      </c>
      <c r="G782" s="209" t="str">
        <f t="shared" si="178"/>
        <v>ID.RA-3</v>
      </c>
      <c r="H782" s="37">
        <f>VLOOKUP(E782,'_Score matrix'!$B$31:$C$35,2,FALSE)</f>
        <v>1</v>
      </c>
      <c r="I782" s="37">
        <f t="shared" si="179"/>
        <v>0</v>
      </c>
      <c r="J782" s="37">
        <f t="shared" si="180"/>
        <v>5</v>
      </c>
      <c r="K782" s="37"/>
      <c r="L782" s="55"/>
      <c r="N782" s="2"/>
    </row>
    <row r="783" spans="1:14" x14ac:dyDescent="0.3">
      <c r="A783" s="72" t="s">
        <v>3676</v>
      </c>
      <c r="B783" s="354">
        <f t="shared" si="176"/>
        <v>1</v>
      </c>
      <c r="C783" s="376" t="s">
        <v>2005</v>
      </c>
      <c r="D783" s="22">
        <v>0</v>
      </c>
      <c r="E783" s="22">
        <f t="shared" si="177"/>
        <v>3</v>
      </c>
      <c r="F783" s="209"/>
      <c r="G783" s="209"/>
      <c r="H783" s="37">
        <f>VLOOKUP(E783,'_Score matrix'!$B$31:$C$35,2,FALSE)</f>
        <v>1</v>
      </c>
      <c r="I783" s="37">
        <f t="shared" si="179"/>
        <v>0</v>
      </c>
      <c r="J783" s="37">
        <f t="shared" si="180"/>
        <v>5</v>
      </c>
      <c r="K783" s="37"/>
      <c r="L783" s="55"/>
      <c r="N783" s="2"/>
    </row>
    <row r="784" spans="1:14" x14ac:dyDescent="0.3">
      <c r="A784" s="72" t="s">
        <v>3677</v>
      </c>
      <c r="B784" s="354">
        <f t="shared" si="176"/>
        <v>1</v>
      </c>
      <c r="C784" s="376" t="s">
        <v>2005</v>
      </c>
      <c r="D784" s="22">
        <v>0</v>
      </c>
      <c r="E784" s="22">
        <f t="shared" si="177"/>
        <v>3</v>
      </c>
      <c r="F784" s="209" t="s">
        <v>1409</v>
      </c>
      <c r="G784" s="209" t="str">
        <f>IF(B784=1,F784,"")</f>
        <v>ID.RA-3</v>
      </c>
      <c r="H784" s="37">
        <f>VLOOKUP(E784,'_Score matrix'!$B$31:$C$35,2,FALSE)</f>
        <v>1</v>
      </c>
      <c r="I784" s="37">
        <f t="shared" si="179"/>
        <v>0</v>
      </c>
      <c r="J784" s="37">
        <f t="shared" si="180"/>
        <v>5</v>
      </c>
      <c r="K784" s="37"/>
      <c r="L784" s="55"/>
      <c r="N784" s="2"/>
    </row>
    <row r="785" spans="1:14" x14ac:dyDescent="0.3">
      <c r="A785" s="72" t="s">
        <v>3678</v>
      </c>
      <c r="B785" s="354">
        <f t="shared" si="176"/>
        <v>1</v>
      </c>
      <c r="C785" s="376" t="s">
        <v>2005</v>
      </c>
      <c r="D785" s="22">
        <v>0</v>
      </c>
      <c r="E785" s="22">
        <f t="shared" si="177"/>
        <v>3</v>
      </c>
      <c r="F785" s="209" t="s">
        <v>1409</v>
      </c>
      <c r="G785" s="209" t="str">
        <f>IF(B785=1,F785,"")</f>
        <v>ID.RA-3</v>
      </c>
      <c r="H785" s="37">
        <f>VLOOKUP(E785,'_Score matrix'!$B$31:$C$35,2,FALSE)</f>
        <v>1</v>
      </c>
      <c r="I785" s="37">
        <f t="shared" si="179"/>
        <v>0</v>
      </c>
      <c r="J785" s="37">
        <f t="shared" ref="J785" si="182">5*H785</f>
        <v>5</v>
      </c>
      <c r="K785" s="37"/>
      <c r="L785" s="55"/>
      <c r="N785" s="2"/>
    </row>
    <row r="786" spans="1:14" x14ac:dyDescent="0.3">
      <c r="A786" s="72" t="s">
        <v>3679</v>
      </c>
      <c r="B786" s="354">
        <f t="shared" si="176"/>
        <v>1</v>
      </c>
      <c r="C786" s="376" t="s">
        <v>2005</v>
      </c>
      <c r="D786" s="22">
        <v>0</v>
      </c>
      <c r="E786" s="22">
        <f t="shared" si="177"/>
        <v>3</v>
      </c>
      <c r="F786" s="209" t="s">
        <v>1409</v>
      </c>
      <c r="G786" s="209" t="str">
        <f>IF(B786=1,F786,"")</f>
        <v>ID.RA-3</v>
      </c>
      <c r="H786" s="37">
        <f>VLOOKUP(E786,'_Score matrix'!$B$31:$C$35,2,FALSE)</f>
        <v>1</v>
      </c>
      <c r="I786" s="37">
        <f t="shared" si="179"/>
        <v>0</v>
      </c>
      <c r="J786" s="37">
        <f t="shared" si="180"/>
        <v>5</v>
      </c>
      <c r="K786" s="37"/>
      <c r="L786" s="55"/>
      <c r="N786" s="2"/>
    </row>
    <row r="787" spans="1:14" x14ac:dyDescent="0.3">
      <c r="A787" s="72" t="s">
        <v>3680</v>
      </c>
      <c r="B787" s="354">
        <f t="shared" si="176"/>
        <v>1</v>
      </c>
      <c r="C787" s="376" t="s">
        <v>2005</v>
      </c>
      <c r="D787" s="22">
        <v>0</v>
      </c>
      <c r="E787" s="22">
        <f t="shared" si="177"/>
        <v>3</v>
      </c>
      <c r="F787" s="209" t="s">
        <v>1409</v>
      </c>
      <c r="G787" s="209" t="str">
        <f>IF(B787=1,F787,"")</f>
        <v>ID.RA-3</v>
      </c>
      <c r="H787" s="37">
        <f>VLOOKUP(E787,'_Score matrix'!$B$31:$C$35,2,FALSE)</f>
        <v>1</v>
      </c>
      <c r="I787" s="37">
        <f t="shared" si="179"/>
        <v>0</v>
      </c>
      <c r="J787" s="37">
        <f t="shared" si="180"/>
        <v>5</v>
      </c>
      <c r="K787" s="37"/>
      <c r="L787" s="55"/>
      <c r="N787" s="2"/>
    </row>
    <row r="788" spans="1:14" x14ac:dyDescent="0.3">
      <c r="A788" s="72" t="s">
        <v>3681</v>
      </c>
      <c r="B788" s="354">
        <f t="shared" si="176"/>
        <v>1</v>
      </c>
      <c r="C788" s="376" t="s">
        <v>2005</v>
      </c>
      <c r="D788" s="22">
        <v>0</v>
      </c>
      <c r="E788" s="22">
        <f t="shared" si="177"/>
        <v>3</v>
      </c>
      <c r="F788" s="209" t="s">
        <v>1477</v>
      </c>
      <c r="G788" s="209" t="str">
        <f>IF(B788=1,F788,"")</f>
        <v>DE.AE-2</v>
      </c>
      <c r="H788" s="37">
        <f>VLOOKUP(E788,'_Score matrix'!$B$31:$C$35,2,FALSE)</f>
        <v>1</v>
      </c>
      <c r="I788" s="37">
        <f t="shared" si="179"/>
        <v>0</v>
      </c>
      <c r="J788" s="37">
        <f t="shared" si="180"/>
        <v>5</v>
      </c>
      <c r="K788" s="37"/>
      <c r="L788" s="55"/>
      <c r="N788" s="2"/>
    </row>
    <row r="789" spans="1:14" x14ac:dyDescent="0.3">
      <c r="A789" s="72" t="s">
        <v>3682</v>
      </c>
      <c r="B789" s="354">
        <f t="shared" si="176"/>
        <v>1</v>
      </c>
      <c r="C789" s="376" t="s">
        <v>2005</v>
      </c>
      <c r="D789" s="22">
        <v>0</v>
      </c>
      <c r="E789" s="22">
        <f t="shared" si="177"/>
        <v>3</v>
      </c>
      <c r="F789" s="209"/>
      <c r="G789" s="209"/>
      <c r="H789" s="37">
        <f>VLOOKUP(E789,'_Score matrix'!$B$31:$C$35,2,FALSE)</f>
        <v>1</v>
      </c>
      <c r="I789" s="37">
        <f t="shared" si="179"/>
        <v>0</v>
      </c>
      <c r="J789" s="37">
        <f t="shared" si="180"/>
        <v>5</v>
      </c>
      <c r="K789" s="37"/>
      <c r="L789" s="55"/>
      <c r="N789" s="2"/>
    </row>
    <row r="790" spans="1:14" x14ac:dyDescent="0.3">
      <c r="A790" s="72" t="s">
        <v>3683</v>
      </c>
      <c r="B790" s="354">
        <f t="shared" si="176"/>
        <v>1</v>
      </c>
      <c r="C790" s="376" t="s">
        <v>2005</v>
      </c>
      <c r="D790" s="22">
        <v>0</v>
      </c>
      <c r="E790" s="22">
        <f t="shared" si="177"/>
        <v>3</v>
      </c>
      <c r="F790" s="209"/>
      <c r="G790" s="209"/>
      <c r="H790" s="37">
        <f>VLOOKUP(E790,'_Score matrix'!$B$31:$C$35,2,FALSE)</f>
        <v>1</v>
      </c>
      <c r="I790" s="37">
        <f t="shared" si="179"/>
        <v>0</v>
      </c>
      <c r="J790" s="37">
        <f t="shared" si="180"/>
        <v>5</v>
      </c>
      <c r="K790" s="37"/>
      <c r="L790" s="55"/>
      <c r="N790" s="2"/>
    </row>
    <row r="791" spans="1:14" x14ac:dyDescent="0.3">
      <c r="A791" s="72" t="s">
        <v>3684</v>
      </c>
      <c r="B791" s="354">
        <f t="shared" si="176"/>
        <v>1</v>
      </c>
      <c r="C791" s="376" t="s">
        <v>2005</v>
      </c>
      <c r="D791" s="22">
        <v>0</v>
      </c>
      <c r="E791" s="22">
        <f t="shared" si="177"/>
        <v>3</v>
      </c>
      <c r="F791" s="209"/>
      <c r="G791" s="209"/>
      <c r="H791" s="37">
        <f>VLOOKUP(E791,'_Score matrix'!$B$31:$C$35,2,FALSE)</f>
        <v>1</v>
      </c>
      <c r="I791" s="37">
        <f t="shared" si="179"/>
        <v>0</v>
      </c>
      <c r="J791" s="37">
        <f t="shared" si="180"/>
        <v>5</v>
      </c>
      <c r="K791" s="37"/>
      <c r="L791" s="55"/>
      <c r="N791" s="2"/>
    </row>
    <row r="792" spans="1:14" x14ac:dyDescent="0.3">
      <c r="A792" s="72" t="s">
        <v>3685</v>
      </c>
      <c r="B792" s="354">
        <f t="shared" si="176"/>
        <v>1</v>
      </c>
      <c r="C792" s="376" t="s">
        <v>2005</v>
      </c>
      <c r="D792" s="22">
        <v>0</v>
      </c>
      <c r="E792" s="22">
        <f t="shared" si="177"/>
        <v>3</v>
      </c>
      <c r="F792" s="209" t="s">
        <v>1411</v>
      </c>
      <c r="G792" s="209" t="str">
        <f>IF(B792=1,F792,"")</f>
        <v>ID.RA-5</v>
      </c>
      <c r="H792" s="37">
        <f>VLOOKUP(E792,'_Score matrix'!$B$31:$C$35,2,FALSE)</f>
        <v>1</v>
      </c>
      <c r="I792" s="37">
        <f t="shared" si="179"/>
        <v>0</v>
      </c>
      <c r="J792" s="37">
        <f t="shared" ref="J792" si="183">5*H792</f>
        <v>5</v>
      </c>
      <c r="K792" s="37"/>
      <c r="L792" s="55"/>
      <c r="N792" s="2"/>
    </row>
    <row r="793" spans="1:14" x14ac:dyDescent="0.3">
      <c r="A793" s="72" t="s">
        <v>3686</v>
      </c>
      <c r="B793" s="354">
        <f t="shared" si="176"/>
        <v>1</v>
      </c>
      <c r="C793" s="376" t="s">
        <v>2005</v>
      </c>
      <c r="D793" s="22">
        <v>0</v>
      </c>
      <c r="E793" s="22">
        <f t="shared" si="177"/>
        <v>3</v>
      </c>
      <c r="F793" s="209"/>
      <c r="G793" s="209"/>
      <c r="H793" s="37">
        <f>VLOOKUP(E793,'_Score matrix'!$B$31:$C$35,2,FALSE)</f>
        <v>1</v>
      </c>
      <c r="I793" s="37">
        <f t="shared" si="179"/>
        <v>0</v>
      </c>
      <c r="J793" s="37">
        <f t="shared" si="180"/>
        <v>5</v>
      </c>
      <c r="K793" s="37"/>
      <c r="L793" s="55"/>
      <c r="N793" s="2"/>
    </row>
    <row r="794" spans="1:14" x14ac:dyDescent="0.3">
      <c r="A794" s="72" t="s">
        <v>3687</v>
      </c>
      <c r="B794" s="354">
        <f t="shared" si="176"/>
        <v>1</v>
      </c>
      <c r="C794" s="376" t="s">
        <v>2005</v>
      </c>
      <c r="D794" s="22">
        <v>0</v>
      </c>
      <c r="E794" s="22">
        <f t="shared" si="177"/>
        <v>3</v>
      </c>
      <c r="F794" s="209"/>
      <c r="G794" s="209"/>
      <c r="H794" s="37">
        <f>VLOOKUP(E794,'_Score matrix'!$B$31:$C$35,2,FALSE)</f>
        <v>1</v>
      </c>
      <c r="I794" s="37">
        <f t="shared" si="179"/>
        <v>0</v>
      </c>
      <c r="J794" s="37">
        <f t="shared" si="180"/>
        <v>5</v>
      </c>
      <c r="K794" s="37"/>
      <c r="L794" s="55"/>
      <c r="N794" s="2"/>
    </row>
    <row r="795" spans="1:14" x14ac:dyDescent="0.3">
      <c r="A795" s="72" t="s">
        <v>3688</v>
      </c>
      <c r="B795" s="354">
        <f t="shared" si="176"/>
        <v>1</v>
      </c>
      <c r="C795" s="376" t="s">
        <v>2005</v>
      </c>
      <c r="D795" s="22">
        <v>0</v>
      </c>
      <c r="E795" s="22">
        <f t="shared" si="177"/>
        <v>3</v>
      </c>
      <c r="F795" s="209" t="s">
        <v>1408</v>
      </c>
      <c r="G795" s="209" t="str">
        <f>IF(B795=1,F795,"")</f>
        <v>ID.RA-2</v>
      </c>
      <c r="H795" s="37">
        <f>VLOOKUP(E795,'_Score matrix'!$B$31:$C$35,2,FALSE)</f>
        <v>1</v>
      </c>
      <c r="I795" s="37">
        <f t="shared" si="179"/>
        <v>0</v>
      </c>
      <c r="J795" s="37">
        <f t="shared" si="180"/>
        <v>5</v>
      </c>
      <c r="K795" s="37"/>
      <c r="L795" s="55"/>
      <c r="N795" s="2"/>
    </row>
    <row r="796" spans="1:14" x14ac:dyDescent="0.3">
      <c r="A796" s="72" t="s">
        <v>3690</v>
      </c>
      <c r="B796" s="354">
        <f t="shared" si="176"/>
        <v>1</v>
      </c>
      <c r="C796" s="376" t="s">
        <v>2005</v>
      </c>
      <c r="D796" s="22">
        <v>0</v>
      </c>
      <c r="E796" s="22">
        <f t="shared" si="177"/>
        <v>3</v>
      </c>
      <c r="F796" s="209" t="s">
        <v>1408</v>
      </c>
      <c r="G796" s="209" t="str">
        <f>IF(B796=1,F796,"")</f>
        <v>ID.RA-2</v>
      </c>
      <c r="H796" s="37">
        <f>VLOOKUP(E796,'_Score matrix'!$B$31:$C$35,2,FALSE)</f>
        <v>1</v>
      </c>
      <c r="I796" s="37">
        <f t="shared" si="179"/>
        <v>0</v>
      </c>
      <c r="J796" s="37">
        <f t="shared" si="180"/>
        <v>5</v>
      </c>
      <c r="K796" s="37"/>
      <c r="L796" s="55"/>
      <c r="N796" s="2"/>
    </row>
    <row r="797" spans="1:14" x14ac:dyDescent="0.3">
      <c r="A797" s="72" t="s">
        <v>3691</v>
      </c>
      <c r="B797" s="354">
        <f t="shared" si="176"/>
        <v>1</v>
      </c>
      <c r="C797" s="376" t="s">
        <v>2005</v>
      </c>
      <c r="D797" s="22">
        <v>0</v>
      </c>
      <c r="E797" s="22">
        <f t="shared" si="177"/>
        <v>3</v>
      </c>
      <c r="F797" s="209" t="s">
        <v>1408</v>
      </c>
      <c r="G797" s="209" t="str">
        <f>IF(B797=1,F797,"")</f>
        <v>ID.RA-2</v>
      </c>
      <c r="H797" s="37">
        <f>VLOOKUP(E797,'_Score matrix'!$B$31:$C$35,2,FALSE)</f>
        <v>1</v>
      </c>
      <c r="I797" s="37">
        <f t="shared" si="179"/>
        <v>0</v>
      </c>
      <c r="J797" s="37">
        <f t="shared" si="180"/>
        <v>5</v>
      </c>
      <c r="K797" s="37"/>
      <c r="L797" s="55"/>
      <c r="N797" s="2"/>
    </row>
    <row r="798" spans="1:14" x14ac:dyDescent="0.3">
      <c r="A798" s="72" t="s">
        <v>3692</v>
      </c>
      <c r="B798" s="354">
        <f t="shared" si="176"/>
        <v>1</v>
      </c>
      <c r="C798" s="376" t="s">
        <v>2005</v>
      </c>
      <c r="D798" s="22">
        <v>0</v>
      </c>
      <c r="E798" s="22">
        <f t="shared" si="177"/>
        <v>3</v>
      </c>
      <c r="F798" s="209" t="s">
        <v>1408</v>
      </c>
      <c r="G798" s="209" t="str">
        <f>IF(B798=1,F798,"")</f>
        <v>ID.RA-2</v>
      </c>
      <c r="H798" s="37">
        <f>VLOOKUP(E798,'_Score matrix'!$B$31:$C$35,2,FALSE)</f>
        <v>1</v>
      </c>
      <c r="I798" s="37">
        <f t="shared" si="179"/>
        <v>0</v>
      </c>
      <c r="J798" s="37">
        <f t="shared" si="180"/>
        <v>5</v>
      </c>
      <c r="K798" s="37"/>
      <c r="L798" s="55"/>
      <c r="N798" s="2"/>
    </row>
    <row r="799" spans="1:14" ht="15.15" thickBot="1" x14ac:dyDescent="0.35">
      <c r="A799" s="79" t="s">
        <v>3689</v>
      </c>
      <c r="B799" s="358"/>
      <c r="C799" s="377"/>
      <c r="D799" s="26"/>
      <c r="E799" s="26"/>
      <c r="F799" s="210"/>
      <c r="G799" s="210"/>
      <c r="H799" s="38"/>
      <c r="I799" s="38"/>
      <c r="J799" s="38"/>
      <c r="K799" s="38"/>
      <c r="L799" s="56"/>
      <c r="N799" s="2"/>
    </row>
    <row r="800" spans="1:14" x14ac:dyDescent="0.3">
      <c r="A800" s="71" t="s">
        <v>386</v>
      </c>
      <c r="B800" s="369"/>
      <c r="C800" s="386"/>
      <c r="D800" s="23">
        <f t="shared" ref="D800:J800" si="184">SUMIFS(D:D,$A:$A,"S 4*",$B:$B,1,$C:$C,"C",$L:$L,"&lt;&gt;NIST MAPPING")</f>
        <v>0</v>
      </c>
      <c r="E800" s="23">
        <f t="shared" si="184"/>
        <v>93</v>
      </c>
      <c r="F800" s="43">
        <f t="shared" si="184"/>
        <v>0</v>
      </c>
      <c r="G800" s="43">
        <f t="shared" si="184"/>
        <v>0</v>
      </c>
      <c r="H800" s="43">
        <f t="shared" si="184"/>
        <v>31</v>
      </c>
      <c r="I800" s="43">
        <f t="shared" si="184"/>
        <v>0</v>
      </c>
      <c r="J800" s="43">
        <f t="shared" si="184"/>
        <v>155</v>
      </c>
      <c r="K800" s="43">
        <f>IF(ROUND(100*(I800-H800)/(J800-H800),2) &lt; 0, 0, ROUND(100*(I800-H800)/(J800-H800),2))</f>
        <v>0</v>
      </c>
      <c r="L800" s="59"/>
      <c r="N800" s="2"/>
    </row>
    <row r="801" spans="1:14" ht="15.15" thickBot="1" x14ac:dyDescent="0.35">
      <c r="A801" s="74" t="s">
        <v>387</v>
      </c>
      <c r="B801" s="371"/>
      <c r="C801" s="389"/>
      <c r="D801" s="68">
        <f t="shared" ref="D801:J801" si="185">SUMIFS(D:D,$A:$A,"S 4*",$B:$B,1,$C:$C,"M",$L:$L,"&lt;&gt;NIST MAPPING")</f>
        <v>0</v>
      </c>
      <c r="E801" s="68">
        <f t="shared" si="185"/>
        <v>39</v>
      </c>
      <c r="F801" s="34">
        <f t="shared" si="185"/>
        <v>0</v>
      </c>
      <c r="G801" s="34">
        <f t="shared" si="185"/>
        <v>0</v>
      </c>
      <c r="H801" s="34">
        <f t="shared" si="185"/>
        <v>13</v>
      </c>
      <c r="I801" s="34">
        <f t="shared" si="185"/>
        <v>0</v>
      </c>
      <c r="J801" s="34">
        <f t="shared" si="185"/>
        <v>65</v>
      </c>
      <c r="K801" s="34">
        <f>IF(ROUND(100*(I801-H801)/(J801-H801),2) &lt; 0, 0, ROUND(100*(I801-H801)/(J801-H801),2))</f>
        <v>0</v>
      </c>
      <c r="L801" s="62"/>
      <c r="N801" s="2"/>
    </row>
    <row r="802" spans="1:14" ht="15.15" thickBot="1" x14ac:dyDescent="0.35">
      <c r="A802" s="19"/>
      <c r="B802" s="368"/>
      <c r="C802" s="385"/>
      <c r="D802" s="19"/>
      <c r="E802" s="19"/>
      <c r="F802" s="41"/>
      <c r="G802" s="41"/>
      <c r="H802" s="41"/>
      <c r="I802" s="41"/>
      <c r="J802" s="41"/>
      <c r="K802" s="41"/>
      <c r="N802" s="2"/>
    </row>
    <row r="803" spans="1:14" x14ac:dyDescent="0.3">
      <c r="A803" s="51" t="s">
        <v>2164</v>
      </c>
      <c r="B803" s="357"/>
      <c r="C803" s="375"/>
      <c r="D803" s="66"/>
      <c r="E803" s="66"/>
      <c r="F803" s="213"/>
      <c r="G803" s="213"/>
      <c r="H803" s="42"/>
      <c r="I803" s="42"/>
      <c r="J803" s="42"/>
      <c r="K803" s="42"/>
      <c r="L803" s="59"/>
      <c r="N803" s="2"/>
    </row>
    <row r="804" spans="1:14" x14ac:dyDescent="0.3">
      <c r="A804" s="72" t="s">
        <v>718</v>
      </c>
      <c r="B804" s="354"/>
      <c r="C804" s="376"/>
      <c r="D804" s="22">
        <v>2</v>
      </c>
      <c r="E804" s="22"/>
      <c r="F804" s="209"/>
      <c r="G804" s="209"/>
      <c r="H804" s="37"/>
      <c r="I804" s="37"/>
      <c r="J804" s="37"/>
      <c r="K804" s="37"/>
      <c r="L804" s="55"/>
      <c r="N804" s="2"/>
    </row>
    <row r="805" spans="1:14" x14ac:dyDescent="0.3">
      <c r="A805" s="72" t="s">
        <v>372</v>
      </c>
      <c r="B805" s="354">
        <f>$D$804-1</f>
        <v>1</v>
      </c>
      <c r="C805" s="376" t="s">
        <v>1516</v>
      </c>
      <c r="D805" s="22">
        <v>0</v>
      </c>
      <c r="E805" s="22">
        <v>3</v>
      </c>
      <c r="F805" s="209"/>
      <c r="G805" s="209"/>
      <c r="H805" s="37">
        <f>VLOOKUP(E805,'_Score matrix'!$B$31:$C$35,2,FALSE)</f>
        <v>1</v>
      </c>
      <c r="I805" s="37">
        <f>D805*H805</f>
        <v>0</v>
      </c>
      <c r="J805" s="37">
        <f t="shared" ref="J805" si="186">5*H805</f>
        <v>5</v>
      </c>
      <c r="K805" s="37"/>
      <c r="L805" s="55"/>
      <c r="N805" s="2"/>
    </row>
    <row r="806" spans="1:14" x14ac:dyDescent="0.3">
      <c r="A806" s="72" t="s">
        <v>373</v>
      </c>
      <c r="B806" s="354">
        <f>$D$804-1</f>
        <v>1</v>
      </c>
      <c r="C806" s="376" t="s">
        <v>1516</v>
      </c>
      <c r="D806" s="22">
        <v>0</v>
      </c>
      <c r="E806" s="22">
        <v>3</v>
      </c>
      <c r="F806" s="209" t="s">
        <v>1409</v>
      </c>
      <c r="G806" s="209" t="str">
        <f>IF(B806=1,F806,"")</f>
        <v>ID.RA-3</v>
      </c>
      <c r="H806" s="37">
        <f>VLOOKUP(E806,'_Score matrix'!$B$31:$C$35,2,FALSE)</f>
        <v>1</v>
      </c>
      <c r="I806" s="37">
        <f>D806*H806</f>
        <v>0</v>
      </c>
      <c r="J806" s="37">
        <f t="shared" ref="J806" si="187">5*H806</f>
        <v>5</v>
      </c>
      <c r="K806" s="37"/>
      <c r="L806" s="55"/>
      <c r="N806" s="2"/>
    </row>
    <row r="807" spans="1:14" x14ac:dyDescent="0.3">
      <c r="A807" s="72" t="s">
        <v>374</v>
      </c>
      <c r="B807" s="354"/>
      <c r="C807" s="376"/>
      <c r="D807" s="22"/>
      <c r="E807" s="22"/>
      <c r="F807" s="209"/>
      <c r="G807" s="209"/>
      <c r="H807" s="37"/>
      <c r="I807" s="37"/>
      <c r="J807" s="37"/>
      <c r="K807" s="37"/>
      <c r="L807" s="55"/>
      <c r="N807" s="2"/>
    </row>
    <row r="808" spans="1:14" x14ac:dyDescent="0.3">
      <c r="A808" s="72" t="s">
        <v>2435</v>
      </c>
      <c r="B808" s="354"/>
      <c r="C808" s="376"/>
      <c r="D808" s="22">
        <v>1</v>
      </c>
      <c r="E808" s="22"/>
      <c r="F808" s="209"/>
      <c r="G808" s="209"/>
      <c r="H808" s="37"/>
      <c r="I808" s="37"/>
      <c r="J808" s="37"/>
      <c r="K808" s="37"/>
      <c r="L808" s="55"/>
      <c r="N808" s="2"/>
    </row>
    <row r="809" spans="1:14" x14ac:dyDescent="0.3">
      <c r="A809" s="72" t="s">
        <v>2436</v>
      </c>
      <c r="B809" s="354"/>
      <c r="C809" s="376"/>
      <c r="D809" s="22">
        <v>1</v>
      </c>
      <c r="E809" s="22"/>
      <c r="F809" s="209"/>
      <c r="G809" s="209"/>
      <c r="H809" s="37"/>
      <c r="I809" s="37"/>
      <c r="J809" s="37"/>
      <c r="K809" s="37"/>
      <c r="L809" s="55"/>
      <c r="N809" s="2"/>
    </row>
    <row r="810" spans="1:14" x14ac:dyDescent="0.3">
      <c r="A810" s="72" t="s">
        <v>2437</v>
      </c>
      <c r="B810" s="354"/>
      <c r="C810" s="376"/>
      <c r="D810" s="22">
        <v>1</v>
      </c>
      <c r="E810" s="22"/>
      <c r="F810" s="209"/>
      <c r="G810" s="209"/>
      <c r="H810" s="37"/>
      <c r="I810" s="37"/>
      <c r="J810" s="37"/>
      <c r="K810" s="37"/>
      <c r="L810" s="55"/>
      <c r="N810" s="2"/>
    </row>
    <row r="811" spans="1:14" x14ac:dyDescent="0.3">
      <c r="A811" s="72" t="s">
        <v>2438</v>
      </c>
      <c r="B811" s="354"/>
      <c r="C811" s="376"/>
      <c r="D811" s="22">
        <v>1</v>
      </c>
      <c r="E811" s="22"/>
      <c r="F811" s="209"/>
      <c r="G811" s="209"/>
      <c r="H811" s="37"/>
      <c r="I811" s="37"/>
      <c r="J811" s="37"/>
      <c r="K811" s="37"/>
      <c r="L811" s="55"/>
      <c r="N811" s="2"/>
    </row>
    <row r="812" spans="1:14" x14ac:dyDescent="0.3">
      <c r="A812" s="72" t="s">
        <v>2439</v>
      </c>
      <c r="B812" s="354"/>
      <c r="C812" s="376"/>
      <c r="D812" s="22">
        <v>1</v>
      </c>
      <c r="E812" s="22"/>
      <c r="F812" s="209"/>
      <c r="G812" s="209"/>
      <c r="H812" s="37"/>
      <c r="I812" s="37"/>
      <c r="J812" s="37"/>
      <c r="K812" s="37"/>
      <c r="L812" s="55"/>
      <c r="N812" s="2"/>
    </row>
    <row r="813" spans="1:14" x14ac:dyDescent="0.3">
      <c r="A813" s="72" t="s">
        <v>2440</v>
      </c>
      <c r="B813" s="354"/>
      <c r="C813" s="376"/>
      <c r="D813" s="22">
        <v>1</v>
      </c>
      <c r="E813" s="22"/>
      <c r="F813" s="209"/>
      <c r="G813" s="209"/>
      <c r="H813" s="37"/>
      <c r="I813" s="37"/>
      <c r="J813" s="37"/>
      <c r="K813" s="37"/>
      <c r="L813" s="55"/>
      <c r="N813" s="2"/>
    </row>
    <row r="814" spans="1:14" x14ac:dyDescent="0.3">
      <c r="A814" s="72" t="s">
        <v>2441</v>
      </c>
      <c r="B814" s="354"/>
      <c r="C814" s="376"/>
      <c r="D814" s="22">
        <v>1</v>
      </c>
      <c r="E814" s="22"/>
      <c r="F814" s="209"/>
      <c r="G814" s="209"/>
      <c r="H814" s="37"/>
      <c r="I814" s="37"/>
      <c r="J814" s="37"/>
      <c r="K814" s="37"/>
      <c r="L814" s="55"/>
      <c r="N814" s="2"/>
    </row>
    <row r="815" spans="1:14" x14ac:dyDescent="0.3">
      <c r="A815" s="72" t="s">
        <v>2442</v>
      </c>
      <c r="B815" s="354"/>
      <c r="C815" s="376"/>
      <c r="D815" s="22">
        <v>1</v>
      </c>
      <c r="E815" s="22"/>
      <c r="F815" s="209"/>
      <c r="G815" s="209"/>
      <c r="H815" s="37"/>
      <c r="I815" s="37"/>
      <c r="J815" s="37"/>
      <c r="K815" s="37"/>
      <c r="L815" s="55"/>
      <c r="N815" s="2"/>
    </row>
    <row r="816" spans="1:14" x14ac:dyDescent="0.3">
      <c r="A816" s="72" t="s">
        <v>2443</v>
      </c>
      <c r="B816" s="354"/>
      <c r="C816" s="376"/>
      <c r="D816" s="22">
        <v>1</v>
      </c>
      <c r="E816" s="22"/>
      <c r="F816" s="209"/>
      <c r="G816" s="209"/>
      <c r="H816" s="37"/>
      <c r="I816" s="37"/>
      <c r="J816" s="37"/>
      <c r="K816" s="37"/>
      <c r="L816" s="55"/>
      <c r="N816" s="2"/>
    </row>
    <row r="817" spans="1:14" x14ac:dyDescent="0.3">
      <c r="A817" s="72" t="s">
        <v>2444</v>
      </c>
      <c r="B817" s="354"/>
      <c r="C817" s="376"/>
      <c r="D817" s="22">
        <v>1</v>
      </c>
      <c r="E817" s="22"/>
      <c r="F817" s="209"/>
      <c r="G817" s="209"/>
      <c r="H817" s="37"/>
      <c r="I817" s="37"/>
      <c r="J817" s="37"/>
      <c r="K817" s="37"/>
      <c r="L817" s="55"/>
      <c r="N817" s="2"/>
    </row>
    <row r="818" spans="1:14" x14ac:dyDescent="0.3">
      <c r="A818" s="72" t="s">
        <v>2445</v>
      </c>
      <c r="B818" s="354"/>
      <c r="C818" s="376"/>
      <c r="D818" s="22">
        <v>1</v>
      </c>
      <c r="E818" s="22"/>
      <c r="F818" s="209"/>
      <c r="G818" s="209"/>
      <c r="H818" s="37"/>
      <c r="I818" s="37"/>
      <c r="J818" s="37"/>
      <c r="K818" s="37"/>
      <c r="L818" s="55"/>
      <c r="N818" s="2"/>
    </row>
    <row r="819" spans="1:14" x14ac:dyDescent="0.3">
      <c r="A819" s="72" t="s">
        <v>375</v>
      </c>
      <c r="B819" s="354">
        <f t="shared" ref="B819:B825" si="188">$D$804-1</f>
        <v>1</v>
      </c>
      <c r="C819" s="376" t="s">
        <v>1516</v>
      </c>
      <c r="D819" s="22">
        <v>0</v>
      </c>
      <c r="E819" s="22">
        <v>3</v>
      </c>
      <c r="F819" s="209"/>
      <c r="G819" s="209"/>
      <c r="H819" s="37">
        <f>VLOOKUP(E819,'_Score matrix'!$B$31:$C$35,2,FALSE)</f>
        <v>1</v>
      </c>
      <c r="I819" s="37">
        <f t="shared" ref="I819:I825" si="189">D819*H819</f>
        <v>0</v>
      </c>
      <c r="J819" s="37">
        <f t="shared" ref="J819:J830" si="190">5*H819</f>
        <v>5</v>
      </c>
      <c r="K819" s="37"/>
      <c r="L819" s="55"/>
      <c r="N819" s="2"/>
    </row>
    <row r="820" spans="1:14" x14ac:dyDescent="0.3">
      <c r="A820" s="72" t="s">
        <v>376</v>
      </c>
      <c r="B820" s="354">
        <f t="shared" si="188"/>
        <v>1</v>
      </c>
      <c r="C820" s="376" t="s">
        <v>1516</v>
      </c>
      <c r="D820" s="22">
        <v>0</v>
      </c>
      <c r="E820" s="22">
        <v>3</v>
      </c>
      <c r="F820" s="209"/>
      <c r="G820" s="209"/>
      <c r="H820" s="37">
        <f>VLOOKUP(E820,'_Score matrix'!$B$31:$C$35,2,FALSE)</f>
        <v>1</v>
      </c>
      <c r="I820" s="37">
        <f t="shared" si="189"/>
        <v>0</v>
      </c>
      <c r="J820" s="37">
        <f t="shared" si="190"/>
        <v>5</v>
      </c>
      <c r="K820" s="37"/>
      <c r="L820" s="55"/>
      <c r="N820" s="2"/>
    </row>
    <row r="821" spans="1:14" x14ac:dyDescent="0.3">
      <c r="A821" s="72" t="s">
        <v>478</v>
      </c>
      <c r="B821" s="354">
        <f t="shared" si="188"/>
        <v>1</v>
      </c>
      <c r="C821" s="376" t="s">
        <v>1516</v>
      </c>
      <c r="D821" s="22">
        <v>0</v>
      </c>
      <c r="E821" s="22">
        <v>3</v>
      </c>
      <c r="F821" s="209"/>
      <c r="G821" s="209"/>
      <c r="H821" s="37">
        <f>VLOOKUP(E821,'_Score matrix'!$B$31:$C$35,2,FALSE)</f>
        <v>1</v>
      </c>
      <c r="I821" s="37">
        <f t="shared" si="189"/>
        <v>0</v>
      </c>
      <c r="J821" s="37">
        <f t="shared" si="190"/>
        <v>5</v>
      </c>
      <c r="K821" s="37"/>
      <c r="L821" s="55"/>
      <c r="N821" s="2"/>
    </row>
    <row r="822" spans="1:14" x14ac:dyDescent="0.3">
      <c r="A822" s="72" t="s">
        <v>883</v>
      </c>
      <c r="B822" s="354">
        <f t="shared" si="188"/>
        <v>1</v>
      </c>
      <c r="C822" s="376" t="s">
        <v>1516</v>
      </c>
      <c r="D822" s="22">
        <v>0</v>
      </c>
      <c r="E822" s="22">
        <v>3</v>
      </c>
      <c r="F822" s="209"/>
      <c r="G822" s="209"/>
      <c r="H822" s="37">
        <f>VLOOKUP(E822,'_Score matrix'!$B$31:$C$35,2,FALSE)</f>
        <v>1</v>
      </c>
      <c r="I822" s="37">
        <f t="shared" si="189"/>
        <v>0</v>
      </c>
      <c r="J822" s="37">
        <f t="shared" si="190"/>
        <v>5</v>
      </c>
      <c r="K822" s="37"/>
      <c r="L822" s="55"/>
      <c r="N822" s="2"/>
    </row>
    <row r="823" spans="1:14" x14ac:dyDescent="0.3">
      <c r="A823" s="72" t="s">
        <v>884</v>
      </c>
      <c r="B823" s="354">
        <f t="shared" si="188"/>
        <v>1</v>
      </c>
      <c r="C823" s="376" t="s">
        <v>1516</v>
      </c>
      <c r="D823" s="22">
        <v>0</v>
      </c>
      <c r="E823" s="22">
        <v>3</v>
      </c>
      <c r="F823" s="209"/>
      <c r="G823" s="209"/>
      <c r="H823" s="37">
        <f>VLOOKUP(E823,'_Score matrix'!$B$31:$C$35,2,FALSE)</f>
        <v>1</v>
      </c>
      <c r="I823" s="37">
        <f t="shared" si="189"/>
        <v>0</v>
      </c>
      <c r="J823" s="37">
        <f t="shared" si="190"/>
        <v>5</v>
      </c>
      <c r="K823" s="37"/>
      <c r="L823" s="55"/>
      <c r="N823" s="2"/>
    </row>
    <row r="824" spans="1:14" x14ac:dyDescent="0.3">
      <c r="A824" s="72" t="s">
        <v>885</v>
      </c>
      <c r="B824" s="354">
        <f t="shared" si="188"/>
        <v>1</v>
      </c>
      <c r="C824" s="376" t="s">
        <v>1516</v>
      </c>
      <c r="D824" s="22">
        <v>0</v>
      </c>
      <c r="E824" s="22">
        <v>3</v>
      </c>
      <c r="F824" s="209"/>
      <c r="G824" s="209"/>
      <c r="H824" s="37">
        <f>VLOOKUP(E824,'_Score matrix'!$B$31:$C$35,2,FALSE)</f>
        <v>1</v>
      </c>
      <c r="I824" s="37">
        <f t="shared" si="189"/>
        <v>0</v>
      </c>
      <c r="J824" s="37">
        <f t="shared" si="190"/>
        <v>5</v>
      </c>
      <c r="K824" s="37"/>
      <c r="L824" s="55"/>
      <c r="N824" s="2"/>
    </row>
    <row r="825" spans="1:14" x14ac:dyDescent="0.3">
      <c r="A825" s="72" t="s">
        <v>886</v>
      </c>
      <c r="B825" s="354">
        <f t="shared" si="188"/>
        <v>1</v>
      </c>
      <c r="C825" s="376" t="s">
        <v>1516</v>
      </c>
      <c r="D825" s="22">
        <v>0</v>
      </c>
      <c r="E825" s="22">
        <v>3</v>
      </c>
      <c r="F825" s="209" t="s">
        <v>1440</v>
      </c>
      <c r="G825" s="209" t="str">
        <f>IF(B825=1,F825,"")</f>
        <v>PR.IP-9</v>
      </c>
      <c r="H825" s="37">
        <f>VLOOKUP(E825,'_Score matrix'!$B$31:$C$35,2,FALSE)</f>
        <v>1</v>
      </c>
      <c r="I825" s="37">
        <f t="shared" si="189"/>
        <v>0</v>
      </c>
      <c r="J825" s="37">
        <f t="shared" si="190"/>
        <v>5</v>
      </c>
      <c r="K825" s="37"/>
      <c r="L825" s="55"/>
      <c r="N825" s="2"/>
    </row>
    <row r="826" spans="1:14" x14ac:dyDescent="0.3">
      <c r="A826" s="531" t="str">
        <f>A825</f>
        <v>S 5.10</v>
      </c>
      <c r="B826" s="525">
        <f>B825</f>
        <v>1</v>
      </c>
      <c r="C826" s="532" t="str">
        <f>C825</f>
        <v>M</v>
      </c>
      <c r="D826" s="350">
        <f>D825</f>
        <v>0</v>
      </c>
      <c r="E826" s="350">
        <f>E825</f>
        <v>3</v>
      </c>
      <c r="F826" s="351" t="s">
        <v>1441</v>
      </c>
      <c r="G826" s="351" t="str">
        <f>IF(B826=1,F826,"")</f>
        <v>PR.MA-1</v>
      </c>
      <c r="H826" s="350">
        <f>H825</f>
        <v>1</v>
      </c>
      <c r="I826" s="350">
        <f>I825</f>
        <v>0</v>
      </c>
      <c r="J826" s="350">
        <f>J825</f>
        <v>5</v>
      </c>
      <c r="K826" s="350"/>
      <c r="L826" s="533" t="s">
        <v>2929</v>
      </c>
      <c r="N826" s="2"/>
    </row>
    <row r="827" spans="1:14" x14ac:dyDescent="0.3">
      <c r="A827" s="72" t="s">
        <v>887</v>
      </c>
      <c r="B827" s="354">
        <f>$D$804-1</f>
        <v>1</v>
      </c>
      <c r="C827" s="376" t="s">
        <v>1516</v>
      </c>
      <c r="D827" s="22">
        <v>0</v>
      </c>
      <c r="E827" s="22">
        <v>3</v>
      </c>
      <c r="F827" s="209"/>
      <c r="G827" s="209"/>
      <c r="H827" s="37">
        <f>VLOOKUP(E827,'_Score matrix'!$B$31:$C$35,2,FALSE)</f>
        <v>1</v>
      </c>
      <c r="I827" s="37">
        <f>D827*H827</f>
        <v>0</v>
      </c>
      <c r="J827" s="37">
        <f t="shared" si="190"/>
        <v>5</v>
      </c>
      <c r="K827" s="37"/>
      <c r="L827" s="55"/>
      <c r="N827" s="2"/>
    </row>
    <row r="828" spans="1:14" x14ac:dyDescent="0.3">
      <c r="A828" s="72" t="s">
        <v>889</v>
      </c>
      <c r="B828" s="354">
        <f>$D$804-1</f>
        <v>1</v>
      </c>
      <c r="C828" s="376" t="s">
        <v>1516</v>
      </c>
      <c r="D828" s="22">
        <v>0</v>
      </c>
      <c r="E828" s="22">
        <v>3</v>
      </c>
      <c r="F828" s="209"/>
      <c r="G828" s="209"/>
      <c r="H828" s="37">
        <f>VLOOKUP(E828,'_Score matrix'!$B$31:$C$35,2,FALSE)</f>
        <v>1</v>
      </c>
      <c r="I828" s="37">
        <f>D828*H828</f>
        <v>0</v>
      </c>
      <c r="J828" s="37">
        <f t="shared" si="190"/>
        <v>5</v>
      </c>
      <c r="K828" s="37"/>
      <c r="L828" s="55"/>
      <c r="N828" s="2"/>
    </row>
    <row r="829" spans="1:14" x14ac:dyDescent="0.3">
      <c r="A829" s="72" t="s">
        <v>890</v>
      </c>
      <c r="B829" s="354">
        <f>$D$804-1</f>
        <v>1</v>
      </c>
      <c r="C829" s="376" t="s">
        <v>1516</v>
      </c>
      <c r="D829" s="22">
        <v>0</v>
      </c>
      <c r="E829" s="22">
        <v>3</v>
      </c>
      <c r="F829" s="209"/>
      <c r="G829" s="209"/>
      <c r="H829" s="37">
        <f>VLOOKUP(E829,'_Score matrix'!$B$31:$C$35,2,FALSE)</f>
        <v>1</v>
      </c>
      <c r="I829" s="37">
        <f>D829*H829</f>
        <v>0</v>
      </c>
      <c r="J829" s="37">
        <f t="shared" si="190"/>
        <v>5</v>
      </c>
      <c r="K829" s="37"/>
      <c r="L829" s="55"/>
      <c r="N829" s="2"/>
    </row>
    <row r="830" spans="1:14" x14ac:dyDescent="0.3">
      <c r="A830" s="72" t="s">
        <v>891</v>
      </c>
      <c r="B830" s="354">
        <f>$D$804-1</f>
        <v>1</v>
      </c>
      <c r="C830" s="376" t="s">
        <v>1516</v>
      </c>
      <c r="D830" s="22">
        <v>0</v>
      </c>
      <c r="E830" s="22">
        <v>3</v>
      </c>
      <c r="F830" s="209" t="s">
        <v>1493</v>
      </c>
      <c r="G830" s="209" t="str">
        <f>IF(B830=1,F830,"")</f>
        <v>DE.DP-5</v>
      </c>
      <c r="H830" s="37">
        <f>VLOOKUP(E830,'_Score matrix'!$B$31:$C$35,2,FALSE)</f>
        <v>1</v>
      </c>
      <c r="I830" s="37">
        <f>D830*H830</f>
        <v>0</v>
      </c>
      <c r="J830" s="37">
        <f t="shared" si="190"/>
        <v>5</v>
      </c>
      <c r="K830" s="37"/>
      <c r="L830" s="55"/>
      <c r="N830" s="2"/>
    </row>
    <row r="831" spans="1:14" x14ac:dyDescent="0.3">
      <c r="A831" s="72" t="s">
        <v>2446</v>
      </c>
      <c r="B831" s="354"/>
      <c r="C831" s="376"/>
      <c r="D831" s="22"/>
      <c r="E831" s="22"/>
      <c r="F831" s="209"/>
      <c r="G831" s="209"/>
      <c r="H831" s="37"/>
      <c r="I831" s="37"/>
      <c r="J831" s="37"/>
      <c r="K831" s="37"/>
      <c r="L831" s="55"/>
      <c r="N831" s="2"/>
    </row>
    <row r="832" spans="1:14" x14ac:dyDescent="0.3">
      <c r="A832" s="72" t="s">
        <v>3715</v>
      </c>
      <c r="B832" s="354">
        <f t="shared" ref="B832:B852" si="191">$D$804-1</f>
        <v>1</v>
      </c>
      <c r="C832" s="376" t="s">
        <v>2005</v>
      </c>
      <c r="D832" s="22">
        <v>0</v>
      </c>
      <c r="E832" s="22">
        <f t="shared" ref="E832:E852" si="192">IF(D832=6, 1, 3)</f>
        <v>3</v>
      </c>
      <c r="F832" s="209" t="s">
        <v>1481</v>
      </c>
      <c r="G832" s="209" t="str">
        <f t="shared" ref="G832:G842" si="193">IF(B832=1,F832,"")</f>
        <v>DE.CM-1</v>
      </c>
      <c r="H832" s="37">
        <f>VLOOKUP(E832,'_Score matrix'!$B$31:$C$35,2,FALSE)</f>
        <v>1</v>
      </c>
      <c r="I832" s="37">
        <f t="shared" ref="I832:I852" si="194">D832*H832</f>
        <v>0</v>
      </c>
      <c r="J832" s="37">
        <f>5*H832</f>
        <v>5</v>
      </c>
      <c r="K832" s="37"/>
      <c r="L832" s="55"/>
      <c r="N832" s="2"/>
    </row>
    <row r="833" spans="1:14" x14ac:dyDescent="0.3">
      <c r="A833" s="72" t="s">
        <v>3716</v>
      </c>
      <c r="B833" s="354">
        <f t="shared" si="191"/>
        <v>1</v>
      </c>
      <c r="C833" s="376" t="s">
        <v>2005</v>
      </c>
      <c r="D833" s="22">
        <v>0</v>
      </c>
      <c r="E833" s="22">
        <f t="shared" si="192"/>
        <v>3</v>
      </c>
      <c r="F833" s="209" t="s">
        <v>1481</v>
      </c>
      <c r="G833" s="209" t="str">
        <f t="shared" si="193"/>
        <v>DE.CM-1</v>
      </c>
      <c r="H833" s="37">
        <f>VLOOKUP(E833,'_Score matrix'!$B$31:$C$35,2,FALSE)</f>
        <v>1</v>
      </c>
      <c r="I833" s="37">
        <f t="shared" si="194"/>
        <v>0</v>
      </c>
      <c r="J833" s="37">
        <f t="shared" ref="J833:J852" si="195">5*H833</f>
        <v>5</v>
      </c>
      <c r="K833" s="37"/>
      <c r="L833" s="268"/>
      <c r="N833" s="2"/>
    </row>
    <row r="834" spans="1:14" x14ac:dyDescent="0.3">
      <c r="A834" s="72" t="s">
        <v>3717</v>
      </c>
      <c r="B834" s="354">
        <f t="shared" si="191"/>
        <v>1</v>
      </c>
      <c r="C834" s="376" t="s">
        <v>2005</v>
      </c>
      <c r="D834" s="22">
        <v>0</v>
      </c>
      <c r="E834" s="22">
        <f t="shared" si="192"/>
        <v>3</v>
      </c>
      <c r="F834" s="209" t="s">
        <v>1481</v>
      </c>
      <c r="G834" s="209" t="str">
        <f t="shared" si="193"/>
        <v>DE.CM-1</v>
      </c>
      <c r="H834" s="37">
        <f>VLOOKUP(E834,'_Score matrix'!$B$31:$C$35,2,FALSE)</f>
        <v>1</v>
      </c>
      <c r="I834" s="37">
        <f t="shared" si="194"/>
        <v>0</v>
      </c>
      <c r="J834" s="37">
        <f t="shared" si="195"/>
        <v>5</v>
      </c>
      <c r="K834" s="37"/>
      <c r="L834" s="268"/>
      <c r="N834" s="2"/>
    </row>
    <row r="835" spans="1:14" x14ac:dyDescent="0.3">
      <c r="A835" s="72" t="s">
        <v>3718</v>
      </c>
      <c r="B835" s="354">
        <f t="shared" si="191"/>
        <v>1</v>
      </c>
      <c r="C835" s="376" t="s">
        <v>2005</v>
      </c>
      <c r="D835" s="22">
        <v>0</v>
      </c>
      <c r="E835" s="22">
        <f t="shared" si="192"/>
        <v>3</v>
      </c>
      <c r="F835" s="209" t="s">
        <v>1481</v>
      </c>
      <c r="G835" s="209" t="str">
        <f t="shared" si="193"/>
        <v>DE.CM-1</v>
      </c>
      <c r="H835" s="37">
        <f>VLOOKUP(E835,'_Score matrix'!$B$31:$C$35,2,FALSE)</f>
        <v>1</v>
      </c>
      <c r="I835" s="37">
        <f t="shared" si="194"/>
        <v>0</v>
      </c>
      <c r="J835" s="37">
        <f t="shared" si="195"/>
        <v>5</v>
      </c>
      <c r="K835" s="37"/>
      <c r="L835" s="268"/>
      <c r="N835" s="2"/>
    </row>
    <row r="836" spans="1:14" x14ac:dyDescent="0.3">
      <c r="A836" s="72" t="s">
        <v>3719</v>
      </c>
      <c r="B836" s="354">
        <f t="shared" si="191"/>
        <v>1</v>
      </c>
      <c r="C836" s="376" t="s">
        <v>2005</v>
      </c>
      <c r="D836" s="22">
        <v>0</v>
      </c>
      <c r="E836" s="22">
        <f t="shared" si="192"/>
        <v>3</v>
      </c>
      <c r="F836" s="209" t="s">
        <v>1481</v>
      </c>
      <c r="G836" s="209" t="str">
        <f t="shared" si="193"/>
        <v>DE.CM-1</v>
      </c>
      <c r="H836" s="37">
        <f>VLOOKUP(E836,'_Score matrix'!$B$31:$C$35,2,FALSE)</f>
        <v>1</v>
      </c>
      <c r="I836" s="37">
        <f t="shared" si="194"/>
        <v>0</v>
      </c>
      <c r="J836" s="37">
        <f t="shared" si="195"/>
        <v>5</v>
      </c>
      <c r="K836" s="37"/>
      <c r="L836" s="268"/>
      <c r="N836" s="2"/>
    </row>
    <row r="837" spans="1:14" x14ac:dyDescent="0.3">
      <c r="A837" s="72" t="s">
        <v>3720</v>
      </c>
      <c r="B837" s="354">
        <f t="shared" si="191"/>
        <v>1</v>
      </c>
      <c r="C837" s="376" t="s">
        <v>2005</v>
      </c>
      <c r="D837" s="22">
        <v>0</v>
      </c>
      <c r="E837" s="22">
        <f t="shared" si="192"/>
        <v>3</v>
      </c>
      <c r="F837" s="209" t="s">
        <v>1481</v>
      </c>
      <c r="G837" s="209" t="str">
        <f t="shared" si="193"/>
        <v>DE.CM-1</v>
      </c>
      <c r="H837" s="37">
        <f>VLOOKUP(E837,'_Score matrix'!$B$31:$C$35,2,FALSE)</f>
        <v>1</v>
      </c>
      <c r="I837" s="37">
        <f t="shared" si="194"/>
        <v>0</v>
      </c>
      <c r="J837" s="37">
        <f t="shared" si="195"/>
        <v>5</v>
      </c>
      <c r="K837" s="37"/>
      <c r="L837" s="268"/>
      <c r="N837" s="2"/>
    </row>
    <row r="838" spans="1:14" x14ac:dyDescent="0.3">
      <c r="A838" s="72" t="s">
        <v>3721</v>
      </c>
      <c r="B838" s="354">
        <f t="shared" si="191"/>
        <v>1</v>
      </c>
      <c r="C838" s="376" t="s">
        <v>2005</v>
      </c>
      <c r="D838" s="22">
        <v>0</v>
      </c>
      <c r="E838" s="22">
        <f t="shared" si="192"/>
        <v>3</v>
      </c>
      <c r="F838" s="209" t="s">
        <v>1481</v>
      </c>
      <c r="G838" s="209" t="str">
        <f t="shared" si="193"/>
        <v>DE.CM-1</v>
      </c>
      <c r="H838" s="37">
        <f>VLOOKUP(E838,'_Score matrix'!$B$31:$C$35,2,FALSE)</f>
        <v>1</v>
      </c>
      <c r="I838" s="37">
        <f t="shared" si="194"/>
        <v>0</v>
      </c>
      <c r="J838" s="37">
        <f t="shared" si="195"/>
        <v>5</v>
      </c>
      <c r="K838" s="37"/>
      <c r="L838" s="268"/>
      <c r="N838" s="2"/>
    </row>
    <row r="839" spans="1:14" x14ac:dyDescent="0.3">
      <c r="A839" s="72" t="s">
        <v>3722</v>
      </c>
      <c r="B839" s="354">
        <f t="shared" si="191"/>
        <v>1</v>
      </c>
      <c r="C839" s="376" t="s">
        <v>2005</v>
      </c>
      <c r="D839" s="22">
        <v>0</v>
      </c>
      <c r="E839" s="22">
        <f t="shared" si="192"/>
        <v>3</v>
      </c>
      <c r="F839" s="209" t="s">
        <v>1481</v>
      </c>
      <c r="G839" s="209" t="str">
        <f t="shared" si="193"/>
        <v>DE.CM-1</v>
      </c>
      <c r="H839" s="37">
        <f>VLOOKUP(E839,'_Score matrix'!$B$31:$C$35,2,FALSE)</f>
        <v>1</v>
      </c>
      <c r="I839" s="37">
        <f t="shared" si="194"/>
        <v>0</v>
      </c>
      <c r="J839" s="37">
        <f t="shared" si="195"/>
        <v>5</v>
      </c>
      <c r="K839" s="37"/>
      <c r="L839" s="268"/>
      <c r="N839" s="2"/>
    </row>
    <row r="840" spans="1:14" x14ac:dyDescent="0.3">
      <c r="A840" s="72" t="s">
        <v>3723</v>
      </c>
      <c r="B840" s="354">
        <f t="shared" si="191"/>
        <v>1</v>
      </c>
      <c r="C840" s="376" t="s">
        <v>2005</v>
      </c>
      <c r="D840" s="22">
        <v>0</v>
      </c>
      <c r="E840" s="22">
        <f t="shared" si="192"/>
        <v>3</v>
      </c>
      <c r="F840" s="209" t="s">
        <v>1481</v>
      </c>
      <c r="G840" s="209" t="str">
        <f t="shared" si="193"/>
        <v>DE.CM-1</v>
      </c>
      <c r="H840" s="37">
        <f>VLOOKUP(E840,'_Score matrix'!$B$31:$C$35,2,FALSE)</f>
        <v>1</v>
      </c>
      <c r="I840" s="37">
        <f t="shared" si="194"/>
        <v>0</v>
      </c>
      <c r="J840" s="37">
        <f t="shared" si="195"/>
        <v>5</v>
      </c>
      <c r="K840" s="37"/>
      <c r="L840" s="268"/>
      <c r="N840" s="2"/>
    </row>
    <row r="841" spans="1:14" x14ac:dyDescent="0.3">
      <c r="A841" s="72" t="s">
        <v>3724</v>
      </c>
      <c r="B841" s="354">
        <f t="shared" si="191"/>
        <v>1</v>
      </c>
      <c r="C841" s="376" t="s">
        <v>2005</v>
      </c>
      <c r="D841" s="22">
        <v>0</v>
      </c>
      <c r="E841" s="22">
        <f t="shared" si="192"/>
        <v>3</v>
      </c>
      <c r="F841" s="209" t="s">
        <v>1481</v>
      </c>
      <c r="G841" s="209" t="str">
        <f t="shared" si="193"/>
        <v>DE.CM-1</v>
      </c>
      <c r="H841" s="37">
        <f>VLOOKUP(E841,'_Score matrix'!$B$31:$C$35,2,FALSE)</f>
        <v>1</v>
      </c>
      <c r="I841" s="37">
        <f t="shared" si="194"/>
        <v>0</v>
      </c>
      <c r="J841" s="37">
        <f t="shared" si="195"/>
        <v>5</v>
      </c>
      <c r="K841" s="37"/>
      <c r="L841" s="268"/>
      <c r="N841" s="2"/>
    </row>
    <row r="842" spans="1:14" x14ac:dyDescent="0.3">
      <c r="A842" s="72" t="s">
        <v>3725</v>
      </c>
      <c r="B842" s="354">
        <f t="shared" si="191"/>
        <v>1</v>
      </c>
      <c r="C842" s="376" t="s">
        <v>2005</v>
      </c>
      <c r="D842" s="22">
        <v>0</v>
      </c>
      <c r="E842" s="22">
        <f t="shared" si="192"/>
        <v>3</v>
      </c>
      <c r="F842" s="209" t="s">
        <v>1481</v>
      </c>
      <c r="G842" s="209" t="str">
        <f t="shared" si="193"/>
        <v>DE.CM-1</v>
      </c>
      <c r="H842" s="37">
        <f>VLOOKUP(E842,'_Score matrix'!$B$31:$C$35,2,FALSE)</f>
        <v>1</v>
      </c>
      <c r="I842" s="37">
        <f t="shared" si="194"/>
        <v>0</v>
      </c>
      <c r="J842" s="37">
        <f t="shared" ref="J842" si="196">5*H842</f>
        <v>5</v>
      </c>
      <c r="K842" s="37"/>
      <c r="L842" s="268"/>
      <c r="N842" s="2"/>
    </row>
    <row r="843" spans="1:14" x14ac:dyDescent="0.3">
      <c r="A843" s="72" t="s">
        <v>3726</v>
      </c>
      <c r="B843" s="354">
        <f t="shared" si="191"/>
        <v>1</v>
      </c>
      <c r="C843" s="376" t="s">
        <v>2005</v>
      </c>
      <c r="D843" s="22">
        <v>0</v>
      </c>
      <c r="E843" s="22">
        <f t="shared" si="192"/>
        <v>3</v>
      </c>
      <c r="F843" s="209"/>
      <c r="G843" s="209"/>
      <c r="H843" s="37">
        <f>VLOOKUP(E843,'_Score matrix'!$B$31:$C$35,2,FALSE)</f>
        <v>1</v>
      </c>
      <c r="I843" s="37">
        <f t="shared" si="194"/>
        <v>0</v>
      </c>
      <c r="J843" s="37">
        <f t="shared" si="195"/>
        <v>5</v>
      </c>
      <c r="K843" s="37"/>
      <c r="L843" s="268"/>
      <c r="N843" s="2"/>
    </row>
    <row r="844" spans="1:14" x14ac:dyDescent="0.3">
      <c r="A844" s="72" t="s">
        <v>3727</v>
      </c>
      <c r="B844" s="354">
        <f t="shared" si="191"/>
        <v>1</v>
      </c>
      <c r="C844" s="376" t="s">
        <v>2005</v>
      </c>
      <c r="D844" s="22">
        <v>0</v>
      </c>
      <c r="E844" s="22">
        <f t="shared" si="192"/>
        <v>3</v>
      </c>
      <c r="F844" s="209"/>
      <c r="G844" s="209"/>
      <c r="H844" s="37">
        <f>VLOOKUP(E844,'_Score matrix'!$B$31:$C$35,2,FALSE)</f>
        <v>1</v>
      </c>
      <c r="I844" s="37">
        <f t="shared" si="194"/>
        <v>0</v>
      </c>
      <c r="J844" s="37">
        <f t="shared" si="195"/>
        <v>5</v>
      </c>
      <c r="K844" s="37"/>
      <c r="L844" s="268"/>
      <c r="N844" s="2"/>
    </row>
    <row r="845" spans="1:14" x14ac:dyDescent="0.3">
      <c r="A845" s="72" t="s">
        <v>3728</v>
      </c>
      <c r="B845" s="354">
        <f t="shared" si="191"/>
        <v>1</v>
      </c>
      <c r="C845" s="376" t="s">
        <v>2005</v>
      </c>
      <c r="D845" s="22">
        <v>0</v>
      </c>
      <c r="E845" s="22">
        <f t="shared" si="192"/>
        <v>3</v>
      </c>
      <c r="F845" s="209"/>
      <c r="G845" s="209"/>
      <c r="H845" s="37">
        <f>VLOOKUP(E845,'_Score matrix'!$B$31:$C$35,2,FALSE)</f>
        <v>1</v>
      </c>
      <c r="I845" s="37">
        <f t="shared" si="194"/>
        <v>0</v>
      </c>
      <c r="J845" s="37">
        <f t="shared" si="195"/>
        <v>5</v>
      </c>
      <c r="K845" s="37"/>
      <c r="L845" s="268"/>
      <c r="N845" s="2"/>
    </row>
    <row r="846" spans="1:14" x14ac:dyDescent="0.3">
      <c r="A846" s="72" t="s">
        <v>3729</v>
      </c>
      <c r="B846" s="354">
        <f t="shared" si="191"/>
        <v>1</v>
      </c>
      <c r="C846" s="376" t="s">
        <v>2005</v>
      </c>
      <c r="D846" s="22">
        <v>0</v>
      </c>
      <c r="E846" s="22">
        <f t="shared" si="192"/>
        <v>3</v>
      </c>
      <c r="F846" s="209" t="s">
        <v>1478</v>
      </c>
      <c r="G846" s="209" t="str">
        <f>IF(B846=1,F846,"")</f>
        <v>DE.AE-3</v>
      </c>
      <c r="H846" s="37">
        <f>VLOOKUP(E846,'_Score matrix'!$B$31:$C$35,2,FALSE)</f>
        <v>1</v>
      </c>
      <c r="I846" s="37">
        <f t="shared" si="194"/>
        <v>0</v>
      </c>
      <c r="J846" s="37">
        <f t="shared" si="195"/>
        <v>5</v>
      </c>
      <c r="K846" s="37"/>
      <c r="L846" s="268"/>
      <c r="N846" s="2"/>
    </row>
    <row r="847" spans="1:14" x14ac:dyDescent="0.3">
      <c r="A847" s="72" t="s">
        <v>3730</v>
      </c>
      <c r="B847" s="354">
        <f t="shared" si="191"/>
        <v>1</v>
      </c>
      <c r="C847" s="376" t="s">
        <v>2005</v>
      </c>
      <c r="D847" s="22">
        <v>0</v>
      </c>
      <c r="E847" s="22">
        <f t="shared" si="192"/>
        <v>3</v>
      </c>
      <c r="F847" s="209" t="s">
        <v>1478</v>
      </c>
      <c r="G847" s="209" t="str">
        <f>IF(B847=1,F847,"")</f>
        <v>DE.AE-3</v>
      </c>
      <c r="H847" s="37">
        <f>VLOOKUP(E847,'_Score matrix'!$B$31:$C$35,2,FALSE)</f>
        <v>1</v>
      </c>
      <c r="I847" s="37">
        <f t="shared" si="194"/>
        <v>0</v>
      </c>
      <c r="J847" s="37">
        <f t="shared" si="195"/>
        <v>5</v>
      </c>
      <c r="K847" s="37"/>
      <c r="L847" s="268"/>
      <c r="N847" s="2"/>
    </row>
    <row r="848" spans="1:14" x14ac:dyDescent="0.3">
      <c r="A848" s="72" t="s">
        <v>3731</v>
      </c>
      <c r="B848" s="354">
        <f t="shared" si="191"/>
        <v>1</v>
      </c>
      <c r="C848" s="376" t="s">
        <v>2005</v>
      </c>
      <c r="D848" s="22">
        <v>0</v>
      </c>
      <c r="E848" s="22">
        <f t="shared" si="192"/>
        <v>3</v>
      </c>
      <c r="F848" s="209" t="s">
        <v>1478</v>
      </c>
      <c r="G848" s="209" t="str">
        <f>IF(B848=1,F848,"")</f>
        <v>DE.AE-3</v>
      </c>
      <c r="H848" s="37">
        <f>VLOOKUP(E848,'_Score matrix'!$B$31:$C$35,2,FALSE)</f>
        <v>1</v>
      </c>
      <c r="I848" s="37">
        <f t="shared" si="194"/>
        <v>0</v>
      </c>
      <c r="J848" s="37">
        <f t="shared" si="195"/>
        <v>5</v>
      </c>
      <c r="K848" s="37"/>
      <c r="L848" s="268"/>
      <c r="N848" s="2"/>
    </row>
    <row r="849" spans="1:14" x14ac:dyDescent="0.3">
      <c r="A849" s="72" t="s">
        <v>3732</v>
      </c>
      <c r="B849" s="354">
        <f t="shared" si="191"/>
        <v>1</v>
      </c>
      <c r="C849" s="376" t="s">
        <v>2005</v>
      </c>
      <c r="D849" s="22">
        <v>0</v>
      </c>
      <c r="E849" s="22">
        <f t="shared" si="192"/>
        <v>3</v>
      </c>
      <c r="F849" s="209"/>
      <c r="G849" s="209"/>
      <c r="H849" s="37">
        <f>VLOOKUP(E849,'_Score matrix'!$B$31:$C$35,2,FALSE)</f>
        <v>1</v>
      </c>
      <c r="I849" s="37">
        <f t="shared" si="194"/>
        <v>0</v>
      </c>
      <c r="J849" s="37">
        <f t="shared" si="195"/>
        <v>5</v>
      </c>
      <c r="K849" s="37"/>
      <c r="L849" s="268"/>
      <c r="N849" s="2"/>
    </row>
    <row r="850" spans="1:14" x14ac:dyDescent="0.3">
      <c r="A850" s="72" t="s">
        <v>3733</v>
      </c>
      <c r="B850" s="354">
        <f t="shared" si="191"/>
        <v>1</v>
      </c>
      <c r="C850" s="376" t="s">
        <v>2005</v>
      </c>
      <c r="D850" s="22">
        <v>0</v>
      </c>
      <c r="E850" s="22">
        <f t="shared" si="192"/>
        <v>3</v>
      </c>
      <c r="F850" s="209"/>
      <c r="G850" s="209"/>
      <c r="H850" s="37">
        <f>VLOOKUP(E850,'_Score matrix'!$B$31:$C$35,2,FALSE)</f>
        <v>1</v>
      </c>
      <c r="I850" s="37">
        <f t="shared" si="194"/>
        <v>0</v>
      </c>
      <c r="J850" s="37">
        <f t="shared" si="195"/>
        <v>5</v>
      </c>
      <c r="K850" s="37"/>
      <c r="L850" s="268"/>
      <c r="N850" s="2"/>
    </row>
    <row r="851" spans="1:14" x14ac:dyDescent="0.3">
      <c r="A851" s="72" t="s">
        <v>3734</v>
      </c>
      <c r="B851" s="354">
        <f t="shared" si="191"/>
        <v>1</v>
      </c>
      <c r="C851" s="376" t="s">
        <v>2005</v>
      </c>
      <c r="D851" s="22">
        <v>0</v>
      </c>
      <c r="E851" s="22">
        <f t="shared" si="192"/>
        <v>3</v>
      </c>
      <c r="F851" s="209"/>
      <c r="G851" s="209"/>
      <c r="H851" s="37">
        <f>VLOOKUP(E851,'_Score matrix'!$B$31:$C$35,2,FALSE)</f>
        <v>1</v>
      </c>
      <c r="I851" s="37">
        <f t="shared" si="194"/>
        <v>0</v>
      </c>
      <c r="J851" s="37">
        <f t="shared" si="195"/>
        <v>5</v>
      </c>
      <c r="K851" s="132"/>
      <c r="L851" s="268"/>
      <c r="N851" s="2"/>
    </row>
    <row r="852" spans="1:14" x14ac:dyDescent="0.3">
      <c r="A852" s="72" t="s">
        <v>3777</v>
      </c>
      <c r="B852" s="354">
        <f t="shared" si="191"/>
        <v>1</v>
      </c>
      <c r="C852" s="376" t="s">
        <v>2005</v>
      </c>
      <c r="D852" s="22">
        <v>0</v>
      </c>
      <c r="E852" s="22">
        <f t="shared" si="192"/>
        <v>3</v>
      </c>
      <c r="F852" s="209"/>
      <c r="G852" s="209"/>
      <c r="H852" s="37">
        <f>VLOOKUP(E852,'_Score matrix'!$B$31:$C$35,2,FALSE)</f>
        <v>1</v>
      </c>
      <c r="I852" s="37">
        <f t="shared" si="194"/>
        <v>0</v>
      </c>
      <c r="J852" s="37">
        <f t="shared" si="195"/>
        <v>5</v>
      </c>
      <c r="K852" s="37"/>
      <c r="L852" s="55"/>
      <c r="N852" s="2"/>
    </row>
    <row r="853" spans="1:14" ht="15.15" thickBot="1" x14ac:dyDescent="0.35">
      <c r="A853" s="411" t="s">
        <v>3776</v>
      </c>
      <c r="B853" s="361"/>
      <c r="C853" s="380"/>
      <c r="D853" s="67"/>
      <c r="E853" s="67"/>
      <c r="F853" s="211"/>
      <c r="G853" s="211"/>
      <c r="H853" s="44"/>
      <c r="I853" s="44"/>
      <c r="J853" s="44"/>
      <c r="K853" s="44"/>
      <c r="L853" s="62"/>
      <c r="N853" s="2"/>
    </row>
    <row r="854" spans="1:14" x14ac:dyDescent="0.3">
      <c r="A854" s="71" t="s">
        <v>386</v>
      </c>
      <c r="B854" s="369"/>
      <c r="C854" s="386"/>
      <c r="D854" s="23">
        <f t="shared" ref="D854:J854" si="197">SUMIFS(D:D,$A:$A,"S 5*",$B:$B,1,$C:$C,"C",$L:$L,"&lt;&gt;NIST MAPPING")</f>
        <v>0</v>
      </c>
      <c r="E854" s="23">
        <f t="shared" si="197"/>
        <v>63</v>
      </c>
      <c r="F854" s="43">
        <f t="shared" si="197"/>
        <v>0</v>
      </c>
      <c r="G854" s="43">
        <f t="shared" si="197"/>
        <v>0</v>
      </c>
      <c r="H854" s="43">
        <f t="shared" si="197"/>
        <v>21</v>
      </c>
      <c r="I854" s="43">
        <f t="shared" si="197"/>
        <v>0</v>
      </c>
      <c r="J854" s="43">
        <f t="shared" si="197"/>
        <v>105</v>
      </c>
      <c r="K854" s="43">
        <f>IF(ROUND(100*(I854-H854)/(J854-H854),2) &lt; 0, 0, ROUND(100*(I854-H854)/(J854-H854),2))</f>
        <v>0</v>
      </c>
      <c r="L854" s="59"/>
      <c r="N854" s="2"/>
    </row>
    <row r="855" spans="1:14" ht="15.15" thickBot="1" x14ac:dyDescent="0.35">
      <c r="A855" s="74" t="s">
        <v>387</v>
      </c>
      <c r="B855" s="371"/>
      <c r="C855" s="389"/>
      <c r="D855" s="68">
        <f t="shared" ref="D855:J855" si="198">SUMIFS(D:D,$A:$A,"S 5*",$B:$B,1,$C:$C,"M",$L:$L,"&lt;&gt;NIST MAPPING")</f>
        <v>0</v>
      </c>
      <c r="E855" s="68">
        <f t="shared" si="198"/>
        <v>42</v>
      </c>
      <c r="F855" s="34">
        <f t="shared" si="198"/>
        <v>0</v>
      </c>
      <c r="G855" s="34">
        <f t="shared" si="198"/>
        <v>0</v>
      </c>
      <c r="H855" s="34">
        <f t="shared" si="198"/>
        <v>14</v>
      </c>
      <c r="I855" s="34">
        <f t="shared" si="198"/>
        <v>0</v>
      </c>
      <c r="J855" s="34">
        <f t="shared" si="198"/>
        <v>70</v>
      </c>
      <c r="K855" s="34">
        <f>IF(ROUND(100*(I855-H855)/(J855-H855),2) &lt; 0, 0, ROUND(100*(I855-H855)/(J855-H855),2))</f>
        <v>0</v>
      </c>
      <c r="L855" s="62"/>
      <c r="N855" s="2"/>
    </row>
    <row r="856" spans="1:14" ht="15.15" thickBot="1" x14ac:dyDescent="0.35">
      <c r="F856" s="5"/>
      <c r="G856" s="5"/>
      <c r="H856" s="5"/>
      <c r="I856" s="5"/>
      <c r="J856" s="5"/>
      <c r="K856" s="5"/>
      <c r="N856" s="2"/>
    </row>
    <row r="857" spans="1:14" x14ac:dyDescent="0.3">
      <c r="A857" s="51" t="s">
        <v>2165</v>
      </c>
      <c r="B857" s="357"/>
      <c r="C857" s="375"/>
      <c r="D857" s="66"/>
      <c r="E857" s="66"/>
      <c r="F857" s="213"/>
      <c r="G857" s="213"/>
      <c r="H857" s="42"/>
      <c r="I857" s="42"/>
      <c r="J857" s="42"/>
      <c r="K857" s="42"/>
      <c r="L857" s="59"/>
      <c r="N857" s="2"/>
    </row>
    <row r="858" spans="1:14" x14ac:dyDescent="0.3">
      <c r="A858" s="72" t="s">
        <v>719</v>
      </c>
      <c r="B858" s="354"/>
      <c r="C858" s="376"/>
      <c r="D858" s="22">
        <v>2</v>
      </c>
      <c r="E858" s="22"/>
      <c r="F858" s="209"/>
      <c r="G858" s="209"/>
      <c r="H858" s="37"/>
      <c r="I858" s="37"/>
      <c r="J858" s="37"/>
      <c r="K858" s="37"/>
      <c r="L858" s="55"/>
      <c r="N858" s="2"/>
    </row>
    <row r="859" spans="1:14" x14ac:dyDescent="0.3">
      <c r="A859" s="72" t="s">
        <v>579</v>
      </c>
      <c r="B859" s="354">
        <f>$D$858-1</f>
        <v>1</v>
      </c>
      <c r="C859" s="376" t="s">
        <v>1516</v>
      </c>
      <c r="D859" s="22">
        <v>0</v>
      </c>
      <c r="E859" s="22">
        <v>3</v>
      </c>
      <c r="F859" s="209" t="s">
        <v>1451</v>
      </c>
      <c r="G859" s="209" t="str">
        <f>IF(B859=1,F859,"")</f>
        <v>PR.IP-12</v>
      </c>
      <c r="H859" s="37">
        <f>VLOOKUP(E859,'_Score matrix'!$B$31:$C$35,2,FALSE)</f>
        <v>1</v>
      </c>
      <c r="I859" s="37">
        <f>D859*H859</f>
        <v>0</v>
      </c>
      <c r="J859" s="37">
        <f t="shared" ref="J859" si="199">5*H859</f>
        <v>5</v>
      </c>
      <c r="K859" s="37"/>
      <c r="L859" s="55"/>
      <c r="N859" s="2"/>
    </row>
    <row r="860" spans="1:14" x14ac:dyDescent="0.3">
      <c r="A860" s="531" t="str">
        <f>A859</f>
        <v>S 6.1</v>
      </c>
      <c r="B860" s="525">
        <f>B859</f>
        <v>1</v>
      </c>
      <c r="C860" s="532" t="str">
        <f>C859</f>
        <v>M</v>
      </c>
      <c r="D860" s="350">
        <f>D859</f>
        <v>0</v>
      </c>
      <c r="E860" s="350">
        <f>E859</f>
        <v>3</v>
      </c>
      <c r="F860" s="351" t="s">
        <v>1407</v>
      </c>
      <c r="G860" s="351" t="str">
        <f>IF(B860=1,F860,"")</f>
        <v>ID.RA-1</v>
      </c>
      <c r="H860" s="350">
        <f>H859</f>
        <v>1</v>
      </c>
      <c r="I860" s="350">
        <f>I859</f>
        <v>0</v>
      </c>
      <c r="J860" s="350">
        <f>J859</f>
        <v>5</v>
      </c>
      <c r="K860" s="350"/>
      <c r="L860" s="533" t="s">
        <v>2929</v>
      </c>
      <c r="N860" s="2"/>
    </row>
    <row r="861" spans="1:14" x14ac:dyDescent="0.3">
      <c r="A861" s="72" t="s">
        <v>580</v>
      </c>
      <c r="B861" s="354"/>
      <c r="C861" s="376"/>
      <c r="D861" s="22"/>
      <c r="E861" s="22"/>
      <c r="F861" s="209"/>
      <c r="G861" s="209"/>
      <c r="H861" s="37"/>
      <c r="I861" s="37"/>
      <c r="J861" s="37"/>
      <c r="K861" s="37"/>
      <c r="L861" s="55"/>
      <c r="N861" s="2"/>
    </row>
    <row r="862" spans="1:14" x14ac:dyDescent="0.3">
      <c r="A862" s="72" t="s">
        <v>766</v>
      </c>
      <c r="B862" s="354"/>
      <c r="C862" s="376"/>
      <c r="D862" s="22">
        <v>1</v>
      </c>
      <c r="E862" s="22"/>
      <c r="F862" s="209"/>
      <c r="G862" s="209"/>
      <c r="H862" s="37"/>
      <c r="I862" s="37"/>
      <c r="J862" s="37"/>
      <c r="K862" s="37"/>
      <c r="L862" s="55"/>
      <c r="N862" s="2"/>
    </row>
    <row r="863" spans="1:14" x14ac:dyDescent="0.3">
      <c r="A863" s="72" t="s">
        <v>767</v>
      </c>
      <c r="B863" s="354"/>
      <c r="C863" s="376"/>
      <c r="D863" s="22">
        <v>1</v>
      </c>
      <c r="E863" s="22"/>
      <c r="F863" s="209"/>
      <c r="G863" s="209"/>
      <c r="H863" s="37"/>
      <c r="I863" s="37"/>
      <c r="J863" s="37"/>
      <c r="K863" s="37"/>
      <c r="L863" s="55"/>
      <c r="N863" s="2"/>
    </row>
    <row r="864" spans="1:14" x14ac:dyDescent="0.3">
      <c r="A864" s="72" t="s">
        <v>768</v>
      </c>
      <c r="B864" s="354"/>
      <c r="C864" s="376"/>
      <c r="D864" s="22">
        <v>1</v>
      </c>
      <c r="E864" s="22"/>
      <c r="F864" s="209"/>
      <c r="G864" s="209"/>
      <c r="H864" s="37"/>
      <c r="I864" s="37"/>
      <c r="J864" s="37"/>
      <c r="K864" s="37"/>
      <c r="L864" s="55"/>
      <c r="N864" s="2"/>
    </row>
    <row r="865" spans="1:14" x14ac:dyDescent="0.3">
      <c r="A865" s="72" t="s">
        <v>769</v>
      </c>
      <c r="B865" s="354"/>
      <c r="C865" s="376"/>
      <c r="D865" s="22">
        <v>1</v>
      </c>
      <c r="E865" s="22"/>
      <c r="F865" s="209"/>
      <c r="G865" s="209"/>
      <c r="H865" s="37"/>
      <c r="I865" s="37"/>
      <c r="J865" s="37"/>
      <c r="K865" s="37"/>
      <c r="L865" s="55"/>
      <c r="N865" s="2"/>
    </row>
    <row r="866" spans="1:14" x14ac:dyDescent="0.3">
      <c r="A866" s="72" t="s">
        <v>770</v>
      </c>
      <c r="B866" s="354"/>
      <c r="C866" s="376"/>
      <c r="D866" s="22">
        <v>1</v>
      </c>
      <c r="E866" s="22"/>
      <c r="F866" s="209"/>
      <c r="G866" s="209"/>
      <c r="H866" s="37"/>
      <c r="I866" s="37"/>
      <c r="J866" s="37"/>
      <c r="K866" s="37"/>
      <c r="L866" s="55"/>
      <c r="N866" s="2"/>
    </row>
    <row r="867" spans="1:14" x14ac:dyDescent="0.3">
      <c r="A867" s="72" t="s">
        <v>771</v>
      </c>
      <c r="B867" s="354"/>
      <c r="C867" s="376"/>
      <c r="D867" s="22">
        <v>1</v>
      </c>
      <c r="E867" s="22"/>
      <c r="F867" s="209"/>
      <c r="G867" s="209"/>
      <c r="H867" s="37"/>
      <c r="I867" s="37"/>
      <c r="J867" s="37"/>
      <c r="K867" s="37"/>
      <c r="L867" s="55"/>
      <c r="N867" s="2"/>
    </row>
    <row r="868" spans="1:14" x14ac:dyDescent="0.3">
      <c r="A868" s="72" t="s">
        <v>772</v>
      </c>
      <c r="B868" s="354"/>
      <c r="C868" s="376"/>
      <c r="D868" s="22">
        <v>1</v>
      </c>
      <c r="E868" s="22"/>
      <c r="F868" s="209"/>
      <c r="G868" s="209"/>
      <c r="H868" s="37"/>
      <c r="I868" s="37"/>
      <c r="J868" s="37"/>
      <c r="K868" s="37"/>
      <c r="L868" s="55"/>
      <c r="N868" s="2"/>
    </row>
    <row r="869" spans="1:14" x14ac:dyDescent="0.3">
      <c r="A869" s="72" t="s">
        <v>773</v>
      </c>
      <c r="B869" s="354"/>
      <c r="C869" s="376"/>
      <c r="D869" s="22">
        <v>1</v>
      </c>
      <c r="E869" s="22"/>
      <c r="F869" s="209"/>
      <c r="G869" s="209"/>
      <c r="H869" s="37"/>
      <c r="I869" s="37"/>
      <c r="J869" s="37"/>
      <c r="K869" s="37"/>
      <c r="L869" s="55"/>
      <c r="N869" s="2"/>
    </row>
    <row r="870" spans="1:14" x14ac:dyDescent="0.3">
      <c r="A870" s="72" t="s">
        <v>774</v>
      </c>
      <c r="B870" s="354"/>
      <c r="C870" s="376"/>
      <c r="D870" s="22">
        <v>1</v>
      </c>
      <c r="E870" s="22"/>
      <c r="F870" s="209"/>
      <c r="G870" s="209"/>
      <c r="H870" s="37"/>
      <c r="I870" s="37"/>
      <c r="J870" s="37"/>
      <c r="K870" s="37"/>
      <c r="L870" s="55"/>
      <c r="N870" s="2"/>
    </row>
    <row r="871" spans="1:14" x14ac:dyDescent="0.3">
      <c r="A871" s="72" t="s">
        <v>775</v>
      </c>
      <c r="B871" s="354"/>
      <c r="C871" s="376"/>
      <c r="D871" s="22">
        <v>1</v>
      </c>
      <c r="E871" s="22"/>
      <c r="F871" s="209"/>
      <c r="G871" s="209"/>
      <c r="H871" s="37"/>
      <c r="I871" s="37"/>
      <c r="J871" s="37"/>
      <c r="K871" s="37"/>
      <c r="L871" s="55"/>
      <c r="N871" s="2"/>
    </row>
    <row r="872" spans="1:14" x14ac:dyDescent="0.3">
      <c r="A872" s="72" t="s">
        <v>776</v>
      </c>
      <c r="B872" s="354"/>
      <c r="C872" s="376"/>
      <c r="D872" s="22">
        <v>1</v>
      </c>
      <c r="E872" s="22"/>
      <c r="F872" s="209"/>
      <c r="G872" s="209"/>
      <c r="H872" s="37"/>
      <c r="I872" s="37"/>
      <c r="J872" s="37"/>
      <c r="K872" s="37"/>
      <c r="L872" s="55"/>
      <c r="N872" s="2"/>
    </row>
    <row r="873" spans="1:14" x14ac:dyDescent="0.3">
      <c r="A873" s="72" t="s">
        <v>581</v>
      </c>
      <c r="B873" s="354">
        <f t="shared" ref="B873:B879" si="200">$D$858-1</f>
        <v>1</v>
      </c>
      <c r="C873" s="376" t="s">
        <v>1516</v>
      </c>
      <c r="D873" s="22">
        <v>0</v>
      </c>
      <c r="E873" s="22">
        <v>3</v>
      </c>
      <c r="F873" s="209" t="s">
        <v>1451</v>
      </c>
      <c r="G873" s="209" t="str">
        <f t="shared" ref="G873:G885" si="201">IF(B873=1,F873,"")</f>
        <v>PR.IP-12</v>
      </c>
      <c r="H873" s="37">
        <f>VLOOKUP(E873,'_Score matrix'!$B$31:$C$35,2,FALSE)</f>
        <v>1</v>
      </c>
      <c r="I873" s="37">
        <f t="shared" ref="I873:I879" si="202">D873*H873</f>
        <v>0</v>
      </c>
      <c r="J873" s="37">
        <f t="shared" ref="J873" si="203">5*H873</f>
        <v>5</v>
      </c>
      <c r="K873" s="37"/>
      <c r="L873" s="55"/>
      <c r="N873" s="2"/>
    </row>
    <row r="874" spans="1:14" x14ac:dyDescent="0.3">
      <c r="A874" s="72" t="s">
        <v>582</v>
      </c>
      <c r="B874" s="354">
        <f t="shared" si="200"/>
        <v>1</v>
      </c>
      <c r="C874" s="376" t="s">
        <v>1516</v>
      </c>
      <c r="D874" s="22">
        <v>0</v>
      </c>
      <c r="E874" s="22">
        <v>3</v>
      </c>
      <c r="F874" s="209" t="s">
        <v>1451</v>
      </c>
      <c r="G874" s="209" t="str">
        <f t="shared" si="201"/>
        <v>PR.IP-12</v>
      </c>
      <c r="H874" s="37">
        <f>VLOOKUP(E874,'_Score matrix'!$B$31:$C$35,2,FALSE)</f>
        <v>1</v>
      </c>
      <c r="I874" s="37">
        <f t="shared" si="202"/>
        <v>0</v>
      </c>
      <c r="J874" s="37">
        <f t="shared" ref="J874:J885" si="204">5*H874</f>
        <v>5</v>
      </c>
      <c r="K874" s="37"/>
      <c r="L874" s="55"/>
      <c r="N874" s="2"/>
    </row>
    <row r="875" spans="1:14" x14ac:dyDescent="0.3">
      <c r="A875" s="72" t="s">
        <v>583</v>
      </c>
      <c r="B875" s="354">
        <f t="shared" si="200"/>
        <v>1</v>
      </c>
      <c r="C875" s="376" t="s">
        <v>1516</v>
      </c>
      <c r="D875" s="22">
        <v>0</v>
      </c>
      <c r="E875" s="22">
        <v>3</v>
      </c>
      <c r="F875" s="209" t="s">
        <v>1451</v>
      </c>
      <c r="G875" s="209" t="str">
        <f t="shared" si="201"/>
        <v>PR.IP-12</v>
      </c>
      <c r="H875" s="37">
        <f>VLOOKUP(E875,'_Score matrix'!$B$31:$C$35,2,FALSE)</f>
        <v>1</v>
      </c>
      <c r="I875" s="37">
        <f t="shared" si="202"/>
        <v>0</v>
      </c>
      <c r="J875" s="37">
        <f t="shared" si="204"/>
        <v>5</v>
      </c>
      <c r="K875" s="37"/>
      <c r="L875" s="55"/>
      <c r="N875" s="2"/>
    </row>
    <row r="876" spans="1:14" x14ac:dyDescent="0.3">
      <c r="A876" s="72" t="s">
        <v>584</v>
      </c>
      <c r="B876" s="354">
        <f t="shared" si="200"/>
        <v>1</v>
      </c>
      <c r="C876" s="376" t="s">
        <v>1516</v>
      </c>
      <c r="D876" s="22">
        <v>0</v>
      </c>
      <c r="E876" s="22">
        <v>3</v>
      </c>
      <c r="F876" s="209" t="s">
        <v>1451</v>
      </c>
      <c r="G876" s="209" t="str">
        <f t="shared" si="201"/>
        <v>PR.IP-12</v>
      </c>
      <c r="H876" s="37">
        <f>VLOOKUP(E876,'_Score matrix'!$B$31:$C$35,2,FALSE)</f>
        <v>1</v>
      </c>
      <c r="I876" s="37">
        <f t="shared" si="202"/>
        <v>0</v>
      </c>
      <c r="J876" s="37">
        <f t="shared" si="204"/>
        <v>5</v>
      </c>
      <c r="K876" s="37"/>
      <c r="L876" s="55"/>
      <c r="N876" s="2"/>
    </row>
    <row r="877" spans="1:14" x14ac:dyDescent="0.3">
      <c r="A877" s="72" t="s">
        <v>892</v>
      </c>
      <c r="B877" s="354">
        <f t="shared" si="200"/>
        <v>1</v>
      </c>
      <c r="C877" s="376" t="s">
        <v>1516</v>
      </c>
      <c r="D877" s="22">
        <v>0</v>
      </c>
      <c r="E877" s="22">
        <v>3</v>
      </c>
      <c r="F877" s="209" t="s">
        <v>1451</v>
      </c>
      <c r="G877" s="209" t="str">
        <f t="shared" si="201"/>
        <v>PR.IP-12</v>
      </c>
      <c r="H877" s="37">
        <f>VLOOKUP(E877,'_Score matrix'!$B$31:$C$35,2,FALSE)</f>
        <v>1</v>
      </c>
      <c r="I877" s="37">
        <f t="shared" si="202"/>
        <v>0</v>
      </c>
      <c r="J877" s="37">
        <f t="shared" si="204"/>
        <v>5</v>
      </c>
      <c r="K877" s="37"/>
      <c r="L877" s="55"/>
      <c r="N877" s="2"/>
    </row>
    <row r="878" spans="1:14" x14ac:dyDescent="0.3">
      <c r="A878" s="72" t="s">
        <v>893</v>
      </c>
      <c r="B878" s="354">
        <f t="shared" si="200"/>
        <v>1</v>
      </c>
      <c r="C878" s="376" t="s">
        <v>1516</v>
      </c>
      <c r="D878" s="22">
        <v>0</v>
      </c>
      <c r="E878" s="22">
        <v>3</v>
      </c>
      <c r="F878" s="209" t="s">
        <v>1451</v>
      </c>
      <c r="G878" s="209" t="str">
        <f t="shared" si="201"/>
        <v>PR.IP-12</v>
      </c>
      <c r="H878" s="37">
        <f>VLOOKUP(E878,'_Score matrix'!$B$31:$C$35,2,FALSE)</f>
        <v>1</v>
      </c>
      <c r="I878" s="37">
        <f t="shared" si="202"/>
        <v>0</v>
      </c>
      <c r="J878" s="37">
        <f t="shared" si="204"/>
        <v>5</v>
      </c>
      <c r="K878" s="37"/>
      <c r="L878" s="55"/>
      <c r="N878" s="2"/>
    </row>
    <row r="879" spans="1:14" x14ac:dyDescent="0.3">
      <c r="A879" s="72" t="s">
        <v>894</v>
      </c>
      <c r="B879" s="354">
        <f t="shared" si="200"/>
        <v>1</v>
      </c>
      <c r="C879" s="376" t="s">
        <v>1516</v>
      </c>
      <c r="D879" s="22">
        <v>0</v>
      </c>
      <c r="E879" s="22">
        <v>3</v>
      </c>
      <c r="F879" s="209" t="s">
        <v>1440</v>
      </c>
      <c r="G879" s="209" t="str">
        <f t="shared" si="201"/>
        <v>PR.IP-9</v>
      </c>
      <c r="H879" s="37">
        <f>VLOOKUP(E879,'_Score matrix'!$B$31:$C$35,2,FALSE)</f>
        <v>1</v>
      </c>
      <c r="I879" s="37">
        <f t="shared" si="202"/>
        <v>0</v>
      </c>
      <c r="J879" s="37">
        <f t="shared" si="204"/>
        <v>5</v>
      </c>
      <c r="K879" s="37"/>
      <c r="L879" s="55"/>
      <c r="N879" s="2"/>
    </row>
    <row r="880" spans="1:14" x14ac:dyDescent="0.3">
      <c r="A880" s="531" t="str">
        <f>A879</f>
        <v>S 6.9</v>
      </c>
      <c r="B880" s="525">
        <f>B879</f>
        <v>1</v>
      </c>
      <c r="C880" s="532" t="str">
        <f>C879</f>
        <v>M</v>
      </c>
      <c r="D880" s="350">
        <f>D879</f>
        <v>0</v>
      </c>
      <c r="E880" s="350">
        <f>E879</f>
        <v>3</v>
      </c>
      <c r="F880" s="351" t="s">
        <v>1441</v>
      </c>
      <c r="G880" s="351" t="str">
        <f t="shared" si="201"/>
        <v>PR.MA-1</v>
      </c>
      <c r="H880" s="350">
        <f>H879</f>
        <v>1</v>
      </c>
      <c r="I880" s="350">
        <f>I879</f>
        <v>0</v>
      </c>
      <c r="J880" s="350">
        <f>J879</f>
        <v>5</v>
      </c>
      <c r="K880" s="350"/>
      <c r="L880" s="533" t="s">
        <v>2929</v>
      </c>
      <c r="N880" s="2"/>
    </row>
    <row r="881" spans="1:14" x14ac:dyDescent="0.3">
      <c r="A881" s="72" t="s">
        <v>895</v>
      </c>
      <c r="B881" s="354">
        <f>$D$858-1</f>
        <v>1</v>
      </c>
      <c r="C881" s="376" t="s">
        <v>1516</v>
      </c>
      <c r="D881" s="22">
        <v>0</v>
      </c>
      <c r="E881" s="22">
        <v>3</v>
      </c>
      <c r="F881" s="209" t="s">
        <v>1451</v>
      </c>
      <c r="G881" s="209" t="str">
        <f t="shared" si="201"/>
        <v>PR.IP-12</v>
      </c>
      <c r="H881" s="37">
        <f>VLOOKUP(E881,'_Score matrix'!$B$31:$C$35,2,FALSE)</f>
        <v>1</v>
      </c>
      <c r="I881" s="37">
        <f>D881*H881</f>
        <v>0</v>
      </c>
      <c r="J881" s="37">
        <f t="shared" si="204"/>
        <v>5</v>
      </c>
      <c r="K881" s="37"/>
      <c r="L881" s="55"/>
      <c r="N881" s="2"/>
    </row>
    <row r="882" spans="1:14" x14ac:dyDescent="0.3">
      <c r="A882" s="531" t="str">
        <f>A881</f>
        <v>S 6.10</v>
      </c>
      <c r="B882" s="525">
        <f>B881</f>
        <v>1</v>
      </c>
      <c r="C882" s="532" t="str">
        <f>C881</f>
        <v>M</v>
      </c>
      <c r="D882" s="350">
        <f>D881</f>
        <v>0</v>
      </c>
      <c r="E882" s="350">
        <f>E881</f>
        <v>3</v>
      </c>
      <c r="F882" s="351" t="s">
        <v>1407</v>
      </c>
      <c r="G882" s="351" t="str">
        <f t="shared" si="201"/>
        <v>ID.RA-1</v>
      </c>
      <c r="H882" s="350">
        <f>H881</f>
        <v>1</v>
      </c>
      <c r="I882" s="350">
        <f>I881</f>
        <v>0</v>
      </c>
      <c r="J882" s="350">
        <f>J881</f>
        <v>5</v>
      </c>
      <c r="K882" s="350"/>
      <c r="L882" s="533" t="s">
        <v>2929</v>
      </c>
      <c r="N882" s="2"/>
    </row>
    <row r="883" spans="1:14" x14ac:dyDescent="0.3">
      <c r="A883" s="72" t="s">
        <v>897</v>
      </c>
      <c r="B883" s="354">
        <f>$D$858-1</f>
        <v>1</v>
      </c>
      <c r="C883" s="376" t="s">
        <v>1516</v>
      </c>
      <c r="D883" s="22">
        <v>0</v>
      </c>
      <c r="E883" s="22">
        <v>3</v>
      </c>
      <c r="F883" s="209" t="s">
        <v>1451</v>
      </c>
      <c r="G883" s="209" t="str">
        <f t="shared" si="201"/>
        <v>PR.IP-12</v>
      </c>
      <c r="H883" s="37">
        <f>VLOOKUP(E883,'_Score matrix'!$B$31:$C$35,2,FALSE)</f>
        <v>1</v>
      </c>
      <c r="I883" s="37">
        <f>D883*H883</f>
        <v>0</v>
      </c>
      <c r="J883" s="37">
        <f t="shared" si="204"/>
        <v>5</v>
      </c>
      <c r="K883" s="37"/>
      <c r="L883" s="55"/>
      <c r="N883" s="2"/>
    </row>
    <row r="884" spans="1:14" x14ac:dyDescent="0.3">
      <c r="A884" s="72" t="s">
        <v>898</v>
      </c>
      <c r="B884" s="354">
        <f>$D$858-1</f>
        <v>1</v>
      </c>
      <c r="C884" s="376" t="s">
        <v>1516</v>
      </c>
      <c r="D884" s="22">
        <v>0</v>
      </c>
      <c r="E884" s="22">
        <v>3</v>
      </c>
      <c r="F884" s="209" t="s">
        <v>1451</v>
      </c>
      <c r="G884" s="209" t="str">
        <f t="shared" si="201"/>
        <v>PR.IP-12</v>
      </c>
      <c r="H884" s="37">
        <f>VLOOKUP(E884,'_Score matrix'!$B$31:$C$35,2,FALSE)</f>
        <v>1</v>
      </c>
      <c r="I884" s="37">
        <f>D884*H884</f>
        <v>0</v>
      </c>
      <c r="J884" s="37">
        <f t="shared" si="204"/>
        <v>5</v>
      </c>
      <c r="K884" s="37"/>
      <c r="L884" s="55"/>
      <c r="N884" s="2"/>
    </row>
    <row r="885" spans="1:14" x14ac:dyDescent="0.3">
      <c r="A885" s="72" t="s">
        <v>899</v>
      </c>
      <c r="B885" s="354">
        <f>$D$858-1</f>
        <v>1</v>
      </c>
      <c r="C885" s="376" t="s">
        <v>1516</v>
      </c>
      <c r="D885" s="22">
        <v>0</v>
      </c>
      <c r="E885" s="22">
        <v>3</v>
      </c>
      <c r="F885" s="209" t="s">
        <v>1451</v>
      </c>
      <c r="G885" s="209" t="str">
        <f t="shared" si="201"/>
        <v>PR.IP-12</v>
      </c>
      <c r="H885" s="37">
        <f>VLOOKUP(E885,'_Score matrix'!$B$31:$C$35,2,FALSE)</f>
        <v>1</v>
      </c>
      <c r="I885" s="37">
        <f>D885*H885</f>
        <v>0</v>
      </c>
      <c r="J885" s="37">
        <f t="shared" si="204"/>
        <v>5</v>
      </c>
      <c r="K885" s="37"/>
      <c r="L885" s="55"/>
      <c r="N885" s="2"/>
    </row>
    <row r="886" spans="1:14" x14ac:dyDescent="0.3">
      <c r="A886" s="72" t="s">
        <v>900</v>
      </c>
      <c r="B886" s="354"/>
      <c r="C886" s="376"/>
      <c r="D886" s="22"/>
      <c r="E886" s="22"/>
      <c r="F886" s="209"/>
      <c r="G886" s="209"/>
      <c r="H886" s="37"/>
      <c r="I886" s="37"/>
      <c r="J886" s="37"/>
      <c r="K886" s="37"/>
      <c r="L886" s="55"/>
      <c r="N886" s="2"/>
    </row>
    <row r="887" spans="1:14" x14ac:dyDescent="0.3">
      <c r="A887" s="72" t="s">
        <v>3756</v>
      </c>
      <c r="B887" s="354">
        <f>$D$858-1</f>
        <v>1</v>
      </c>
      <c r="C887" s="376" t="s">
        <v>2005</v>
      </c>
      <c r="D887" s="22">
        <v>0</v>
      </c>
      <c r="E887" s="22">
        <f t="shared" ref="E887:E911" si="205">IF(D887=6, 1, 3)</f>
        <v>3</v>
      </c>
      <c r="F887" s="209" t="s">
        <v>1488</v>
      </c>
      <c r="G887" s="209" t="str">
        <f t="shared" ref="G887:G912" si="206">IF(B887=1,F887,"")</f>
        <v>DE.CM-8</v>
      </c>
      <c r="H887" s="37">
        <f>VLOOKUP(E887,'_Score matrix'!$B$31:$C$35,2,FALSE)</f>
        <v>1</v>
      </c>
      <c r="I887" s="37">
        <f>D887*H887</f>
        <v>0</v>
      </c>
      <c r="J887" s="37">
        <f t="shared" ref="J887" si="207">5*H887</f>
        <v>5</v>
      </c>
      <c r="K887" s="37"/>
      <c r="L887" s="55"/>
      <c r="N887" s="2"/>
    </row>
    <row r="888" spans="1:14" x14ac:dyDescent="0.3">
      <c r="A888" s="531" t="str">
        <f>A887</f>
        <v>S 6.15.1</v>
      </c>
      <c r="B888" s="525">
        <f>B887</f>
        <v>1</v>
      </c>
      <c r="C888" s="532" t="str">
        <f>C887</f>
        <v>C</v>
      </c>
      <c r="D888" s="350">
        <f>D887</f>
        <v>0</v>
      </c>
      <c r="E888" s="350">
        <f>E887</f>
        <v>3</v>
      </c>
      <c r="F888" s="351" t="s">
        <v>1388</v>
      </c>
      <c r="G888" s="351" t="str">
        <f t="shared" si="206"/>
        <v>ID.AM-1</v>
      </c>
      <c r="H888" s="350">
        <f>H887</f>
        <v>1</v>
      </c>
      <c r="I888" s="350">
        <f>I887</f>
        <v>0</v>
      </c>
      <c r="J888" s="350">
        <f>J887</f>
        <v>5</v>
      </c>
      <c r="K888" s="350"/>
      <c r="L888" s="533" t="s">
        <v>2929</v>
      </c>
      <c r="N888" s="2"/>
    </row>
    <row r="889" spans="1:14" x14ac:dyDescent="0.3">
      <c r="A889" s="72" t="s">
        <v>3757</v>
      </c>
      <c r="B889" s="354">
        <f>$D$858-1</f>
        <v>1</v>
      </c>
      <c r="C889" s="376" t="s">
        <v>2005</v>
      </c>
      <c r="D889" s="22">
        <v>0</v>
      </c>
      <c r="E889" s="22">
        <f t="shared" si="205"/>
        <v>3</v>
      </c>
      <c r="F889" s="209" t="s">
        <v>1488</v>
      </c>
      <c r="G889" s="209" t="str">
        <f t="shared" si="206"/>
        <v>DE.CM-8</v>
      </c>
      <c r="H889" s="37">
        <f>VLOOKUP(E889,'_Score matrix'!$B$31:$C$35,2,FALSE)</f>
        <v>1</v>
      </c>
      <c r="I889" s="37">
        <f>D889*H889</f>
        <v>0</v>
      </c>
      <c r="J889" s="37">
        <f t="shared" ref="J889:J910" si="208">5*H889</f>
        <v>5</v>
      </c>
      <c r="K889" s="37"/>
      <c r="L889" s="55"/>
      <c r="N889" s="2"/>
    </row>
    <row r="890" spans="1:14" x14ac:dyDescent="0.3">
      <c r="A890" s="531" t="str">
        <f>A889</f>
        <v>S 6.15.2</v>
      </c>
      <c r="B890" s="525">
        <f>B889</f>
        <v>1</v>
      </c>
      <c r="C890" s="532" t="str">
        <f>C889</f>
        <v>C</v>
      </c>
      <c r="D890" s="350">
        <f>D889</f>
        <v>0</v>
      </c>
      <c r="E890" s="350">
        <f>E889</f>
        <v>3</v>
      </c>
      <c r="F890" s="351" t="s">
        <v>1407</v>
      </c>
      <c r="G890" s="351" t="str">
        <f t="shared" si="206"/>
        <v>ID.RA-1</v>
      </c>
      <c r="H890" s="350">
        <f>H889</f>
        <v>1</v>
      </c>
      <c r="I890" s="350">
        <f>I889</f>
        <v>0</v>
      </c>
      <c r="J890" s="350">
        <f>J889</f>
        <v>5</v>
      </c>
      <c r="K890" s="350"/>
      <c r="L890" s="533" t="s">
        <v>2929</v>
      </c>
      <c r="N890" s="2"/>
    </row>
    <row r="891" spans="1:14" x14ac:dyDescent="0.3">
      <c r="A891" s="72" t="s">
        <v>3758</v>
      </c>
      <c r="B891" s="354">
        <f>$D$858-1</f>
        <v>1</v>
      </c>
      <c r="C891" s="376" t="s">
        <v>2005</v>
      </c>
      <c r="D891" s="22">
        <v>0</v>
      </c>
      <c r="E891" s="22">
        <f t="shared" si="205"/>
        <v>3</v>
      </c>
      <c r="F891" s="209" t="s">
        <v>1411</v>
      </c>
      <c r="G891" s="209" t="str">
        <f t="shared" si="206"/>
        <v>ID.RA-5</v>
      </c>
      <c r="H891" s="37">
        <f>VLOOKUP(E891,'_Score matrix'!$B$31:$C$35,2,FALSE)</f>
        <v>1</v>
      </c>
      <c r="I891" s="37">
        <f>D891*H891</f>
        <v>0</v>
      </c>
      <c r="J891" s="37">
        <f t="shared" si="208"/>
        <v>5</v>
      </c>
      <c r="K891" s="37"/>
      <c r="L891" s="55"/>
      <c r="N891" s="2"/>
    </row>
    <row r="892" spans="1:14" x14ac:dyDescent="0.3">
      <c r="A892" s="531" t="str">
        <f>A891</f>
        <v>S 6.15.3</v>
      </c>
      <c r="B892" s="525">
        <f>B891</f>
        <v>1</v>
      </c>
      <c r="C892" s="532" t="str">
        <f>C891</f>
        <v>C</v>
      </c>
      <c r="D892" s="350">
        <f>D891</f>
        <v>0</v>
      </c>
      <c r="E892" s="350">
        <f>E891</f>
        <v>3</v>
      </c>
      <c r="F892" s="351" t="s">
        <v>1407</v>
      </c>
      <c r="G892" s="351" t="str">
        <f t="shared" si="206"/>
        <v>ID.RA-1</v>
      </c>
      <c r="H892" s="350">
        <f>H891</f>
        <v>1</v>
      </c>
      <c r="I892" s="350">
        <f>I891</f>
        <v>0</v>
      </c>
      <c r="J892" s="350">
        <f>J891</f>
        <v>5</v>
      </c>
      <c r="K892" s="350"/>
      <c r="L892" s="533" t="s">
        <v>2929</v>
      </c>
      <c r="N892" s="2"/>
    </row>
    <row r="893" spans="1:14" x14ac:dyDescent="0.3">
      <c r="A893" s="72" t="s">
        <v>3759</v>
      </c>
      <c r="B893" s="354">
        <f t="shared" ref="B893:B899" si="209">$D$858-1</f>
        <v>1</v>
      </c>
      <c r="C893" s="376" t="s">
        <v>2005</v>
      </c>
      <c r="D893" s="22">
        <v>0</v>
      </c>
      <c r="E893" s="22">
        <f t="shared" si="205"/>
        <v>3</v>
      </c>
      <c r="F893" s="209" t="s">
        <v>1506</v>
      </c>
      <c r="G893" s="209" t="str">
        <f t="shared" si="206"/>
        <v>RS.MI-3</v>
      </c>
      <c r="H893" s="37">
        <f>VLOOKUP(E893,'_Score matrix'!$B$31:$C$35,2,FALSE)</f>
        <v>1</v>
      </c>
      <c r="I893" s="37">
        <f t="shared" ref="I893:I899" si="210">D893*H893</f>
        <v>0</v>
      </c>
      <c r="J893" s="37">
        <f t="shared" ref="J893" si="211">5*H893</f>
        <v>5</v>
      </c>
      <c r="K893" s="37"/>
      <c r="L893" s="55"/>
      <c r="N893" s="2"/>
    </row>
    <row r="894" spans="1:14" x14ac:dyDescent="0.3">
      <c r="A894" s="72" t="s">
        <v>3760</v>
      </c>
      <c r="B894" s="354">
        <f t="shared" si="209"/>
        <v>1</v>
      </c>
      <c r="C894" s="376" t="s">
        <v>2005</v>
      </c>
      <c r="D894" s="22">
        <v>0</v>
      </c>
      <c r="E894" s="22">
        <f t="shared" si="205"/>
        <v>3</v>
      </c>
      <c r="F894" s="209" t="s">
        <v>1488</v>
      </c>
      <c r="G894" s="209" t="str">
        <f t="shared" si="206"/>
        <v>DE.CM-8</v>
      </c>
      <c r="H894" s="37">
        <f>VLOOKUP(E894,'_Score matrix'!$B$31:$C$35,2,FALSE)</f>
        <v>1</v>
      </c>
      <c r="I894" s="37">
        <f t="shared" si="210"/>
        <v>0</v>
      </c>
      <c r="J894" s="37">
        <f t="shared" si="208"/>
        <v>5</v>
      </c>
      <c r="K894" s="37"/>
      <c r="L894" s="55"/>
      <c r="N894" s="2"/>
    </row>
    <row r="895" spans="1:14" x14ac:dyDescent="0.3">
      <c r="A895" s="72" t="s">
        <v>3761</v>
      </c>
      <c r="B895" s="354">
        <f t="shared" si="209"/>
        <v>1</v>
      </c>
      <c r="C895" s="376" t="s">
        <v>2005</v>
      </c>
      <c r="D895" s="22">
        <v>0</v>
      </c>
      <c r="E895" s="22">
        <f t="shared" si="205"/>
        <v>3</v>
      </c>
      <c r="F895" s="209" t="s">
        <v>1451</v>
      </c>
      <c r="G895" s="209" t="str">
        <f t="shared" si="206"/>
        <v>PR.IP-12</v>
      </c>
      <c r="H895" s="37">
        <f>VLOOKUP(E895,'_Score matrix'!$B$31:$C$35,2,FALSE)</f>
        <v>1</v>
      </c>
      <c r="I895" s="37">
        <f t="shared" si="210"/>
        <v>0</v>
      </c>
      <c r="J895" s="37">
        <f t="shared" si="208"/>
        <v>5</v>
      </c>
      <c r="K895" s="37"/>
      <c r="L895" s="55"/>
      <c r="N895" s="2"/>
    </row>
    <row r="896" spans="1:14" x14ac:dyDescent="0.3">
      <c r="A896" s="72" t="s">
        <v>3762</v>
      </c>
      <c r="B896" s="354">
        <f t="shared" si="209"/>
        <v>1</v>
      </c>
      <c r="C896" s="376" t="s">
        <v>2005</v>
      </c>
      <c r="D896" s="22">
        <v>0</v>
      </c>
      <c r="E896" s="22">
        <f t="shared" si="205"/>
        <v>3</v>
      </c>
      <c r="F896" s="209" t="s">
        <v>1451</v>
      </c>
      <c r="G896" s="209" t="str">
        <f t="shared" si="206"/>
        <v>PR.IP-12</v>
      </c>
      <c r="H896" s="37">
        <f>VLOOKUP(E896,'_Score matrix'!$B$31:$C$35,2,FALSE)</f>
        <v>1</v>
      </c>
      <c r="I896" s="37">
        <f t="shared" si="210"/>
        <v>0</v>
      </c>
      <c r="J896" s="37">
        <f t="shared" si="208"/>
        <v>5</v>
      </c>
      <c r="K896" s="37"/>
      <c r="L896" s="55"/>
      <c r="N896" s="2"/>
    </row>
    <row r="897" spans="1:14" x14ac:dyDescent="0.3">
      <c r="A897" s="72" t="s">
        <v>3763</v>
      </c>
      <c r="B897" s="354">
        <f t="shared" si="209"/>
        <v>1</v>
      </c>
      <c r="C897" s="376" t="s">
        <v>2005</v>
      </c>
      <c r="D897" s="22">
        <v>0</v>
      </c>
      <c r="E897" s="22">
        <f t="shared" si="205"/>
        <v>3</v>
      </c>
      <c r="F897" s="209" t="s">
        <v>1451</v>
      </c>
      <c r="G897" s="209" t="str">
        <f t="shared" si="206"/>
        <v>PR.IP-12</v>
      </c>
      <c r="H897" s="37">
        <f>VLOOKUP(E897,'_Score matrix'!$B$31:$C$35,2,FALSE)</f>
        <v>1</v>
      </c>
      <c r="I897" s="37">
        <f t="shared" si="210"/>
        <v>0</v>
      </c>
      <c r="J897" s="37">
        <f t="shared" si="208"/>
        <v>5</v>
      </c>
      <c r="K897" s="37"/>
      <c r="L897" s="55"/>
      <c r="N897" s="2"/>
    </row>
    <row r="898" spans="1:14" x14ac:dyDescent="0.3">
      <c r="A898" s="72" t="s">
        <v>3764</v>
      </c>
      <c r="B898" s="354">
        <f t="shared" si="209"/>
        <v>1</v>
      </c>
      <c r="C898" s="376" t="s">
        <v>2005</v>
      </c>
      <c r="D898" s="22">
        <v>0</v>
      </c>
      <c r="E898" s="22">
        <f t="shared" si="205"/>
        <v>3</v>
      </c>
      <c r="F898" s="209" t="s">
        <v>1451</v>
      </c>
      <c r="G898" s="209" t="str">
        <f t="shared" si="206"/>
        <v>PR.IP-12</v>
      </c>
      <c r="H898" s="37">
        <f>VLOOKUP(E898,'_Score matrix'!$B$31:$C$35,2,FALSE)</f>
        <v>1</v>
      </c>
      <c r="I898" s="37">
        <f t="shared" si="210"/>
        <v>0</v>
      </c>
      <c r="J898" s="37">
        <f t="shared" si="208"/>
        <v>5</v>
      </c>
      <c r="K898" s="37"/>
      <c r="L898" s="55"/>
      <c r="N898" s="2"/>
    </row>
    <row r="899" spans="1:14" x14ac:dyDescent="0.3">
      <c r="A899" s="72" t="s">
        <v>3765</v>
      </c>
      <c r="B899" s="354">
        <f t="shared" si="209"/>
        <v>1</v>
      </c>
      <c r="C899" s="376" t="s">
        <v>2005</v>
      </c>
      <c r="D899" s="22">
        <v>0</v>
      </c>
      <c r="E899" s="22">
        <f t="shared" si="205"/>
        <v>3</v>
      </c>
      <c r="F899" s="209" t="s">
        <v>1411</v>
      </c>
      <c r="G899" s="209" t="str">
        <f t="shared" si="206"/>
        <v>ID.RA-5</v>
      </c>
      <c r="H899" s="37">
        <f>VLOOKUP(E899,'_Score matrix'!$B$31:$C$35,2,FALSE)</f>
        <v>1</v>
      </c>
      <c r="I899" s="37">
        <f t="shared" si="210"/>
        <v>0</v>
      </c>
      <c r="J899" s="37">
        <f t="shared" si="208"/>
        <v>5</v>
      </c>
      <c r="K899" s="37"/>
      <c r="L899" s="55"/>
      <c r="N899" s="2"/>
    </row>
    <row r="900" spans="1:14" x14ac:dyDescent="0.3">
      <c r="A900" s="531" t="str">
        <f t="shared" ref="A900:E901" si="212">A899</f>
        <v>S 6.15.10</v>
      </c>
      <c r="B900" s="525">
        <f t="shared" si="212"/>
        <v>1</v>
      </c>
      <c r="C900" s="532" t="str">
        <f t="shared" si="212"/>
        <v>C</v>
      </c>
      <c r="D900" s="350">
        <f>D899</f>
        <v>0</v>
      </c>
      <c r="E900" s="350">
        <f t="shared" si="212"/>
        <v>3</v>
      </c>
      <c r="F900" s="351" t="s">
        <v>1407</v>
      </c>
      <c r="G900" s="351" t="str">
        <f t="shared" si="206"/>
        <v>ID.RA-1</v>
      </c>
      <c r="H900" s="350">
        <f t="shared" ref="H900:J901" si="213">H899</f>
        <v>1</v>
      </c>
      <c r="I900" s="350">
        <f t="shared" si="213"/>
        <v>0</v>
      </c>
      <c r="J900" s="350">
        <f t="shared" si="213"/>
        <v>5</v>
      </c>
      <c r="K900" s="350"/>
      <c r="L900" s="533" t="s">
        <v>2929</v>
      </c>
      <c r="N900" s="2"/>
    </row>
    <row r="901" spans="1:14" x14ac:dyDescent="0.3">
      <c r="A901" s="531" t="str">
        <f t="shared" si="212"/>
        <v>S 6.15.10</v>
      </c>
      <c r="B901" s="525">
        <f t="shared" si="212"/>
        <v>1</v>
      </c>
      <c r="C901" s="532" t="str">
        <f t="shared" si="212"/>
        <v>C</v>
      </c>
      <c r="D901" s="350">
        <f t="shared" si="212"/>
        <v>0</v>
      </c>
      <c r="E901" s="350">
        <f t="shared" si="212"/>
        <v>3</v>
      </c>
      <c r="F901" s="351" t="s">
        <v>1506</v>
      </c>
      <c r="G901" s="351" t="str">
        <f t="shared" si="206"/>
        <v>RS.MI-3</v>
      </c>
      <c r="H901" s="350">
        <f t="shared" si="213"/>
        <v>1</v>
      </c>
      <c r="I901" s="350">
        <f t="shared" si="213"/>
        <v>0</v>
      </c>
      <c r="J901" s="350">
        <f t="shared" si="213"/>
        <v>5</v>
      </c>
      <c r="K901" s="350"/>
      <c r="L901" s="533" t="s">
        <v>2929</v>
      </c>
      <c r="N901" s="2"/>
    </row>
    <row r="902" spans="1:14" x14ac:dyDescent="0.3">
      <c r="A902" s="72" t="s">
        <v>3766</v>
      </c>
      <c r="B902" s="354">
        <f>$D$858-1</f>
        <v>1</v>
      </c>
      <c r="C902" s="376" t="s">
        <v>2005</v>
      </c>
      <c r="D902" s="22">
        <v>0</v>
      </c>
      <c r="E902" s="22">
        <f t="shared" si="205"/>
        <v>3</v>
      </c>
      <c r="F902" s="209" t="s">
        <v>1451</v>
      </c>
      <c r="G902" s="209" t="str">
        <f t="shared" si="206"/>
        <v>PR.IP-12</v>
      </c>
      <c r="H902" s="37">
        <f>VLOOKUP(E902,'_Score matrix'!$B$31:$C$35,2,FALSE)</f>
        <v>1</v>
      </c>
      <c r="I902" s="37">
        <f>D902*H902</f>
        <v>0</v>
      </c>
      <c r="J902" s="37">
        <f t="shared" si="208"/>
        <v>5</v>
      </c>
      <c r="K902" s="37"/>
      <c r="L902" s="55"/>
      <c r="N902" s="2"/>
    </row>
    <row r="903" spans="1:14" x14ac:dyDescent="0.3">
      <c r="A903" s="531" t="str">
        <f>A902</f>
        <v>S 6.15.11</v>
      </c>
      <c r="B903" s="525">
        <f>B902</f>
        <v>1</v>
      </c>
      <c r="C903" s="532" t="str">
        <f>C902</f>
        <v>C</v>
      </c>
      <c r="D903" s="350">
        <f>D902</f>
        <v>0</v>
      </c>
      <c r="E903" s="350">
        <f>E902</f>
        <v>3</v>
      </c>
      <c r="F903" s="351" t="s">
        <v>1407</v>
      </c>
      <c r="G903" s="351" t="str">
        <f t="shared" si="206"/>
        <v>ID.RA-1</v>
      </c>
      <c r="H903" s="350">
        <f>H902</f>
        <v>1</v>
      </c>
      <c r="I903" s="350">
        <f>I902</f>
        <v>0</v>
      </c>
      <c r="J903" s="350">
        <f>J902</f>
        <v>5</v>
      </c>
      <c r="K903" s="350"/>
      <c r="L903" s="533" t="s">
        <v>2929</v>
      </c>
      <c r="N903" s="2"/>
    </row>
    <row r="904" spans="1:14" x14ac:dyDescent="0.3">
      <c r="A904" s="72" t="s">
        <v>3767</v>
      </c>
      <c r="B904" s="354">
        <f>$D$858-1</f>
        <v>1</v>
      </c>
      <c r="C904" s="376" t="s">
        <v>2005</v>
      </c>
      <c r="D904" s="22">
        <v>0</v>
      </c>
      <c r="E904" s="22">
        <f t="shared" si="205"/>
        <v>3</v>
      </c>
      <c r="F904" s="209" t="s">
        <v>1389</v>
      </c>
      <c r="G904" s="209" t="str">
        <f t="shared" si="206"/>
        <v>ID.AM-2</v>
      </c>
      <c r="H904" s="37">
        <f>VLOOKUP(E904,'_Score matrix'!$B$31:$C$35,2,FALSE)</f>
        <v>1</v>
      </c>
      <c r="I904" s="37">
        <f>D904*H904</f>
        <v>0</v>
      </c>
      <c r="J904" s="37">
        <f t="shared" si="208"/>
        <v>5</v>
      </c>
      <c r="K904" s="37"/>
      <c r="L904" s="55"/>
      <c r="N904" s="2"/>
    </row>
    <row r="905" spans="1:14" x14ac:dyDescent="0.3">
      <c r="A905" s="72" t="s">
        <v>3768</v>
      </c>
      <c r="B905" s="354">
        <f>$D$858-1</f>
        <v>1</v>
      </c>
      <c r="C905" s="376" t="s">
        <v>2005</v>
      </c>
      <c r="D905" s="22">
        <v>0</v>
      </c>
      <c r="E905" s="22">
        <f t="shared" si="205"/>
        <v>3</v>
      </c>
      <c r="F905" s="209" t="s">
        <v>1451</v>
      </c>
      <c r="G905" s="209" t="str">
        <f t="shared" si="206"/>
        <v>PR.IP-12</v>
      </c>
      <c r="H905" s="37">
        <f>VLOOKUP(E905,'_Score matrix'!$B$31:$C$35,2,FALSE)</f>
        <v>1</v>
      </c>
      <c r="I905" s="37">
        <f>D905*H905</f>
        <v>0</v>
      </c>
      <c r="J905" s="37">
        <f t="shared" si="208"/>
        <v>5</v>
      </c>
      <c r="K905" s="37"/>
      <c r="L905" s="55"/>
      <c r="N905" s="2"/>
    </row>
    <row r="906" spans="1:14" x14ac:dyDescent="0.3">
      <c r="A906" s="531" t="str">
        <f>A905</f>
        <v>S 6.15.13</v>
      </c>
      <c r="B906" s="525">
        <f>B905</f>
        <v>1</v>
      </c>
      <c r="C906" s="532" t="str">
        <f>C905</f>
        <v>C</v>
      </c>
      <c r="D906" s="350">
        <f>D905</f>
        <v>0</v>
      </c>
      <c r="E906" s="350">
        <f>E905</f>
        <v>3</v>
      </c>
      <c r="F906" s="351" t="s">
        <v>1407</v>
      </c>
      <c r="G906" s="351" t="str">
        <f t="shared" si="206"/>
        <v>ID.RA-1</v>
      </c>
      <c r="H906" s="350">
        <f>H905</f>
        <v>1</v>
      </c>
      <c r="I906" s="350">
        <f>I905</f>
        <v>0</v>
      </c>
      <c r="J906" s="350">
        <f>J905</f>
        <v>5</v>
      </c>
      <c r="K906" s="350"/>
      <c r="L906" s="533" t="s">
        <v>2929</v>
      </c>
      <c r="N906" s="2"/>
    </row>
    <row r="907" spans="1:14" x14ac:dyDescent="0.3">
      <c r="A907" s="72" t="s">
        <v>3769</v>
      </c>
      <c r="B907" s="354">
        <f t="shared" ref="B907:B912" si="214">$D$858-1</f>
        <v>1</v>
      </c>
      <c r="C907" s="376" t="s">
        <v>2005</v>
      </c>
      <c r="D907" s="22">
        <v>0</v>
      </c>
      <c r="E907" s="22">
        <f t="shared" si="205"/>
        <v>3</v>
      </c>
      <c r="F907" s="209" t="s">
        <v>1488</v>
      </c>
      <c r="G907" s="209" t="str">
        <f t="shared" si="206"/>
        <v>DE.CM-8</v>
      </c>
      <c r="H907" s="37">
        <f>VLOOKUP(E907,'_Score matrix'!$B$31:$C$35,2,FALSE)</f>
        <v>1</v>
      </c>
      <c r="I907" s="37">
        <f t="shared" ref="I907:I912" si="215">D907*H907</f>
        <v>0</v>
      </c>
      <c r="J907" s="37">
        <f t="shared" ref="J907" si="216">5*H907</f>
        <v>5</v>
      </c>
      <c r="K907" s="37"/>
      <c r="L907" s="55"/>
      <c r="N907" s="2"/>
    </row>
    <row r="908" spans="1:14" x14ac:dyDescent="0.3">
      <c r="A908" s="72" t="s">
        <v>3770</v>
      </c>
      <c r="B908" s="354">
        <f t="shared" si="214"/>
        <v>1</v>
      </c>
      <c r="C908" s="376" t="s">
        <v>2005</v>
      </c>
      <c r="D908" s="22">
        <v>0</v>
      </c>
      <c r="E908" s="22">
        <f t="shared" si="205"/>
        <v>3</v>
      </c>
      <c r="F908" s="209" t="s">
        <v>1451</v>
      </c>
      <c r="G908" s="209" t="str">
        <f t="shared" si="206"/>
        <v>PR.IP-12</v>
      </c>
      <c r="H908" s="37">
        <f>VLOOKUP(E908,'_Score matrix'!$B$31:$C$35,2,FALSE)</f>
        <v>1</v>
      </c>
      <c r="I908" s="37">
        <f t="shared" si="215"/>
        <v>0</v>
      </c>
      <c r="J908" s="37">
        <f t="shared" si="208"/>
        <v>5</v>
      </c>
      <c r="K908" s="37"/>
      <c r="L908" s="55"/>
      <c r="N908" s="2"/>
    </row>
    <row r="909" spans="1:14" x14ac:dyDescent="0.3">
      <c r="A909" s="72" t="s">
        <v>3771</v>
      </c>
      <c r="B909" s="354">
        <f t="shared" si="214"/>
        <v>1</v>
      </c>
      <c r="C909" s="376" t="s">
        <v>2005</v>
      </c>
      <c r="D909" s="22">
        <v>0</v>
      </c>
      <c r="E909" s="22">
        <f t="shared" si="205"/>
        <v>3</v>
      </c>
      <c r="F909" s="209" t="s">
        <v>1451</v>
      </c>
      <c r="G909" s="209" t="str">
        <f t="shared" si="206"/>
        <v>PR.IP-12</v>
      </c>
      <c r="H909" s="37">
        <f>VLOOKUP(E909,'_Score matrix'!$B$31:$C$35,2,FALSE)</f>
        <v>1</v>
      </c>
      <c r="I909" s="37">
        <f t="shared" si="215"/>
        <v>0</v>
      </c>
      <c r="J909" s="37">
        <f t="shared" si="208"/>
        <v>5</v>
      </c>
      <c r="K909" s="37"/>
      <c r="L909" s="55"/>
      <c r="N909" s="2"/>
    </row>
    <row r="910" spans="1:14" x14ac:dyDescent="0.3">
      <c r="A910" s="72" t="s">
        <v>3772</v>
      </c>
      <c r="B910" s="354">
        <f t="shared" si="214"/>
        <v>1</v>
      </c>
      <c r="C910" s="376" t="s">
        <v>2005</v>
      </c>
      <c r="D910" s="22">
        <v>0</v>
      </c>
      <c r="E910" s="22">
        <f t="shared" si="205"/>
        <v>3</v>
      </c>
      <c r="F910" s="209" t="s">
        <v>1488</v>
      </c>
      <c r="G910" s="209" t="str">
        <f t="shared" si="206"/>
        <v>DE.CM-8</v>
      </c>
      <c r="H910" s="37">
        <f>VLOOKUP(E910,'_Score matrix'!$B$31:$C$35,2,FALSE)</f>
        <v>1</v>
      </c>
      <c r="I910" s="37">
        <f t="shared" si="215"/>
        <v>0</v>
      </c>
      <c r="J910" s="37">
        <f t="shared" si="208"/>
        <v>5</v>
      </c>
      <c r="K910" s="37"/>
      <c r="L910" s="55"/>
      <c r="N910" s="2"/>
    </row>
    <row r="911" spans="1:14" x14ac:dyDescent="0.3">
      <c r="A911" s="72" t="s">
        <v>3773</v>
      </c>
      <c r="B911" s="354">
        <f t="shared" si="214"/>
        <v>1</v>
      </c>
      <c r="C911" s="376" t="s">
        <v>2005</v>
      </c>
      <c r="D911" s="22">
        <v>0</v>
      </c>
      <c r="E911" s="22">
        <f t="shared" si="205"/>
        <v>3</v>
      </c>
      <c r="F911" s="209" t="s">
        <v>1488</v>
      </c>
      <c r="G911" s="209" t="str">
        <f t="shared" si="206"/>
        <v>DE.CM-8</v>
      </c>
      <c r="H911" s="37">
        <f>VLOOKUP(E911,'_Score matrix'!$B$31:$C$35,2,FALSE)</f>
        <v>1</v>
      </c>
      <c r="I911" s="37">
        <f t="shared" si="215"/>
        <v>0</v>
      </c>
      <c r="J911" s="37">
        <f>5*H911</f>
        <v>5</v>
      </c>
      <c r="K911" s="37"/>
      <c r="L911" s="55"/>
      <c r="N911" s="2"/>
    </row>
    <row r="912" spans="1:14" x14ac:dyDescent="0.3">
      <c r="A912" s="72" t="s">
        <v>3774</v>
      </c>
      <c r="B912" s="354">
        <f t="shared" si="214"/>
        <v>1</v>
      </c>
      <c r="C912" s="376" t="s">
        <v>2005</v>
      </c>
      <c r="D912" s="22">
        <v>0</v>
      </c>
      <c r="E912" s="22">
        <f t="shared" ref="E912" si="217">IF(D912=6, 1, 3)</f>
        <v>3</v>
      </c>
      <c r="F912" s="209" t="s">
        <v>1488</v>
      </c>
      <c r="G912" s="209" t="str">
        <f t="shared" si="206"/>
        <v>DE.CM-8</v>
      </c>
      <c r="H912" s="37">
        <f>VLOOKUP(E912,'_Score matrix'!$B$31:$C$35,2,FALSE)</f>
        <v>1</v>
      </c>
      <c r="I912" s="37">
        <f t="shared" si="215"/>
        <v>0</v>
      </c>
      <c r="J912" s="37">
        <f>5*H912</f>
        <v>5</v>
      </c>
      <c r="K912" s="39"/>
      <c r="L912" s="61"/>
      <c r="N912" s="2"/>
    </row>
    <row r="913" spans="1:14" ht="15.15" thickBot="1" x14ac:dyDescent="0.35">
      <c r="A913" s="76" t="s">
        <v>3775</v>
      </c>
      <c r="B913" s="366"/>
      <c r="C913" s="384"/>
      <c r="D913" s="58"/>
      <c r="E913" s="58"/>
      <c r="F913" s="110"/>
      <c r="G913" s="110"/>
      <c r="H913" s="39"/>
      <c r="I913" s="39"/>
      <c r="J913" s="39"/>
      <c r="K913" s="39"/>
      <c r="L913" s="61"/>
      <c r="N913" s="2"/>
    </row>
    <row r="914" spans="1:14" x14ac:dyDescent="0.3">
      <c r="A914" s="71" t="s">
        <v>386</v>
      </c>
      <c r="B914" s="369"/>
      <c r="C914" s="386"/>
      <c r="D914" s="23">
        <f t="shared" ref="D914:J914" si="218">SUMIFS(D:D,$A:$A,"S 6*",$B:$B,1,$C:$C,"C",$L:$L,"&lt;&gt;NIST MAPPING")</f>
        <v>0</v>
      </c>
      <c r="E914" s="23">
        <f t="shared" si="218"/>
        <v>60</v>
      </c>
      <c r="F914" s="43">
        <f t="shared" si="218"/>
        <v>0</v>
      </c>
      <c r="G914" s="43">
        <f t="shared" si="218"/>
        <v>0</v>
      </c>
      <c r="H914" s="43">
        <f t="shared" si="218"/>
        <v>20</v>
      </c>
      <c r="I914" s="43">
        <f t="shared" si="218"/>
        <v>0</v>
      </c>
      <c r="J914" s="43">
        <f t="shared" si="218"/>
        <v>100</v>
      </c>
      <c r="K914" s="43">
        <f>IF(ROUND(100*(I914-H914)/(J914-H914),2) &lt; 0, 0, ROUND(100*(I914-H914)/(J914-H914),2))</f>
        <v>0</v>
      </c>
      <c r="L914" s="59"/>
      <c r="N914" s="2"/>
    </row>
    <row r="915" spans="1:14" ht="15.15" thickBot="1" x14ac:dyDescent="0.35">
      <c r="A915" s="80" t="s">
        <v>387</v>
      </c>
      <c r="B915" s="372"/>
      <c r="C915" s="391"/>
      <c r="D915" s="68">
        <f t="shared" ref="D915:J915" si="219">SUMIFS(D:D,$A:$A,"S 6*",$B:$B,1,$C:$C,"M",$L:$L,"&lt;&gt;NIST MAPPING")</f>
        <v>0</v>
      </c>
      <c r="E915" s="68">
        <f t="shared" si="219"/>
        <v>39</v>
      </c>
      <c r="F915" s="34">
        <f t="shared" si="219"/>
        <v>0</v>
      </c>
      <c r="G915" s="34">
        <f t="shared" si="219"/>
        <v>0</v>
      </c>
      <c r="H915" s="34">
        <f t="shared" si="219"/>
        <v>13</v>
      </c>
      <c r="I915" s="34">
        <f t="shared" si="219"/>
        <v>0</v>
      </c>
      <c r="J915" s="34">
        <f t="shared" si="219"/>
        <v>65</v>
      </c>
      <c r="K915" s="50">
        <f>IF(ROUND(100*(I915-H915)/(J915-H915),2) &lt; 0, 0, ROUND(100*(I915-H915)/(J915-H915),2))</f>
        <v>0</v>
      </c>
      <c r="L915" s="64"/>
      <c r="N915" s="2"/>
    </row>
    <row r="916" spans="1:14" ht="15.15" thickBot="1" x14ac:dyDescent="0.35">
      <c r="F916" s="5"/>
      <c r="G916" s="5"/>
      <c r="H916" s="5"/>
      <c r="I916" s="5"/>
      <c r="J916" s="5"/>
      <c r="K916" s="5"/>
      <c r="N916" s="2"/>
    </row>
    <row r="917" spans="1:14" x14ac:dyDescent="0.3">
      <c r="A917" s="53" t="s">
        <v>2166</v>
      </c>
      <c r="B917" s="357"/>
      <c r="C917" s="375"/>
      <c r="D917" s="66"/>
      <c r="E917" s="66"/>
      <c r="F917" s="213"/>
      <c r="G917" s="213"/>
      <c r="H917" s="42"/>
      <c r="I917" s="42"/>
      <c r="J917" s="42"/>
      <c r="K917" s="42"/>
      <c r="L917" s="59"/>
      <c r="N917" s="2"/>
    </row>
    <row r="918" spans="1:14" x14ac:dyDescent="0.3">
      <c r="A918" s="73" t="s">
        <v>2167</v>
      </c>
      <c r="B918" s="354"/>
      <c r="C918" s="388"/>
      <c r="D918" s="22">
        <v>2</v>
      </c>
      <c r="E918" s="22"/>
      <c r="F918" s="209"/>
      <c r="G918" s="209"/>
      <c r="H918" s="37"/>
      <c r="I918" s="37"/>
      <c r="J918" s="37"/>
      <c r="K918" s="37"/>
      <c r="L918" s="55"/>
      <c r="N918" s="2"/>
    </row>
    <row r="919" spans="1:14" x14ac:dyDescent="0.3">
      <c r="A919" s="73" t="s">
        <v>2168</v>
      </c>
      <c r="B919" s="354">
        <f>$D$918-1</f>
        <v>1</v>
      </c>
      <c r="C919" s="388" t="s">
        <v>1516</v>
      </c>
      <c r="D919" s="22">
        <v>0</v>
      </c>
      <c r="E919" s="22">
        <v>3</v>
      </c>
      <c r="F919" s="209" t="s">
        <v>1443</v>
      </c>
      <c r="G919" s="209" t="str">
        <f>IF(B919=1,F919,"")</f>
        <v>PR.PT-1</v>
      </c>
      <c r="H919" s="37">
        <f>VLOOKUP(E919,'_Score matrix'!$B$31:$C$35,2,FALSE)</f>
        <v>1</v>
      </c>
      <c r="I919" s="37">
        <f>D919*H919</f>
        <v>0</v>
      </c>
      <c r="J919" s="37">
        <f t="shared" ref="J919" si="220">5*H919</f>
        <v>5</v>
      </c>
      <c r="K919" s="37"/>
      <c r="L919" s="55"/>
      <c r="N919" s="2"/>
    </row>
    <row r="920" spans="1:14" x14ac:dyDescent="0.3">
      <c r="A920" s="73" t="s">
        <v>2169</v>
      </c>
      <c r="B920" s="354"/>
      <c r="C920" s="388"/>
      <c r="D920" s="22"/>
      <c r="E920" s="22"/>
      <c r="F920" s="209"/>
      <c r="G920" s="209"/>
      <c r="H920" s="37"/>
      <c r="I920" s="37"/>
      <c r="J920" s="37"/>
      <c r="K920" s="37"/>
      <c r="L920" s="55"/>
      <c r="N920" s="2"/>
    </row>
    <row r="921" spans="1:14" x14ac:dyDescent="0.3">
      <c r="A921" s="73" t="s">
        <v>2170</v>
      </c>
      <c r="B921" s="354"/>
      <c r="C921" s="388"/>
      <c r="D921" s="22">
        <v>1</v>
      </c>
      <c r="E921" s="22"/>
      <c r="F921" s="209"/>
      <c r="G921" s="209"/>
      <c r="H921" s="37"/>
      <c r="I921" s="37"/>
      <c r="J921" s="37"/>
      <c r="K921" s="37"/>
      <c r="L921" s="55"/>
      <c r="N921" s="2"/>
    </row>
    <row r="922" spans="1:14" x14ac:dyDescent="0.3">
      <c r="A922" s="73" t="s">
        <v>2171</v>
      </c>
      <c r="B922" s="354"/>
      <c r="C922" s="388"/>
      <c r="D922" s="22">
        <v>1</v>
      </c>
      <c r="E922" s="22"/>
      <c r="F922" s="209"/>
      <c r="G922" s="209"/>
      <c r="H922" s="37"/>
      <c r="I922" s="37"/>
      <c r="J922" s="37"/>
      <c r="K922" s="37"/>
      <c r="L922" s="55"/>
      <c r="N922" s="2"/>
    </row>
    <row r="923" spans="1:14" x14ac:dyDescent="0.3">
      <c r="A923" s="73" t="s">
        <v>2172</v>
      </c>
      <c r="B923" s="354"/>
      <c r="C923" s="388"/>
      <c r="D923" s="22">
        <v>1</v>
      </c>
      <c r="E923" s="22"/>
      <c r="F923" s="209"/>
      <c r="G923" s="209"/>
      <c r="H923" s="37"/>
      <c r="I923" s="37"/>
      <c r="J923" s="37"/>
      <c r="K923" s="37"/>
      <c r="L923" s="55"/>
      <c r="N923" s="2"/>
    </row>
    <row r="924" spans="1:14" x14ac:dyDescent="0.3">
      <c r="A924" s="73" t="s">
        <v>2173</v>
      </c>
      <c r="B924" s="354"/>
      <c r="C924" s="388"/>
      <c r="D924" s="22">
        <v>1</v>
      </c>
      <c r="E924" s="22"/>
      <c r="F924" s="209"/>
      <c r="G924" s="209"/>
      <c r="H924" s="37"/>
      <c r="I924" s="37"/>
      <c r="J924" s="37"/>
      <c r="K924" s="37"/>
      <c r="L924" s="55"/>
      <c r="N924" s="2"/>
    </row>
    <row r="925" spans="1:14" x14ac:dyDescent="0.3">
      <c r="A925" s="73" t="s">
        <v>2174</v>
      </c>
      <c r="B925" s="354"/>
      <c r="C925" s="388"/>
      <c r="D925" s="22">
        <v>1</v>
      </c>
      <c r="E925" s="22"/>
      <c r="F925" s="209"/>
      <c r="G925" s="209"/>
      <c r="H925" s="37"/>
      <c r="I925" s="37"/>
      <c r="J925" s="37"/>
      <c r="K925" s="37"/>
      <c r="L925" s="55"/>
      <c r="N925" s="2"/>
    </row>
    <row r="926" spans="1:14" x14ac:dyDescent="0.3">
      <c r="A926" s="73" t="s">
        <v>2175</v>
      </c>
      <c r="B926" s="354"/>
      <c r="C926" s="388"/>
      <c r="D926" s="22">
        <v>1</v>
      </c>
      <c r="E926" s="22"/>
      <c r="F926" s="209"/>
      <c r="G926" s="209"/>
      <c r="H926" s="37"/>
      <c r="I926" s="37"/>
      <c r="J926" s="37"/>
      <c r="K926" s="37"/>
      <c r="L926" s="55"/>
      <c r="N926" s="2"/>
    </row>
    <row r="927" spans="1:14" x14ac:dyDescent="0.3">
      <c r="A927" s="73" t="s">
        <v>2176</v>
      </c>
      <c r="B927" s="354"/>
      <c r="C927" s="388"/>
      <c r="D927" s="22">
        <v>1</v>
      </c>
      <c r="E927" s="22"/>
      <c r="F927" s="209"/>
      <c r="G927" s="209"/>
      <c r="H927" s="37"/>
      <c r="I927" s="37"/>
      <c r="J927" s="37"/>
      <c r="K927" s="37"/>
      <c r="L927" s="55"/>
      <c r="N927" s="2"/>
    </row>
    <row r="928" spans="1:14" x14ac:dyDescent="0.3">
      <c r="A928" s="73" t="s">
        <v>2177</v>
      </c>
      <c r="B928" s="354"/>
      <c r="C928" s="388"/>
      <c r="D928" s="22">
        <v>1</v>
      </c>
      <c r="E928" s="22"/>
      <c r="F928" s="209"/>
      <c r="G928" s="209"/>
      <c r="H928" s="37"/>
      <c r="I928" s="37"/>
      <c r="J928" s="37"/>
      <c r="K928" s="37"/>
      <c r="L928" s="55"/>
      <c r="N928" s="2"/>
    </row>
    <row r="929" spans="1:14" x14ac:dyDescent="0.3">
      <c r="A929" s="73" t="s">
        <v>2178</v>
      </c>
      <c r="B929" s="354"/>
      <c r="C929" s="388"/>
      <c r="D929" s="22">
        <v>1</v>
      </c>
      <c r="E929" s="22"/>
      <c r="F929" s="209"/>
      <c r="G929" s="209"/>
      <c r="H929" s="37"/>
      <c r="I929" s="37"/>
      <c r="J929" s="37"/>
      <c r="K929" s="37"/>
      <c r="L929" s="55"/>
      <c r="N929" s="2"/>
    </row>
    <row r="930" spans="1:14" x14ac:dyDescent="0.3">
      <c r="A930" s="73" t="s">
        <v>2179</v>
      </c>
      <c r="B930" s="354"/>
      <c r="C930" s="388"/>
      <c r="D930" s="22">
        <v>1</v>
      </c>
      <c r="E930" s="22"/>
      <c r="F930" s="209"/>
      <c r="G930" s="209"/>
      <c r="H930" s="37"/>
      <c r="I930" s="37"/>
      <c r="J930" s="37"/>
      <c r="K930" s="37"/>
      <c r="L930" s="55"/>
      <c r="N930" s="2"/>
    </row>
    <row r="931" spans="1:14" x14ac:dyDescent="0.3">
      <c r="A931" s="73" t="s">
        <v>2180</v>
      </c>
      <c r="B931" s="354"/>
      <c r="C931" s="388"/>
      <c r="D931" s="22">
        <v>1</v>
      </c>
      <c r="E931" s="22"/>
      <c r="F931" s="209"/>
      <c r="G931" s="209"/>
      <c r="H931" s="37"/>
      <c r="I931" s="37"/>
      <c r="J931" s="37"/>
      <c r="K931" s="37"/>
      <c r="L931" s="55"/>
      <c r="N931" s="2"/>
    </row>
    <row r="932" spans="1:14" x14ac:dyDescent="0.3">
      <c r="A932" s="73" t="s">
        <v>2181</v>
      </c>
      <c r="B932" s="354">
        <f t="shared" ref="B932:B938" si="221">$D$918-1</f>
        <v>1</v>
      </c>
      <c r="C932" s="388" t="s">
        <v>1516</v>
      </c>
      <c r="D932" s="22">
        <v>0</v>
      </c>
      <c r="E932" s="22">
        <v>3</v>
      </c>
      <c r="F932" s="209" t="s">
        <v>1443</v>
      </c>
      <c r="G932" s="209" t="str">
        <f t="shared" ref="G932:G943" si="222">IF(B932=1,F932,"")</f>
        <v>PR.PT-1</v>
      </c>
      <c r="H932" s="37">
        <f>VLOOKUP(E932,'_Score matrix'!$B$31:$C$35,2,FALSE)</f>
        <v>1</v>
      </c>
      <c r="I932" s="37">
        <f t="shared" ref="I932:I938" si="223">D932*H932</f>
        <v>0</v>
      </c>
      <c r="J932" s="37">
        <f t="shared" ref="J932" si="224">5*H932</f>
        <v>5</v>
      </c>
      <c r="K932" s="37"/>
      <c r="L932" s="55"/>
      <c r="N932" s="2"/>
    </row>
    <row r="933" spans="1:14" x14ac:dyDescent="0.3">
      <c r="A933" s="73" t="s">
        <v>2182</v>
      </c>
      <c r="B933" s="354">
        <f t="shared" si="221"/>
        <v>1</v>
      </c>
      <c r="C933" s="388" t="s">
        <v>1516</v>
      </c>
      <c r="D933" s="22">
        <v>0</v>
      </c>
      <c r="E933" s="22">
        <v>3</v>
      </c>
      <c r="F933" s="209" t="s">
        <v>1443</v>
      </c>
      <c r="G933" s="209" t="str">
        <f t="shared" si="222"/>
        <v>PR.PT-1</v>
      </c>
      <c r="H933" s="37">
        <f>VLOOKUP(E933,'_Score matrix'!$B$31:$C$35,2,FALSE)</f>
        <v>1</v>
      </c>
      <c r="I933" s="37">
        <f t="shared" si="223"/>
        <v>0</v>
      </c>
      <c r="J933" s="37">
        <f t="shared" ref="J933:J943" si="225">5*H933</f>
        <v>5</v>
      </c>
      <c r="K933" s="37"/>
      <c r="L933" s="55"/>
      <c r="N933" s="2"/>
    </row>
    <row r="934" spans="1:14" x14ac:dyDescent="0.3">
      <c r="A934" s="73" t="s">
        <v>2183</v>
      </c>
      <c r="B934" s="354">
        <f t="shared" si="221"/>
        <v>1</v>
      </c>
      <c r="C934" s="388" t="s">
        <v>1516</v>
      </c>
      <c r="D934" s="22">
        <v>0</v>
      </c>
      <c r="E934" s="22">
        <v>3</v>
      </c>
      <c r="F934" s="209" t="s">
        <v>1443</v>
      </c>
      <c r="G934" s="209" t="str">
        <f t="shared" si="222"/>
        <v>PR.PT-1</v>
      </c>
      <c r="H934" s="37">
        <f>VLOOKUP(E934,'_Score matrix'!$B$31:$C$35,2,FALSE)</f>
        <v>1</v>
      </c>
      <c r="I934" s="37">
        <f t="shared" si="223"/>
        <v>0</v>
      </c>
      <c r="J934" s="37">
        <f t="shared" si="225"/>
        <v>5</v>
      </c>
      <c r="K934" s="37"/>
      <c r="L934" s="55"/>
      <c r="N934" s="2"/>
    </row>
    <row r="935" spans="1:14" x14ac:dyDescent="0.3">
      <c r="A935" s="73" t="s">
        <v>2184</v>
      </c>
      <c r="B935" s="354">
        <f t="shared" si="221"/>
        <v>1</v>
      </c>
      <c r="C935" s="388" t="s">
        <v>1516</v>
      </c>
      <c r="D935" s="22">
        <v>0</v>
      </c>
      <c r="E935" s="22">
        <v>3</v>
      </c>
      <c r="F935" s="209" t="s">
        <v>1443</v>
      </c>
      <c r="G935" s="209" t="str">
        <f t="shared" si="222"/>
        <v>PR.PT-1</v>
      </c>
      <c r="H935" s="37">
        <f>VLOOKUP(E935,'_Score matrix'!$B$31:$C$35,2,FALSE)</f>
        <v>1</v>
      </c>
      <c r="I935" s="37">
        <f t="shared" si="223"/>
        <v>0</v>
      </c>
      <c r="J935" s="37">
        <f t="shared" si="225"/>
        <v>5</v>
      </c>
      <c r="K935" s="37"/>
      <c r="L935" s="55"/>
      <c r="N935" s="2"/>
    </row>
    <row r="936" spans="1:14" x14ac:dyDescent="0.3">
      <c r="A936" s="73" t="s">
        <v>2185</v>
      </c>
      <c r="B936" s="354">
        <f t="shared" si="221"/>
        <v>1</v>
      </c>
      <c r="C936" s="388" t="s">
        <v>1516</v>
      </c>
      <c r="D936" s="22">
        <v>0</v>
      </c>
      <c r="E936" s="22">
        <v>3</v>
      </c>
      <c r="F936" s="209" t="s">
        <v>1443</v>
      </c>
      <c r="G936" s="209" t="str">
        <f t="shared" si="222"/>
        <v>PR.PT-1</v>
      </c>
      <c r="H936" s="37">
        <f>VLOOKUP(E936,'_Score matrix'!$B$31:$C$35,2,FALSE)</f>
        <v>1</v>
      </c>
      <c r="I936" s="37">
        <f t="shared" si="223"/>
        <v>0</v>
      </c>
      <c r="J936" s="37">
        <f t="shared" si="225"/>
        <v>5</v>
      </c>
      <c r="K936" s="37"/>
      <c r="L936" s="55"/>
      <c r="N936" s="2"/>
    </row>
    <row r="937" spans="1:14" x14ac:dyDescent="0.3">
      <c r="A937" s="73" t="s">
        <v>2186</v>
      </c>
      <c r="B937" s="354">
        <f t="shared" si="221"/>
        <v>1</v>
      </c>
      <c r="C937" s="388" t="s">
        <v>1516</v>
      </c>
      <c r="D937" s="22">
        <v>0</v>
      </c>
      <c r="E937" s="22">
        <v>3</v>
      </c>
      <c r="F937" s="209" t="s">
        <v>1443</v>
      </c>
      <c r="G937" s="209" t="str">
        <f t="shared" si="222"/>
        <v>PR.PT-1</v>
      </c>
      <c r="H937" s="37">
        <f>VLOOKUP(E937,'_Score matrix'!$B$31:$C$35,2,FALSE)</f>
        <v>1</v>
      </c>
      <c r="I937" s="37">
        <f t="shared" si="223"/>
        <v>0</v>
      </c>
      <c r="J937" s="37">
        <f t="shared" si="225"/>
        <v>5</v>
      </c>
      <c r="K937" s="37"/>
      <c r="L937" s="55"/>
      <c r="N937" s="2"/>
    </row>
    <row r="938" spans="1:14" x14ac:dyDescent="0.3">
      <c r="A938" s="73" t="s">
        <v>2187</v>
      </c>
      <c r="B938" s="354">
        <f t="shared" si="221"/>
        <v>1</v>
      </c>
      <c r="C938" s="388" t="s">
        <v>1516</v>
      </c>
      <c r="D938" s="22">
        <v>0</v>
      </c>
      <c r="E938" s="22">
        <v>3</v>
      </c>
      <c r="F938" s="209" t="s">
        <v>1440</v>
      </c>
      <c r="G938" s="209" t="str">
        <f t="shared" si="222"/>
        <v>PR.IP-9</v>
      </c>
      <c r="H938" s="37">
        <f>VLOOKUP(E938,'_Score matrix'!$B$31:$C$35,2,FALSE)</f>
        <v>1</v>
      </c>
      <c r="I938" s="37">
        <f t="shared" si="223"/>
        <v>0</v>
      </c>
      <c r="J938" s="37">
        <f t="shared" si="225"/>
        <v>5</v>
      </c>
      <c r="K938" s="37"/>
      <c r="L938" s="55"/>
      <c r="N938" s="2"/>
    </row>
    <row r="939" spans="1:14" x14ac:dyDescent="0.3">
      <c r="A939" s="531" t="str">
        <f>A938</f>
        <v>S 7.9</v>
      </c>
      <c r="B939" s="525">
        <f>B938</f>
        <v>1</v>
      </c>
      <c r="C939" s="532" t="str">
        <f>C938</f>
        <v>M</v>
      </c>
      <c r="D939" s="350">
        <f>D938</f>
        <v>0</v>
      </c>
      <c r="E939" s="350">
        <f>E938</f>
        <v>3</v>
      </c>
      <c r="F939" s="351" t="s">
        <v>1441</v>
      </c>
      <c r="G939" s="351" t="str">
        <f t="shared" si="222"/>
        <v>PR.MA-1</v>
      </c>
      <c r="H939" s="350">
        <f>H938</f>
        <v>1</v>
      </c>
      <c r="I939" s="350">
        <f>I938</f>
        <v>0</v>
      </c>
      <c r="J939" s="350">
        <f>J938</f>
        <v>5</v>
      </c>
      <c r="K939" s="350"/>
      <c r="L939" s="533" t="s">
        <v>2929</v>
      </c>
      <c r="N939" s="2"/>
    </row>
    <row r="940" spans="1:14" x14ac:dyDescent="0.3">
      <c r="A940" s="73" t="s">
        <v>2188</v>
      </c>
      <c r="B940" s="354">
        <f>$D$918-1</f>
        <v>1</v>
      </c>
      <c r="C940" s="388" t="s">
        <v>1516</v>
      </c>
      <c r="D940" s="22">
        <v>0</v>
      </c>
      <c r="E940" s="22">
        <v>3</v>
      </c>
      <c r="F940" s="209" t="s">
        <v>1443</v>
      </c>
      <c r="G940" s="209" t="str">
        <f t="shared" si="222"/>
        <v>PR.PT-1</v>
      </c>
      <c r="H940" s="37">
        <f>VLOOKUP(E940,'_Score matrix'!$B$31:$C$35,2,FALSE)</f>
        <v>1</v>
      </c>
      <c r="I940" s="37">
        <f>D940*H940</f>
        <v>0</v>
      </c>
      <c r="J940" s="37">
        <f t="shared" si="225"/>
        <v>5</v>
      </c>
      <c r="K940" s="37"/>
      <c r="L940" s="55"/>
      <c r="N940" s="2"/>
    </row>
    <row r="941" spans="1:14" x14ac:dyDescent="0.3">
      <c r="A941" s="73" t="s">
        <v>2190</v>
      </c>
      <c r="B941" s="354">
        <f>$D$918-1</f>
        <v>1</v>
      </c>
      <c r="C941" s="388" t="s">
        <v>1516</v>
      </c>
      <c r="D941" s="22">
        <v>0</v>
      </c>
      <c r="E941" s="22">
        <v>3</v>
      </c>
      <c r="F941" s="209" t="s">
        <v>1443</v>
      </c>
      <c r="G941" s="209" t="str">
        <f t="shared" si="222"/>
        <v>PR.PT-1</v>
      </c>
      <c r="H941" s="37">
        <f>VLOOKUP(E941,'_Score matrix'!$B$31:$C$35,2,FALSE)</f>
        <v>1</v>
      </c>
      <c r="I941" s="37">
        <f>D941*H941</f>
        <v>0</v>
      </c>
      <c r="J941" s="37">
        <f t="shared" si="225"/>
        <v>5</v>
      </c>
      <c r="K941" s="37"/>
      <c r="L941" s="55"/>
      <c r="N941" s="2"/>
    </row>
    <row r="942" spans="1:14" x14ac:dyDescent="0.3">
      <c r="A942" s="73" t="s">
        <v>2191</v>
      </c>
      <c r="B942" s="354">
        <f>$D$918-1</f>
        <v>1</v>
      </c>
      <c r="C942" s="388" t="s">
        <v>1516</v>
      </c>
      <c r="D942" s="22">
        <v>0</v>
      </c>
      <c r="E942" s="22">
        <v>3</v>
      </c>
      <c r="F942" s="209" t="s">
        <v>1443</v>
      </c>
      <c r="G942" s="209" t="str">
        <f t="shared" si="222"/>
        <v>PR.PT-1</v>
      </c>
      <c r="H942" s="37">
        <f>VLOOKUP(E942,'_Score matrix'!$B$31:$C$35,2,FALSE)</f>
        <v>1</v>
      </c>
      <c r="I942" s="37">
        <f>D942*H942</f>
        <v>0</v>
      </c>
      <c r="J942" s="37">
        <f t="shared" si="225"/>
        <v>5</v>
      </c>
      <c r="K942" s="37"/>
      <c r="L942" s="55"/>
      <c r="N942" s="2"/>
    </row>
    <row r="943" spans="1:14" x14ac:dyDescent="0.3">
      <c r="A943" s="73" t="s">
        <v>2192</v>
      </c>
      <c r="B943" s="354">
        <f>$D$918-1</f>
        <v>1</v>
      </c>
      <c r="C943" s="388" t="s">
        <v>1516</v>
      </c>
      <c r="D943" s="22">
        <v>0</v>
      </c>
      <c r="E943" s="22">
        <v>3</v>
      </c>
      <c r="F943" s="209" t="s">
        <v>1443</v>
      </c>
      <c r="G943" s="209" t="str">
        <f t="shared" si="222"/>
        <v>PR.PT-1</v>
      </c>
      <c r="H943" s="37">
        <f>VLOOKUP(E943,'_Score matrix'!$B$31:$C$35,2,FALSE)</f>
        <v>1</v>
      </c>
      <c r="I943" s="37">
        <f>D943*H943</f>
        <v>0</v>
      </c>
      <c r="J943" s="37">
        <f t="shared" si="225"/>
        <v>5</v>
      </c>
      <c r="K943" s="37"/>
      <c r="L943" s="55"/>
      <c r="N943" s="2"/>
    </row>
    <row r="944" spans="1:14" x14ac:dyDescent="0.3">
      <c r="A944" s="73" t="s">
        <v>2193</v>
      </c>
      <c r="B944" s="354"/>
      <c r="C944" s="388"/>
      <c r="D944" s="22"/>
      <c r="E944" s="22"/>
      <c r="F944" s="209"/>
      <c r="G944" s="209"/>
      <c r="H944" s="37"/>
      <c r="I944" s="37"/>
      <c r="J944" s="37"/>
      <c r="K944" s="37"/>
      <c r="L944" s="55"/>
      <c r="N944" s="2"/>
    </row>
    <row r="945" spans="1:14" x14ac:dyDescent="0.3">
      <c r="A945" s="73" t="s">
        <v>3799</v>
      </c>
      <c r="B945" s="354">
        <f t="shared" ref="B945:B963" si="226">$D$918-1</f>
        <v>1</v>
      </c>
      <c r="C945" s="388" t="s">
        <v>2005</v>
      </c>
      <c r="D945" s="22">
        <v>0</v>
      </c>
      <c r="E945" s="22">
        <f t="shared" ref="E945:E965" si="227">IF(D945=6, 1, 3)</f>
        <v>3</v>
      </c>
      <c r="F945" s="209" t="s">
        <v>1478</v>
      </c>
      <c r="G945" s="209" t="str">
        <f t="shared" ref="G945:G956" si="228">IF(B945=1,F945,"")</f>
        <v>DE.AE-3</v>
      </c>
      <c r="H945" s="37">
        <f>VLOOKUP(E945,'_Score matrix'!$B$31:$C$35,2,FALSE)</f>
        <v>1</v>
      </c>
      <c r="I945" s="37">
        <f t="shared" ref="I945:I963" si="229">D945*H945</f>
        <v>0</v>
      </c>
      <c r="J945" s="37">
        <f t="shared" ref="J945" si="230">5*H945</f>
        <v>5</v>
      </c>
      <c r="K945" s="37"/>
      <c r="L945" s="55"/>
      <c r="N945" s="2"/>
    </row>
    <row r="946" spans="1:14" x14ac:dyDescent="0.3">
      <c r="A946" s="73" t="s">
        <v>3800</v>
      </c>
      <c r="B946" s="354">
        <f t="shared" si="226"/>
        <v>1</v>
      </c>
      <c r="C946" s="388" t="s">
        <v>2005</v>
      </c>
      <c r="D946" s="22">
        <v>0</v>
      </c>
      <c r="E946" s="22">
        <f t="shared" si="227"/>
        <v>3</v>
      </c>
      <c r="F946" s="209" t="s">
        <v>1478</v>
      </c>
      <c r="G946" s="209" t="str">
        <f t="shared" si="228"/>
        <v>DE.AE-3</v>
      </c>
      <c r="H946" s="37">
        <f>VLOOKUP(E946,'_Score matrix'!$B$31:$C$35,2,FALSE)</f>
        <v>1</v>
      </c>
      <c r="I946" s="37">
        <f t="shared" si="229"/>
        <v>0</v>
      </c>
      <c r="J946" s="37">
        <f t="shared" ref="J946:J965" si="231">5*H946</f>
        <v>5</v>
      </c>
      <c r="K946" s="37"/>
      <c r="L946" s="55"/>
      <c r="N946" s="2"/>
    </row>
    <row r="947" spans="1:14" x14ac:dyDescent="0.3">
      <c r="A947" s="73" t="s">
        <v>3801</v>
      </c>
      <c r="B947" s="354">
        <f t="shared" si="226"/>
        <v>1</v>
      </c>
      <c r="C947" s="388" t="s">
        <v>2005</v>
      </c>
      <c r="D947" s="22">
        <v>0</v>
      </c>
      <c r="E947" s="22">
        <f t="shared" si="227"/>
        <v>3</v>
      </c>
      <c r="F947" s="209" t="s">
        <v>1478</v>
      </c>
      <c r="G947" s="209" t="str">
        <f t="shared" si="228"/>
        <v>DE.AE-3</v>
      </c>
      <c r="H947" s="37">
        <f>VLOOKUP(E947,'_Score matrix'!$B$31:$C$35,2,FALSE)</f>
        <v>1</v>
      </c>
      <c r="I947" s="37">
        <f t="shared" si="229"/>
        <v>0</v>
      </c>
      <c r="J947" s="37">
        <f t="shared" si="231"/>
        <v>5</v>
      </c>
      <c r="K947" s="37"/>
      <c r="L947" s="55"/>
      <c r="N947" s="2"/>
    </row>
    <row r="948" spans="1:14" x14ac:dyDescent="0.3">
      <c r="A948" s="73" t="s">
        <v>3802</v>
      </c>
      <c r="B948" s="354">
        <f t="shared" si="226"/>
        <v>1</v>
      </c>
      <c r="C948" s="388" t="s">
        <v>2005</v>
      </c>
      <c r="D948" s="22">
        <v>0</v>
      </c>
      <c r="E948" s="22">
        <f t="shared" si="227"/>
        <v>3</v>
      </c>
      <c r="F948" s="209" t="s">
        <v>1478</v>
      </c>
      <c r="G948" s="209" t="str">
        <f t="shared" si="228"/>
        <v>DE.AE-3</v>
      </c>
      <c r="H948" s="37">
        <f>VLOOKUP(E948,'_Score matrix'!$B$31:$C$35,2,FALSE)</f>
        <v>1</v>
      </c>
      <c r="I948" s="37">
        <f t="shared" si="229"/>
        <v>0</v>
      </c>
      <c r="J948" s="37">
        <f t="shared" si="231"/>
        <v>5</v>
      </c>
      <c r="K948" s="37"/>
      <c r="L948" s="55"/>
      <c r="N948" s="2"/>
    </row>
    <row r="949" spans="1:14" x14ac:dyDescent="0.3">
      <c r="A949" s="73" t="s">
        <v>3803</v>
      </c>
      <c r="B949" s="354">
        <f t="shared" si="226"/>
        <v>1</v>
      </c>
      <c r="C949" s="388" t="s">
        <v>2005</v>
      </c>
      <c r="D949" s="22">
        <v>0</v>
      </c>
      <c r="E949" s="22">
        <f t="shared" si="227"/>
        <v>3</v>
      </c>
      <c r="F949" s="209" t="s">
        <v>1478</v>
      </c>
      <c r="G949" s="209" t="str">
        <f t="shared" si="228"/>
        <v>DE.AE-3</v>
      </c>
      <c r="H949" s="37">
        <f>VLOOKUP(E949,'_Score matrix'!$B$31:$C$35,2,FALSE)</f>
        <v>1</v>
      </c>
      <c r="I949" s="37">
        <f t="shared" si="229"/>
        <v>0</v>
      </c>
      <c r="J949" s="37">
        <f t="shared" si="231"/>
        <v>5</v>
      </c>
      <c r="K949" s="37"/>
      <c r="L949" s="55"/>
      <c r="N949" s="2"/>
    </row>
    <row r="950" spans="1:14" x14ac:dyDescent="0.3">
      <c r="A950" s="73" t="s">
        <v>3804</v>
      </c>
      <c r="B950" s="354">
        <f t="shared" si="226"/>
        <v>1</v>
      </c>
      <c r="C950" s="388" t="s">
        <v>2005</v>
      </c>
      <c r="D950" s="22">
        <v>0</v>
      </c>
      <c r="E950" s="22">
        <f t="shared" si="227"/>
        <v>3</v>
      </c>
      <c r="F950" s="209" t="s">
        <v>1478</v>
      </c>
      <c r="G950" s="209" t="str">
        <f t="shared" si="228"/>
        <v>DE.AE-3</v>
      </c>
      <c r="H950" s="37">
        <f>VLOOKUP(E950,'_Score matrix'!$B$31:$C$35,2,FALSE)</f>
        <v>1</v>
      </c>
      <c r="I950" s="37">
        <f t="shared" si="229"/>
        <v>0</v>
      </c>
      <c r="J950" s="37">
        <f t="shared" si="231"/>
        <v>5</v>
      </c>
      <c r="K950" s="37"/>
      <c r="L950" s="55"/>
      <c r="N950" s="2"/>
    </row>
    <row r="951" spans="1:14" x14ac:dyDescent="0.3">
      <c r="A951" s="73" t="s">
        <v>3805</v>
      </c>
      <c r="B951" s="354">
        <f t="shared" si="226"/>
        <v>1</v>
      </c>
      <c r="C951" s="388" t="s">
        <v>2005</v>
      </c>
      <c r="D951" s="22">
        <v>0</v>
      </c>
      <c r="E951" s="22">
        <f t="shared" si="227"/>
        <v>3</v>
      </c>
      <c r="F951" s="209" t="s">
        <v>1478</v>
      </c>
      <c r="G951" s="209" t="str">
        <f t="shared" si="228"/>
        <v>DE.AE-3</v>
      </c>
      <c r="H951" s="37">
        <f>VLOOKUP(E951,'_Score matrix'!$B$31:$C$35,2,FALSE)</f>
        <v>1</v>
      </c>
      <c r="I951" s="37">
        <f t="shared" si="229"/>
        <v>0</v>
      </c>
      <c r="J951" s="37">
        <f t="shared" si="231"/>
        <v>5</v>
      </c>
      <c r="K951" s="37"/>
      <c r="L951" s="55"/>
      <c r="N951" s="2"/>
    </row>
    <row r="952" spans="1:14" x14ac:dyDescent="0.3">
      <c r="A952" s="73" t="s">
        <v>3806</v>
      </c>
      <c r="B952" s="354">
        <f t="shared" si="226"/>
        <v>1</v>
      </c>
      <c r="C952" s="388" t="s">
        <v>2005</v>
      </c>
      <c r="D952" s="22">
        <v>0</v>
      </c>
      <c r="E952" s="22">
        <f t="shared" si="227"/>
        <v>3</v>
      </c>
      <c r="F952" s="209" t="s">
        <v>1428</v>
      </c>
      <c r="G952" s="209" t="str">
        <f t="shared" si="228"/>
        <v>PR.DS-4</v>
      </c>
      <c r="H952" s="37">
        <f>VLOOKUP(E952,'_Score matrix'!$B$31:$C$35,2,FALSE)</f>
        <v>1</v>
      </c>
      <c r="I952" s="37">
        <f t="shared" si="229"/>
        <v>0</v>
      </c>
      <c r="J952" s="37">
        <f t="shared" si="231"/>
        <v>5</v>
      </c>
      <c r="K952" s="37"/>
      <c r="L952" s="55"/>
      <c r="N952" s="2"/>
    </row>
    <row r="953" spans="1:14" x14ac:dyDescent="0.3">
      <c r="A953" s="73" t="s">
        <v>3807</v>
      </c>
      <c r="B953" s="354">
        <f t="shared" si="226"/>
        <v>1</v>
      </c>
      <c r="C953" s="388" t="s">
        <v>2005</v>
      </c>
      <c r="D953" s="22">
        <v>0</v>
      </c>
      <c r="E953" s="22">
        <f t="shared" si="227"/>
        <v>3</v>
      </c>
      <c r="F953" s="209" t="s">
        <v>1426</v>
      </c>
      <c r="G953" s="209" t="str">
        <f t="shared" si="228"/>
        <v>PR.DS-2</v>
      </c>
      <c r="H953" s="37">
        <f>VLOOKUP(E953,'_Score matrix'!$B$31:$C$35,2,FALSE)</f>
        <v>1</v>
      </c>
      <c r="I953" s="37">
        <f t="shared" si="229"/>
        <v>0</v>
      </c>
      <c r="J953" s="37">
        <f t="shared" si="231"/>
        <v>5</v>
      </c>
      <c r="K953" s="37"/>
      <c r="L953" s="55"/>
      <c r="N953" s="2"/>
    </row>
    <row r="954" spans="1:14" x14ac:dyDescent="0.3">
      <c r="A954" s="73" t="s">
        <v>3808</v>
      </c>
      <c r="B954" s="354">
        <f t="shared" si="226"/>
        <v>1</v>
      </c>
      <c r="C954" s="388" t="s">
        <v>2005</v>
      </c>
      <c r="D954" s="22">
        <v>0</v>
      </c>
      <c r="E954" s="22">
        <f t="shared" si="227"/>
        <v>3</v>
      </c>
      <c r="F954" s="209" t="s">
        <v>1478</v>
      </c>
      <c r="G954" s="209" t="str">
        <f t="shared" si="228"/>
        <v>DE.AE-3</v>
      </c>
      <c r="H954" s="37">
        <f>VLOOKUP(E954,'_Score matrix'!$B$31:$C$35,2,FALSE)</f>
        <v>1</v>
      </c>
      <c r="I954" s="37">
        <f>D954*H954</f>
        <v>0</v>
      </c>
      <c r="J954" s="37">
        <f>5*H954</f>
        <v>5</v>
      </c>
      <c r="K954" s="37"/>
      <c r="L954" s="55"/>
      <c r="N954" s="2"/>
    </row>
    <row r="955" spans="1:14" x14ac:dyDescent="0.3">
      <c r="A955" s="73" t="s">
        <v>3809</v>
      </c>
      <c r="B955" s="354">
        <f t="shared" si="226"/>
        <v>1</v>
      </c>
      <c r="C955" s="388" t="s">
        <v>2005</v>
      </c>
      <c r="D955" s="22">
        <v>0</v>
      </c>
      <c r="E955" s="22">
        <f t="shared" si="227"/>
        <v>3</v>
      </c>
      <c r="F955" s="209" t="s">
        <v>1426</v>
      </c>
      <c r="G955" s="209" t="str">
        <f t="shared" si="228"/>
        <v>PR.DS-2</v>
      </c>
      <c r="H955" s="37">
        <f>VLOOKUP(E955,'_Score matrix'!$B$31:$C$35,2,FALSE)</f>
        <v>1</v>
      </c>
      <c r="I955" s="37">
        <f t="shared" si="229"/>
        <v>0</v>
      </c>
      <c r="J955" s="37">
        <f t="shared" si="231"/>
        <v>5</v>
      </c>
      <c r="K955" s="37"/>
      <c r="L955" s="55"/>
      <c r="N955" s="2"/>
    </row>
    <row r="956" spans="1:14" x14ac:dyDescent="0.3">
      <c r="A956" s="73" t="s">
        <v>3810</v>
      </c>
      <c r="B956" s="354">
        <f t="shared" si="226"/>
        <v>1</v>
      </c>
      <c r="C956" s="388" t="s">
        <v>2005</v>
      </c>
      <c r="D956" s="22">
        <v>0</v>
      </c>
      <c r="E956" s="22">
        <f t="shared" si="227"/>
        <v>3</v>
      </c>
      <c r="F956" s="209" t="s">
        <v>1478</v>
      </c>
      <c r="G956" s="209" t="str">
        <f t="shared" si="228"/>
        <v>DE.AE-3</v>
      </c>
      <c r="H956" s="37">
        <f>VLOOKUP(E956,'_Score matrix'!$B$31:$C$35,2,FALSE)</f>
        <v>1</v>
      </c>
      <c r="I956" s="37">
        <f t="shared" si="229"/>
        <v>0</v>
      </c>
      <c r="J956" s="37">
        <f t="shared" si="231"/>
        <v>5</v>
      </c>
      <c r="K956" s="37"/>
      <c r="L956" s="55"/>
      <c r="N956" s="2"/>
    </row>
    <row r="957" spans="1:14" x14ac:dyDescent="0.3">
      <c r="A957" s="73" t="s">
        <v>3811</v>
      </c>
      <c r="B957" s="354">
        <f t="shared" si="226"/>
        <v>1</v>
      </c>
      <c r="C957" s="388" t="s">
        <v>2005</v>
      </c>
      <c r="D957" s="22">
        <v>0</v>
      </c>
      <c r="E957" s="22">
        <f t="shared" si="227"/>
        <v>3</v>
      </c>
      <c r="F957" s="209"/>
      <c r="G957" s="209"/>
      <c r="H957" s="37">
        <f>VLOOKUP(E957,'_Score matrix'!$B$31:$C$35,2,FALSE)</f>
        <v>1</v>
      </c>
      <c r="I957" s="37">
        <f t="shared" si="229"/>
        <v>0</v>
      </c>
      <c r="J957" s="37">
        <f t="shared" si="231"/>
        <v>5</v>
      </c>
      <c r="K957" s="37"/>
      <c r="L957" s="55"/>
      <c r="N957" s="2"/>
    </row>
    <row r="958" spans="1:14" x14ac:dyDescent="0.3">
      <c r="A958" s="73" t="s">
        <v>3812</v>
      </c>
      <c r="B958" s="354">
        <f t="shared" si="226"/>
        <v>1</v>
      </c>
      <c r="C958" s="388" t="s">
        <v>2005</v>
      </c>
      <c r="D958" s="22">
        <v>0</v>
      </c>
      <c r="E958" s="22">
        <f t="shared" si="227"/>
        <v>3</v>
      </c>
      <c r="F958" s="209"/>
      <c r="G958" s="209"/>
      <c r="H958" s="37">
        <f>VLOOKUP(E958,'_Score matrix'!$B$31:$C$35,2,FALSE)</f>
        <v>1</v>
      </c>
      <c r="I958" s="37">
        <f t="shared" si="229"/>
        <v>0</v>
      </c>
      <c r="J958" s="37">
        <f t="shared" si="231"/>
        <v>5</v>
      </c>
      <c r="K958" s="37"/>
      <c r="L958" s="55"/>
      <c r="N958" s="2"/>
    </row>
    <row r="959" spans="1:14" x14ac:dyDescent="0.3">
      <c r="A959" s="73" t="s">
        <v>3813</v>
      </c>
      <c r="B959" s="354">
        <f t="shared" si="226"/>
        <v>1</v>
      </c>
      <c r="C959" s="388" t="s">
        <v>2005</v>
      </c>
      <c r="D959" s="22">
        <v>0</v>
      </c>
      <c r="E959" s="22">
        <f t="shared" si="227"/>
        <v>3</v>
      </c>
      <c r="F959" s="209"/>
      <c r="G959" s="209"/>
      <c r="H959" s="37">
        <f>VLOOKUP(E959,'_Score matrix'!$B$31:$C$35,2,FALSE)</f>
        <v>1</v>
      </c>
      <c r="I959" s="37">
        <f t="shared" si="229"/>
        <v>0</v>
      </c>
      <c r="J959" s="37">
        <f t="shared" si="231"/>
        <v>5</v>
      </c>
      <c r="K959" s="37"/>
      <c r="L959" s="55"/>
      <c r="N959" s="2"/>
    </row>
    <row r="960" spans="1:14" x14ac:dyDescent="0.3">
      <c r="A960" s="73" t="s">
        <v>3814</v>
      </c>
      <c r="B960" s="354">
        <f t="shared" si="226"/>
        <v>1</v>
      </c>
      <c r="C960" s="388" t="s">
        <v>2005</v>
      </c>
      <c r="D960" s="22">
        <v>0</v>
      </c>
      <c r="E960" s="22">
        <f t="shared" si="227"/>
        <v>3</v>
      </c>
      <c r="F960" s="209" t="s">
        <v>1425</v>
      </c>
      <c r="G960" s="209" t="str">
        <f t="shared" ref="G960:G965" si="232">IF(B960=1,F960,"")</f>
        <v>PR.DS-1</v>
      </c>
      <c r="H960" s="37">
        <f>VLOOKUP(E960,'_Score matrix'!$B$31:$C$35,2,FALSE)</f>
        <v>1</v>
      </c>
      <c r="I960" s="37">
        <f t="shared" si="229"/>
        <v>0</v>
      </c>
      <c r="J960" s="37">
        <f t="shared" si="231"/>
        <v>5</v>
      </c>
      <c r="K960" s="37"/>
      <c r="L960" s="55"/>
      <c r="N960" s="2"/>
    </row>
    <row r="961" spans="1:14" x14ac:dyDescent="0.3">
      <c r="A961" s="73" t="s">
        <v>3815</v>
      </c>
      <c r="B961" s="354">
        <f t="shared" si="226"/>
        <v>1</v>
      </c>
      <c r="C961" s="388" t="s">
        <v>2005</v>
      </c>
      <c r="D961" s="22">
        <v>0</v>
      </c>
      <c r="E961" s="22">
        <f t="shared" si="227"/>
        <v>3</v>
      </c>
      <c r="F961" s="209" t="s">
        <v>1404</v>
      </c>
      <c r="G961" s="209" t="str">
        <f t="shared" si="232"/>
        <v>ID.GV-3</v>
      </c>
      <c r="H961" s="37">
        <f>VLOOKUP(E961,'_Score matrix'!$B$31:$C$35,2,FALSE)</f>
        <v>1</v>
      </c>
      <c r="I961" s="37">
        <f t="shared" si="229"/>
        <v>0</v>
      </c>
      <c r="J961" s="37">
        <f t="shared" si="231"/>
        <v>5</v>
      </c>
      <c r="K961" s="37"/>
      <c r="L961" s="55"/>
      <c r="N961" s="2"/>
    </row>
    <row r="962" spans="1:14" x14ac:dyDescent="0.3">
      <c r="A962" s="73" t="s">
        <v>3816</v>
      </c>
      <c r="B962" s="354">
        <f t="shared" si="226"/>
        <v>1</v>
      </c>
      <c r="C962" s="388" t="s">
        <v>2005</v>
      </c>
      <c r="D962" s="22">
        <v>0</v>
      </c>
      <c r="E962" s="22">
        <f t="shared" si="227"/>
        <v>3</v>
      </c>
      <c r="F962" s="209" t="s">
        <v>1443</v>
      </c>
      <c r="G962" s="209" t="str">
        <f t="shared" si="232"/>
        <v>PR.PT-1</v>
      </c>
      <c r="H962" s="37">
        <f>VLOOKUP(E962,'_Score matrix'!$B$31:$C$35,2,FALSE)</f>
        <v>1</v>
      </c>
      <c r="I962" s="37">
        <f t="shared" si="229"/>
        <v>0</v>
      </c>
      <c r="J962" s="37">
        <f t="shared" si="231"/>
        <v>5</v>
      </c>
      <c r="K962" s="37"/>
      <c r="L962" s="55"/>
      <c r="N962" s="2"/>
    </row>
    <row r="963" spans="1:14" x14ac:dyDescent="0.3">
      <c r="A963" s="73" t="s">
        <v>3817</v>
      </c>
      <c r="B963" s="354">
        <f t="shared" si="226"/>
        <v>1</v>
      </c>
      <c r="C963" s="388" t="s">
        <v>2005</v>
      </c>
      <c r="D963" s="22">
        <v>0</v>
      </c>
      <c r="E963" s="22">
        <f t="shared" si="227"/>
        <v>3</v>
      </c>
      <c r="F963" s="209" t="s">
        <v>1404</v>
      </c>
      <c r="G963" s="209" t="str">
        <f t="shared" si="232"/>
        <v>ID.GV-3</v>
      </c>
      <c r="H963" s="37">
        <f>VLOOKUP(E963,'_Score matrix'!$B$31:$C$35,2,FALSE)</f>
        <v>1</v>
      </c>
      <c r="I963" s="37">
        <f t="shared" si="229"/>
        <v>0</v>
      </c>
      <c r="J963" s="37">
        <f t="shared" si="231"/>
        <v>5</v>
      </c>
      <c r="K963" s="37"/>
      <c r="L963" s="55"/>
      <c r="N963" s="2"/>
    </row>
    <row r="964" spans="1:14" x14ac:dyDescent="0.3">
      <c r="A964" s="531" t="str">
        <f>A963</f>
        <v>S 7.15.19</v>
      </c>
      <c r="B964" s="525">
        <f>B963</f>
        <v>1</v>
      </c>
      <c r="C964" s="532" t="str">
        <f>C963</f>
        <v>C</v>
      </c>
      <c r="D964" s="350">
        <f>D963</f>
        <v>0</v>
      </c>
      <c r="E964" s="350">
        <f>E963</f>
        <v>3</v>
      </c>
      <c r="F964" s="351" t="s">
        <v>1437</v>
      </c>
      <c r="G964" s="351" t="str">
        <f t="shared" si="232"/>
        <v>PR.IP-6</v>
      </c>
      <c r="H964" s="350">
        <f>H963</f>
        <v>1</v>
      </c>
      <c r="I964" s="350">
        <f>I963</f>
        <v>0</v>
      </c>
      <c r="J964" s="350">
        <f>J963</f>
        <v>5</v>
      </c>
      <c r="K964" s="350"/>
      <c r="L964" s="533" t="s">
        <v>2929</v>
      </c>
      <c r="N964" s="2"/>
    </row>
    <row r="965" spans="1:14" x14ac:dyDescent="0.3">
      <c r="A965" s="73" t="s">
        <v>3818</v>
      </c>
      <c r="B965" s="354">
        <f>$D$918-1</f>
        <v>1</v>
      </c>
      <c r="C965" s="388" t="s">
        <v>2005</v>
      </c>
      <c r="D965" s="22">
        <v>0</v>
      </c>
      <c r="E965" s="22">
        <f t="shared" si="227"/>
        <v>3</v>
      </c>
      <c r="F965" s="209" t="s">
        <v>1404</v>
      </c>
      <c r="G965" s="209" t="str">
        <f t="shared" si="232"/>
        <v>ID.GV-3</v>
      </c>
      <c r="H965" s="37">
        <f>VLOOKUP(E965,'_Score matrix'!$B$31:$C$35,2,FALSE)</f>
        <v>1</v>
      </c>
      <c r="I965" s="37">
        <f>D965*H965</f>
        <v>0</v>
      </c>
      <c r="J965" s="37">
        <f t="shared" si="231"/>
        <v>5</v>
      </c>
      <c r="K965" s="37"/>
      <c r="L965" s="55"/>
      <c r="N965" s="2"/>
    </row>
    <row r="966" spans="1:14" ht="15.15" thickBot="1" x14ac:dyDescent="0.35">
      <c r="A966" s="81" t="s">
        <v>3819</v>
      </c>
      <c r="B966" s="366"/>
      <c r="C966" s="392"/>
      <c r="D966" s="58"/>
      <c r="E966" s="58"/>
      <c r="F966" s="110"/>
      <c r="G966" s="110"/>
      <c r="H966" s="39"/>
      <c r="I966" s="39"/>
      <c r="J966" s="39"/>
      <c r="K966" s="39"/>
      <c r="L966" s="61"/>
      <c r="N966" s="2"/>
    </row>
    <row r="967" spans="1:14" x14ac:dyDescent="0.3">
      <c r="A967" s="71" t="s">
        <v>386</v>
      </c>
      <c r="B967" s="369"/>
      <c r="C967" s="386"/>
      <c r="D967" s="23">
        <f t="shared" ref="D967:J967" si="233">SUMIFS(D:D,$A:$A,"S 7*",$B:$B,1,$C:$C,"C",$L:$L,"&lt;&gt;NIST MAPPING")</f>
        <v>0</v>
      </c>
      <c r="E967" s="23">
        <f t="shared" si="233"/>
        <v>60</v>
      </c>
      <c r="F967" s="214">
        <f t="shared" si="233"/>
        <v>0</v>
      </c>
      <c r="G967" s="214">
        <f t="shared" si="233"/>
        <v>0</v>
      </c>
      <c r="H967" s="43">
        <f t="shared" si="233"/>
        <v>20</v>
      </c>
      <c r="I967" s="43">
        <f t="shared" si="233"/>
        <v>0</v>
      </c>
      <c r="J967" s="43">
        <f t="shared" si="233"/>
        <v>100</v>
      </c>
      <c r="K967" s="43">
        <f>IF(ROUND(100*(I967-H967)/(J967-H967),2) &lt; 0, 0, ROUND(100*(I967-H967)/(J967-H967),2))</f>
        <v>0</v>
      </c>
      <c r="L967" s="59"/>
    </row>
    <row r="968" spans="1:14" ht="15.15" thickBot="1" x14ac:dyDescent="0.35">
      <c r="A968" s="80" t="s">
        <v>387</v>
      </c>
      <c r="B968" s="372"/>
      <c r="C968" s="391"/>
      <c r="D968" s="68">
        <f t="shared" ref="D968:J968" si="234">SUMIFS(D:D,$A:$A,"S 7*",$B:$B,1,$C:$C,"M",$L:$L,"&lt;&gt;NIST MAPPING")</f>
        <v>0</v>
      </c>
      <c r="E968" s="68">
        <f t="shared" si="234"/>
        <v>39</v>
      </c>
      <c r="F968" s="215">
        <f t="shared" si="234"/>
        <v>0</v>
      </c>
      <c r="G968" s="215">
        <f t="shared" si="234"/>
        <v>0</v>
      </c>
      <c r="H968" s="34">
        <f t="shared" si="234"/>
        <v>13</v>
      </c>
      <c r="I968" s="34">
        <f t="shared" si="234"/>
        <v>0</v>
      </c>
      <c r="J968" s="34">
        <f t="shared" si="234"/>
        <v>65</v>
      </c>
      <c r="K968" s="34">
        <f>IF(ROUND(100*(I968-H968)/(J968-H968),2) &lt; 0, 0, ROUND(100*(I968-H968)/(J968-H968),2))</f>
        <v>0</v>
      </c>
      <c r="L968" s="62"/>
    </row>
    <row r="970" spans="1:14" ht="26.05" x14ac:dyDescent="0.5">
      <c r="A970" s="602" t="s">
        <v>3428</v>
      </c>
      <c r="B970" s="603"/>
      <c r="C970" s="604"/>
      <c r="D970" s="605"/>
      <c r="E970" s="605"/>
      <c r="F970" s="605"/>
      <c r="G970" s="605"/>
      <c r="H970" s="605"/>
      <c r="I970" s="605"/>
      <c r="J970" s="605"/>
      <c r="K970" s="605"/>
      <c r="L970" s="606"/>
    </row>
    <row r="971" spans="1:14" ht="15.15" thickBot="1" x14ac:dyDescent="0.35">
      <c r="A971" s="697" t="s">
        <v>2817</v>
      </c>
      <c r="B971" s="698"/>
      <c r="C971" s="699"/>
      <c r="D971" s="700"/>
      <c r="E971" s="700"/>
      <c r="F971" s="700"/>
      <c r="G971" s="700"/>
      <c r="H971" s="700"/>
      <c r="I971" s="700"/>
      <c r="J971" s="700"/>
      <c r="K971" s="700"/>
      <c r="L971" s="701"/>
    </row>
    <row r="972" spans="1:14" x14ac:dyDescent="0.3">
      <c r="A972" s="667" t="str">
        <f>A591</f>
        <v>S 1.16.20</v>
      </c>
      <c r="B972" s="668">
        <f>B591</f>
        <v>1</v>
      </c>
      <c r="C972" s="669" t="str">
        <f>C591</f>
        <v>C</v>
      </c>
      <c r="D972" s="670">
        <f>D591</f>
        <v>0</v>
      </c>
      <c r="E972" s="670">
        <f>E591</f>
        <v>3</v>
      </c>
      <c r="F972" s="671" t="s">
        <v>2804</v>
      </c>
      <c r="G972" s="672" t="str">
        <f t="shared" ref="G972:G980" si="235">IF(B972=1,F972,"")</f>
        <v>ID.SC-4</v>
      </c>
      <c r="H972" s="670">
        <f>H591</f>
        <v>1</v>
      </c>
      <c r="I972" s="670">
        <f>I591</f>
        <v>0</v>
      </c>
      <c r="J972" s="670">
        <f>J591</f>
        <v>5</v>
      </c>
      <c r="K972" s="670"/>
      <c r="L972" s="673" t="s">
        <v>2929</v>
      </c>
      <c r="N972" s="2"/>
    </row>
    <row r="973" spans="1:14" x14ac:dyDescent="0.3">
      <c r="A973" s="73" t="s">
        <v>2840</v>
      </c>
      <c r="B973" s="354">
        <f>$D$527-1</f>
        <v>1</v>
      </c>
      <c r="C973" s="376" t="s">
        <v>2005</v>
      </c>
      <c r="D973" s="354">
        <v>0</v>
      </c>
      <c r="E973" s="354">
        <f>IF(D973=6, 1, 3)</f>
        <v>3</v>
      </c>
      <c r="F973" s="209" t="s">
        <v>1486</v>
      </c>
      <c r="G973" s="209" t="str">
        <f t="shared" si="235"/>
        <v>DE.CM-6</v>
      </c>
      <c r="H973" s="37">
        <f>VLOOKUP(E973,'_Score matrix'!$B$31:$C$35,2,FALSE)</f>
        <v>1</v>
      </c>
      <c r="I973" s="37">
        <f>D973*H973</f>
        <v>0</v>
      </c>
      <c r="J973" s="37">
        <f>5*H973</f>
        <v>5</v>
      </c>
      <c r="K973" s="37"/>
      <c r="L973" s="55"/>
      <c r="N973" s="2"/>
    </row>
    <row r="974" spans="1:14" x14ac:dyDescent="0.3">
      <c r="A974" s="73" t="s">
        <v>2841</v>
      </c>
      <c r="B974" s="354">
        <f>$D$527-1</f>
        <v>1</v>
      </c>
      <c r="C974" s="376" t="s">
        <v>2005</v>
      </c>
      <c r="D974" s="354">
        <v>0</v>
      </c>
      <c r="E974" s="354">
        <f>IF(D974=6, 1, 3)</f>
        <v>3</v>
      </c>
      <c r="F974" s="209" t="s">
        <v>1486</v>
      </c>
      <c r="G974" s="209" t="str">
        <f t="shared" si="235"/>
        <v>DE.CM-6</v>
      </c>
      <c r="H974" s="37">
        <f>VLOOKUP(E974,'_Score matrix'!$B$31:$C$35,2,FALSE)</f>
        <v>1</v>
      </c>
      <c r="I974" s="37">
        <f>D974*H974</f>
        <v>0</v>
      </c>
      <c r="J974" s="37">
        <f>5*H974</f>
        <v>5</v>
      </c>
      <c r="K974" s="37"/>
      <c r="L974" s="55"/>
      <c r="N974" s="2"/>
    </row>
    <row r="975" spans="1:14" x14ac:dyDescent="0.3">
      <c r="A975" s="531" t="str">
        <f>A669</f>
        <v>S 2.17.28</v>
      </c>
      <c r="B975" s="525">
        <f>B669</f>
        <v>1</v>
      </c>
      <c r="C975" s="532" t="str">
        <f>C669</f>
        <v>C</v>
      </c>
      <c r="D975" s="350">
        <f>D669</f>
        <v>0</v>
      </c>
      <c r="E975" s="350">
        <f>E669</f>
        <v>3</v>
      </c>
      <c r="F975" s="351" t="s">
        <v>2805</v>
      </c>
      <c r="G975" s="351" t="str">
        <f t="shared" si="235"/>
        <v>ID.SC-5</v>
      </c>
      <c r="H975" s="350">
        <f>H669</f>
        <v>1</v>
      </c>
      <c r="I975" s="350">
        <f>I669</f>
        <v>0</v>
      </c>
      <c r="J975" s="350">
        <f>J669</f>
        <v>5</v>
      </c>
      <c r="K975" s="350"/>
      <c r="L975" s="533" t="s">
        <v>2929</v>
      </c>
      <c r="N975" s="2"/>
    </row>
    <row r="976" spans="1:14" x14ac:dyDescent="0.3">
      <c r="A976" s="72" t="s">
        <v>2821</v>
      </c>
      <c r="B976" s="354">
        <f>$D$601-1</f>
        <v>1</v>
      </c>
      <c r="C976" s="376" t="s">
        <v>2005</v>
      </c>
      <c r="D976" s="354">
        <v>0</v>
      </c>
      <c r="E976" s="354">
        <f t="shared" ref="E976:E979" si="236">IF(D976=6, 1, 3)</f>
        <v>3</v>
      </c>
      <c r="F976" s="209" t="s">
        <v>2803</v>
      </c>
      <c r="G976" s="209" t="str">
        <f t="shared" si="235"/>
        <v>ID.SC-3</v>
      </c>
      <c r="H976" s="37">
        <f>VLOOKUP(E976,'_Score matrix'!$B$31:$C$35,2,FALSE)</f>
        <v>1</v>
      </c>
      <c r="I976" s="37">
        <f>D976*H976</f>
        <v>0</v>
      </c>
      <c r="J976" s="37">
        <f t="shared" ref="J976:J979" si="237">5*H976</f>
        <v>5</v>
      </c>
      <c r="K976" s="37"/>
      <c r="L976" s="55"/>
    </row>
    <row r="977" spans="1:14" x14ac:dyDescent="0.3">
      <c r="A977" s="72" t="s">
        <v>2822</v>
      </c>
      <c r="B977" s="354">
        <f>$D$601-1</f>
        <v>1</v>
      </c>
      <c r="C977" s="376" t="s">
        <v>2005</v>
      </c>
      <c r="D977" s="354">
        <v>0</v>
      </c>
      <c r="E977" s="354">
        <f t="shared" si="236"/>
        <v>3</v>
      </c>
      <c r="F977" s="209" t="s">
        <v>1452</v>
      </c>
      <c r="G977" s="209" t="str">
        <f t="shared" si="235"/>
        <v>PR.IP-10</v>
      </c>
      <c r="H977" s="37">
        <f>VLOOKUP(E977,'_Score matrix'!$B$31:$C$35,2,FALSE)</f>
        <v>1</v>
      </c>
      <c r="I977" s="37">
        <f>D977*H977</f>
        <v>0</v>
      </c>
      <c r="J977" s="37">
        <f t="shared" si="237"/>
        <v>5</v>
      </c>
      <c r="K977" s="37"/>
      <c r="L977" s="55"/>
    </row>
    <row r="978" spans="1:14" x14ac:dyDescent="0.3">
      <c r="A978" s="531" t="str">
        <f>A977</f>
        <v>S 2.16.34</v>
      </c>
      <c r="B978" s="525">
        <f t="shared" ref="B978:J978" si="238">B977</f>
        <v>1</v>
      </c>
      <c r="C978" s="532" t="str">
        <f t="shared" si="238"/>
        <v>C</v>
      </c>
      <c r="D978" s="350">
        <f>D977</f>
        <v>0</v>
      </c>
      <c r="E978" s="350">
        <f>E977</f>
        <v>3</v>
      </c>
      <c r="F978" s="351" t="s">
        <v>2805</v>
      </c>
      <c r="G978" s="351" t="str">
        <f t="shared" si="235"/>
        <v>ID.SC-5</v>
      </c>
      <c r="H978" s="350">
        <f t="shared" si="238"/>
        <v>1</v>
      </c>
      <c r="I978" s="350">
        <f t="shared" si="238"/>
        <v>0</v>
      </c>
      <c r="J978" s="350">
        <f t="shared" si="238"/>
        <v>5</v>
      </c>
      <c r="K978" s="350"/>
      <c r="L978" s="533" t="s">
        <v>2929</v>
      </c>
    </row>
    <row r="979" spans="1:14" x14ac:dyDescent="0.3">
      <c r="A979" s="72" t="s">
        <v>2830</v>
      </c>
      <c r="B979" s="354">
        <f>$D$601-1</f>
        <v>1</v>
      </c>
      <c r="C979" s="376" t="s">
        <v>2005</v>
      </c>
      <c r="D979" s="354">
        <v>0</v>
      </c>
      <c r="E979" s="354">
        <f t="shared" si="236"/>
        <v>3</v>
      </c>
      <c r="F979" s="110" t="s">
        <v>1507</v>
      </c>
      <c r="G979" s="110" t="str">
        <f t="shared" si="235"/>
        <v>RS.IM-1</v>
      </c>
      <c r="H979" s="37">
        <f>VLOOKUP(E979,'_Score matrix'!$B$31:$C$35,2,FALSE)</f>
        <v>1</v>
      </c>
      <c r="I979" s="37">
        <f>D979*H979</f>
        <v>0</v>
      </c>
      <c r="J979" s="37">
        <f t="shared" si="237"/>
        <v>5</v>
      </c>
      <c r="K979" s="37"/>
      <c r="L979" s="55"/>
    </row>
    <row r="980" spans="1:14" ht="15.15" thickBot="1" x14ac:dyDescent="0.35">
      <c r="A980" s="674" t="s">
        <v>2811</v>
      </c>
      <c r="B980" s="361">
        <f>$D$858-1</f>
        <v>1</v>
      </c>
      <c r="C980" s="380" t="s">
        <v>2005</v>
      </c>
      <c r="D980" s="361">
        <v>0</v>
      </c>
      <c r="E980" s="361">
        <f>IF(D980=6, 1, 3)</f>
        <v>3</v>
      </c>
      <c r="F980" s="211" t="s">
        <v>2810</v>
      </c>
      <c r="G980" s="211" t="str">
        <f t="shared" si="235"/>
        <v>RS.AN-5</v>
      </c>
      <c r="H980" s="44">
        <f>VLOOKUP(E980,'_Score matrix'!$B$31:$C$35,2,FALSE)</f>
        <v>1</v>
      </c>
      <c r="I980" s="44">
        <f>D980*H980</f>
        <v>0</v>
      </c>
      <c r="J980" s="44">
        <f>5*H980</f>
        <v>5</v>
      </c>
      <c r="K980" s="44"/>
      <c r="L980" s="62"/>
      <c r="N980" s="2"/>
    </row>
    <row r="981" spans="1:14" ht="15.15" thickBot="1" x14ac:dyDescent="0.35">
      <c r="F981" s="5"/>
      <c r="G981" s="5"/>
      <c r="H981" s="5"/>
      <c r="I981" s="5"/>
      <c r="J981" s="5"/>
      <c r="K981" s="5"/>
    </row>
    <row r="982" spans="1:14" ht="15.15" thickBot="1" x14ac:dyDescent="0.35">
      <c r="A982" s="692" t="s">
        <v>2931</v>
      </c>
      <c r="B982" s="693"/>
      <c r="C982" s="694"/>
      <c r="D982" s="695"/>
      <c r="E982" s="695"/>
      <c r="F982" s="695"/>
      <c r="G982" s="695"/>
      <c r="H982" s="695"/>
      <c r="I982" s="695"/>
      <c r="J982" s="695"/>
      <c r="K982" s="695"/>
      <c r="L982" s="696"/>
    </row>
    <row r="983" spans="1:14" x14ac:dyDescent="0.3">
      <c r="A983" s="650" t="s">
        <v>53</v>
      </c>
      <c r="B983" s="658"/>
      <c r="C983" s="659"/>
      <c r="D983" s="660"/>
      <c r="E983" s="660"/>
      <c r="F983" s="42"/>
      <c r="G983" s="42"/>
      <c r="H983" s="42"/>
      <c r="I983" s="42"/>
      <c r="J983" s="42"/>
      <c r="K983" s="42"/>
      <c r="L983" s="131"/>
    </row>
    <row r="984" spans="1:14" x14ac:dyDescent="0.3">
      <c r="A984" s="629" t="s">
        <v>4264</v>
      </c>
      <c r="B984" s="637">
        <v>1</v>
      </c>
      <c r="C984" s="638" t="s">
        <v>1516</v>
      </c>
      <c r="D984" s="630">
        <v>0</v>
      </c>
      <c r="E984" s="630">
        <v>3</v>
      </c>
      <c r="F984" s="48"/>
      <c r="G984" s="48"/>
      <c r="H984" s="48">
        <f>VLOOKUP(E984,'_Score matrix'!$B$31:$C$35,2,FALSE)</f>
        <v>1</v>
      </c>
      <c r="I984" s="48">
        <f>D984*H984</f>
        <v>0</v>
      </c>
      <c r="J984" s="48">
        <f>5*H984</f>
        <v>5</v>
      </c>
      <c r="K984" s="48"/>
      <c r="L984" s="268"/>
    </row>
    <row r="985" spans="1:14" x14ac:dyDescent="0.3">
      <c r="A985" s="531" t="str">
        <f>A984</f>
        <v>B 4.11</v>
      </c>
      <c r="B985" s="525">
        <f t="shared" ref="B985:J991" si="239">B984</f>
        <v>1</v>
      </c>
      <c r="C985" s="532" t="str">
        <f t="shared" si="239"/>
        <v>M</v>
      </c>
      <c r="D985" s="350">
        <f>D984</f>
        <v>0</v>
      </c>
      <c r="E985" s="350">
        <f>E984</f>
        <v>3</v>
      </c>
      <c r="F985" s="351" t="s">
        <v>1408</v>
      </c>
      <c r="G985" s="351" t="str">
        <f>IF(B985=1,F985,"")</f>
        <v>ID.RA-2</v>
      </c>
      <c r="H985" s="350">
        <f t="shared" si="239"/>
        <v>1</v>
      </c>
      <c r="I985" s="350">
        <f t="shared" si="239"/>
        <v>0</v>
      </c>
      <c r="J985" s="350">
        <f t="shared" si="239"/>
        <v>5</v>
      </c>
      <c r="K985" s="350"/>
      <c r="L985" s="533" t="s">
        <v>2929</v>
      </c>
    </row>
    <row r="986" spans="1:14" x14ac:dyDescent="0.3">
      <c r="A986" s="24" t="s">
        <v>1324</v>
      </c>
      <c r="B986" s="364">
        <v>1</v>
      </c>
      <c r="C986" s="383" t="s">
        <v>1516</v>
      </c>
      <c r="D986" s="22">
        <v>0</v>
      </c>
      <c r="E986" s="22">
        <v>3</v>
      </c>
      <c r="F986" s="37"/>
      <c r="G986" s="37"/>
      <c r="H986" s="37">
        <f>VLOOKUP(E986,'_Score matrix'!$B$31:$C$35,2,FALSE)</f>
        <v>1</v>
      </c>
      <c r="I986" s="37">
        <f t="shared" ref="I986" si="240">D986*H986</f>
        <v>0</v>
      </c>
      <c r="J986" s="37">
        <f>5*H986</f>
        <v>5</v>
      </c>
      <c r="K986" s="37"/>
      <c r="L986" s="268"/>
    </row>
    <row r="987" spans="1:14" x14ac:dyDescent="0.3">
      <c r="A987" s="531" t="str">
        <f>A986</f>
        <v>B 5.1</v>
      </c>
      <c r="B987" s="525">
        <f t="shared" si="239"/>
        <v>1</v>
      </c>
      <c r="C987" s="532" t="str">
        <f t="shared" si="239"/>
        <v>M</v>
      </c>
      <c r="D987" s="350">
        <f>D986</f>
        <v>0</v>
      </c>
      <c r="E987" s="350">
        <f>E986</f>
        <v>3</v>
      </c>
      <c r="F987" s="351" t="s">
        <v>1402</v>
      </c>
      <c r="G987" s="351" t="str">
        <f>IF(B987=1,F987,"")</f>
        <v>ID.GV-1</v>
      </c>
      <c r="H987" s="350">
        <f t="shared" si="239"/>
        <v>1</v>
      </c>
      <c r="I987" s="350">
        <f t="shared" si="239"/>
        <v>0</v>
      </c>
      <c r="J987" s="350">
        <f t="shared" si="239"/>
        <v>5</v>
      </c>
      <c r="K987" s="350"/>
      <c r="L987" s="533" t="s">
        <v>2929</v>
      </c>
    </row>
    <row r="988" spans="1:14" x14ac:dyDescent="0.3">
      <c r="A988" s="24" t="s">
        <v>1326</v>
      </c>
      <c r="B988" s="364">
        <v>1</v>
      </c>
      <c r="C988" s="383" t="s">
        <v>1516</v>
      </c>
      <c r="D988" s="22">
        <v>0</v>
      </c>
      <c r="E988" s="22">
        <v>3</v>
      </c>
      <c r="F988" s="37"/>
      <c r="G988" s="37"/>
      <c r="H988" s="37">
        <f>VLOOKUP(E988,'_Score matrix'!$B$31:$C$35,2,FALSE)</f>
        <v>1</v>
      </c>
      <c r="I988" s="37">
        <f>D988*H988</f>
        <v>0</v>
      </c>
      <c r="J988" s="37">
        <f>5*H988</f>
        <v>5</v>
      </c>
      <c r="K988" s="37"/>
      <c r="L988" s="268"/>
    </row>
    <row r="989" spans="1:14" x14ac:dyDescent="0.3">
      <c r="A989" s="531" t="str">
        <f>A988</f>
        <v>B 5.4</v>
      </c>
      <c r="B989" s="525">
        <f t="shared" si="239"/>
        <v>1</v>
      </c>
      <c r="C989" s="532" t="str">
        <f t="shared" si="239"/>
        <v>M</v>
      </c>
      <c r="D989" s="350">
        <f>D988</f>
        <v>0</v>
      </c>
      <c r="E989" s="350">
        <f>E988</f>
        <v>3</v>
      </c>
      <c r="F989" s="351" t="s">
        <v>1402</v>
      </c>
      <c r="G989" s="351" t="str">
        <f>IF(B989=1,F989,"")</f>
        <v>ID.GV-1</v>
      </c>
      <c r="H989" s="350">
        <f t="shared" si="239"/>
        <v>1</v>
      </c>
      <c r="I989" s="350">
        <f t="shared" si="239"/>
        <v>0</v>
      </c>
      <c r="J989" s="350">
        <f t="shared" si="239"/>
        <v>5</v>
      </c>
      <c r="K989" s="350"/>
      <c r="L989" s="533" t="s">
        <v>2929</v>
      </c>
    </row>
    <row r="990" spans="1:14" x14ac:dyDescent="0.3">
      <c r="A990" s="25" t="s">
        <v>1327</v>
      </c>
      <c r="B990" s="635">
        <v>1</v>
      </c>
      <c r="C990" s="636" t="s">
        <v>1516</v>
      </c>
      <c r="D990" s="26">
        <v>0</v>
      </c>
      <c r="E990" s="26">
        <v>3</v>
      </c>
      <c r="F990" s="38"/>
      <c r="G990" s="38"/>
      <c r="H990" s="38">
        <f>VLOOKUP(E990,'_Score matrix'!$B$31:$C$35,2,FALSE)</f>
        <v>1</v>
      </c>
      <c r="I990" s="38">
        <f>D990*H990</f>
        <v>0</v>
      </c>
      <c r="J990" s="38">
        <f>5*H990</f>
        <v>5</v>
      </c>
      <c r="K990" s="38"/>
      <c r="L990" s="55"/>
    </row>
    <row r="991" spans="1:14" x14ac:dyDescent="0.3">
      <c r="A991" s="531" t="str">
        <f>A990</f>
        <v>B 5.5</v>
      </c>
      <c r="B991" s="525">
        <f t="shared" si="239"/>
        <v>1</v>
      </c>
      <c r="C991" s="532" t="str">
        <f t="shared" si="239"/>
        <v>M</v>
      </c>
      <c r="D991" s="350">
        <f>D990</f>
        <v>0</v>
      </c>
      <c r="E991" s="350">
        <f>E990</f>
        <v>3</v>
      </c>
      <c r="F991" s="351" t="s">
        <v>1402</v>
      </c>
      <c r="G991" s="351" t="str">
        <f>IF(B991=1,F991,"")</f>
        <v>ID.GV-1</v>
      </c>
      <c r="H991" s="350">
        <f t="shared" si="239"/>
        <v>1</v>
      </c>
      <c r="I991" s="350">
        <f t="shared" si="239"/>
        <v>0</v>
      </c>
      <c r="J991" s="350">
        <f t="shared" si="239"/>
        <v>5</v>
      </c>
      <c r="K991" s="350"/>
      <c r="L991" s="533" t="s">
        <v>2929</v>
      </c>
    </row>
    <row r="992" spans="1:14" ht="15.15" thickBot="1" x14ac:dyDescent="0.35">
      <c r="A992" s="661" t="str">
        <f>A83</f>
        <v>B 5.6</v>
      </c>
      <c r="B992" s="662">
        <f>B83</f>
        <v>1</v>
      </c>
      <c r="C992" s="663" t="str">
        <f>C83</f>
        <v>M</v>
      </c>
      <c r="D992" s="664">
        <f>D83</f>
        <v>0</v>
      </c>
      <c r="E992" s="664">
        <f>E83</f>
        <v>3</v>
      </c>
      <c r="F992" s="665" t="s">
        <v>1402</v>
      </c>
      <c r="G992" s="665" t="str">
        <f>IF(B992=1,F992,"")</f>
        <v>ID.GV-1</v>
      </c>
      <c r="H992" s="664">
        <f>H83</f>
        <v>1</v>
      </c>
      <c r="I992" s="664">
        <f>I83</f>
        <v>0</v>
      </c>
      <c r="J992" s="664">
        <f>J83</f>
        <v>5</v>
      </c>
      <c r="K992" s="664"/>
      <c r="L992" s="666" t="s">
        <v>2929</v>
      </c>
    </row>
    <row r="993" spans="1:12" x14ac:dyDescent="0.3">
      <c r="A993" s="53" t="s">
        <v>152</v>
      </c>
      <c r="B993" s="655"/>
      <c r="C993" s="656"/>
      <c r="D993" s="66"/>
      <c r="E993" s="66"/>
      <c r="F993" s="42"/>
      <c r="G993" s="42"/>
      <c r="H993" s="42"/>
      <c r="I993" s="42"/>
      <c r="J993" s="42"/>
      <c r="K993" s="42"/>
      <c r="L993" s="59"/>
    </row>
    <row r="994" spans="1:12" x14ac:dyDescent="0.3">
      <c r="A994" s="24" t="s">
        <v>2969</v>
      </c>
      <c r="B994" s="364">
        <v>1</v>
      </c>
      <c r="C994" s="383" t="s">
        <v>1516</v>
      </c>
      <c r="D994" s="22">
        <v>0</v>
      </c>
      <c r="E994" s="22">
        <v>3</v>
      </c>
      <c r="F994" s="37"/>
      <c r="G994" s="37"/>
      <c r="H994" s="37">
        <f>VLOOKUP(E994,'_Score matrix'!$B$31:$C$35,2,FALSE)</f>
        <v>1</v>
      </c>
      <c r="I994" s="37">
        <f t="shared" ref="I994:I995" si="241">D994*H994</f>
        <v>0</v>
      </c>
      <c r="J994" s="37">
        <f t="shared" ref="J994:J995" si="242">5*H994</f>
        <v>5</v>
      </c>
      <c r="K994" s="37"/>
      <c r="L994" s="55"/>
    </row>
    <row r="995" spans="1:12" x14ac:dyDescent="0.3">
      <c r="A995" s="24" t="s">
        <v>2970</v>
      </c>
      <c r="B995" s="364">
        <v>1</v>
      </c>
      <c r="C995" s="383" t="s">
        <v>1516</v>
      </c>
      <c r="D995" s="22">
        <v>0</v>
      </c>
      <c r="E995" s="22">
        <v>3</v>
      </c>
      <c r="F995" s="37"/>
      <c r="G995" s="37"/>
      <c r="H995" s="37">
        <f>VLOOKUP(E995,'_Score matrix'!$B$31:$C$35,2,FALSE)</f>
        <v>1</v>
      </c>
      <c r="I995" s="37">
        <f t="shared" si="241"/>
        <v>0</v>
      </c>
      <c r="J995" s="37">
        <f t="shared" si="242"/>
        <v>5</v>
      </c>
      <c r="K995" s="37"/>
      <c r="L995" s="55"/>
    </row>
    <row r="996" spans="1:12" x14ac:dyDescent="0.3">
      <c r="A996" s="24" t="s">
        <v>298</v>
      </c>
      <c r="B996" s="364">
        <v>1</v>
      </c>
      <c r="C996" s="383" t="s">
        <v>1516</v>
      </c>
      <c r="D996" s="22">
        <v>0</v>
      </c>
      <c r="E996" s="22">
        <v>3</v>
      </c>
      <c r="F996" s="37"/>
      <c r="G996" s="37"/>
      <c r="H996" s="37">
        <f>VLOOKUP(E996,'_Score matrix'!$B$31:$C$35,2,FALSE)</f>
        <v>1</v>
      </c>
      <c r="I996" s="37">
        <f t="shared" ref="I996:I999" si="243">D996*H996</f>
        <v>0</v>
      </c>
      <c r="J996" s="37">
        <f t="shared" ref="J996:J999" si="244">5*H996</f>
        <v>5</v>
      </c>
      <c r="K996" s="37"/>
      <c r="L996" s="55"/>
    </row>
    <row r="997" spans="1:12" x14ac:dyDescent="0.3">
      <c r="A997" s="24" t="s">
        <v>299</v>
      </c>
      <c r="B997" s="364">
        <v>1</v>
      </c>
      <c r="C997" s="383" t="s">
        <v>1516</v>
      </c>
      <c r="D997" s="22">
        <v>0</v>
      </c>
      <c r="E997" s="22">
        <v>3</v>
      </c>
      <c r="F997" s="37"/>
      <c r="G997" s="37"/>
      <c r="H997" s="37">
        <f>VLOOKUP(E997,'_Score matrix'!$B$31:$C$35,2,FALSE)</f>
        <v>1</v>
      </c>
      <c r="I997" s="37">
        <f t="shared" si="243"/>
        <v>0</v>
      </c>
      <c r="J997" s="37">
        <f t="shared" si="244"/>
        <v>5</v>
      </c>
      <c r="K997" s="37"/>
      <c r="L997" s="55"/>
    </row>
    <row r="998" spans="1:12" x14ac:dyDescent="0.3">
      <c r="A998" s="24" t="s">
        <v>2980</v>
      </c>
      <c r="B998" s="364">
        <v>1</v>
      </c>
      <c r="C998" s="383" t="s">
        <v>1516</v>
      </c>
      <c r="D998" s="22">
        <v>0</v>
      </c>
      <c r="E998" s="22">
        <v>3</v>
      </c>
      <c r="F998" s="37"/>
      <c r="G998" s="37"/>
      <c r="H998" s="37">
        <f>VLOOKUP(E998,'_Score matrix'!$B$31:$C$35,2,FALSE)</f>
        <v>1</v>
      </c>
      <c r="I998" s="37">
        <f t="shared" si="243"/>
        <v>0</v>
      </c>
      <c r="J998" s="37">
        <f t="shared" si="244"/>
        <v>5</v>
      </c>
      <c r="K998" s="37"/>
      <c r="L998" s="55"/>
    </row>
    <row r="999" spans="1:12" x14ac:dyDescent="0.3">
      <c r="A999" s="24" t="s">
        <v>2981</v>
      </c>
      <c r="B999" s="364">
        <v>1</v>
      </c>
      <c r="C999" s="383" t="s">
        <v>1516</v>
      </c>
      <c r="D999" s="22">
        <v>0</v>
      </c>
      <c r="E999" s="22">
        <v>3</v>
      </c>
      <c r="F999" s="37"/>
      <c r="G999" s="37"/>
      <c r="H999" s="37">
        <f>VLOOKUP(E999,'_Score matrix'!$B$31:$C$35,2,FALSE)</f>
        <v>1</v>
      </c>
      <c r="I999" s="37">
        <f t="shared" si="243"/>
        <v>0</v>
      </c>
      <c r="J999" s="37">
        <f t="shared" si="244"/>
        <v>5</v>
      </c>
      <c r="K999" s="37"/>
      <c r="L999" s="55"/>
    </row>
    <row r="1000" spans="1:12" ht="15.15" thickBot="1" x14ac:dyDescent="0.35">
      <c r="A1000" s="186" t="s">
        <v>4243</v>
      </c>
      <c r="B1000" s="657">
        <v>1</v>
      </c>
      <c r="C1000" s="399" t="s">
        <v>1516</v>
      </c>
      <c r="D1000" s="67">
        <v>0</v>
      </c>
      <c r="E1000" s="67">
        <v>3</v>
      </c>
      <c r="F1000" s="44"/>
      <c r="G1000" s="44"/>
      <c r="H1000" s="44">
        <f>VLOOKUP(E1000,'_Score matrix'!$B$31:$C$35,2,FALSE)</f>
        <v>1</v>
      </c>
      <c r="I1000" s="44">
        <f t="shared" ref="I1000" si="245">D1000*H1000</f>
        <v>0</v>
      </c>
      <c r="J1000" s="44">
        <f t="shared" ref="J1000" si="246">5*H1000</f>
        <v>5</v>
      </c>
      <c r="K1000" s="44"/>
      <c r="L1000" s="62"/>
    </row>
    <row r="1001" spans="1:12" x14ac:dyDescent="0.3">
      <c r="A1001" s="53" t="s">
        <v>153</v>
      </c>
      <c r="B1001" s="655"/>
      <c r="C1001" s="656"/>
      <c r="D1001" s="66"/>
      <c r="E1001" s="66"/>
      <c r="F1001" s="42"/>
      <c r="G1001" s="42"/>
      <c r="H1001" s="42"/>
      <c r="I1001" s="42"/>
      <c r="J1001" s="42"/>
      <c r="K1001" s="42"/>
      <c r="L1001" s="59"/>
    </row>
    <row r="1002" spans="1:12" x14ac:dyDescent="0.3">
      <c r="A1002" s="24" t="s">
        <v>3007</v>
      </c>
      <c r="B1002" s="364">
        <v>1</v>
      </c>
      <c r="C1002" s="383" t="s">
        <v>1516</v>
      </c>
      <c r="D1002" s="22">
        <v>0</v>
      </c>
      <c r="E1002" s="22">
        <v>3</v>
      </c>
      <c r="F1002" s="37"/>
      <c r="G1002" s="37"/>
      <c r="H1002" s="37">
        <f>VLOOKUP(E1002,'_Score matrix'!$B$31:$C$35,2,FALSE)</f>
        <v>1</v>
      </c>
      <c r="I1002" s="37">
        <f t="shared" ref="I1002:I1006" si="247">D1002*H1002</f>
        <v>0</v>
      </c>
      <c r="J1002" s="37">
        <f t="shared" ref="J1002:J1006" si="248">5*H1002</f>
        <v>5</v>
      </c>
      <c r="K1002" s="37"/>
      <c r="L1002" s="55"/>
    </row>
    <row r="1003" spans="1:12" x14ac:dyDescent="0.3">
      <c r="A1003" s="24" t="s">
        <v>493</v>
      </c>
      <c r="B1003" s="364">
        <v>1</v>
      </c>
      <c r="C1003" s="383" t="s">
        <v>1516</v>
      </c>
      <c r="D1003" s="22">
        <v>0</v>
      </c>
      <c r="E1003" s="22">
        <v>3</v>
      </c>
      <c r="F1003" s="37"/>
      <c r="G1003" s="37"/>
      <c r="H1003" s="37">
        <f>VLOOKUP(E1003,'_Score matrix'!$B$31:$C$35,2,FALSE)</f>
        <v>1</v>
      </c>
      <c r="I1003" s="37">
        <f t="shared" si="247"/>
        <v>0</v>
      </c>
      <c r="J1003" s="37">
        <f t="shared" si="248"/>
        <v>5</v>
      </c>
      <c r="K1003" s="37"/>
      <c r="L1003" s="55"/>
    </row>
    <row r="1004" spans="1:12" x14ac:dyDescent="0.3">
      <c r="A1004" s="24" t="s">
        <v>534</v>
      </c>
      <c r="B1004" s="364">
        <v>1</v>
      </c>
      <c r="C1004" s="383" t="s">
        <v>1516</v>
      </c>
      <c r="D1004" s="22">
        <v>0</v>
      </c>
      <c r="E1004" s="22">
        <v>3</v>
      </c>
      <c r="F1004" s="37"/>
      <c r="G1004" s="37"/>
      <c r="H1004" s="37">
        <f>VLOOKUP(E1004,'_Score matrix'!$B$31:$C$35,2,FALSE)</f>
        <v>1</v>
      </c>
      <c r="I1004" s="37">
        <f t="shared" si="247"/>
        <v>0</v>
      </c>
      <c r="J1004" s="37">
        <f t="shared" si="248"/>
        <v>5</v>
      </c>
      <c r="K1004" s="37"/>
      <c r="L1004" s="55"/>
    </row>
    <row r="1005" spans="1:12" x14ac:dyDescent="0.3">
      <c r="A1005" s="24" t="s">
        <v>3008</v>
      </c>
      <c r="B1005" s="364">
        <v>1</v>
      </c>
      <c r="C1005" s="383" t="s">
        <v>1516</v>
      </c>
      <c r="D1005" s="22">
        <v>0</v>
      </c>
      <c r="E1005" s="22">
        <v>3</v>
      </c>
      <c r="F1005" s="37"/>
      <c r="G1005" s="37"/>
      <c r="H1005" s="37">
        <f>VLOOKUP(E1005,'_Score matrix'!$B$31:$C$35,2,FALSE)</f>
        <v>1</v>
      </c>
      <c r="I1005" s="37">
        <f t="shared" si="247"/>
        <v>0</v>
      </c>
      <c r="J1005" s="37">
        <f t="shared" si="248"/>
        <v>5</v>
      </c>
      <c r="K1005" s="37"/>
      <c r="L1005" s="55"/>
    </row>
    <row r="1006" spans="1:12" x14ac:dyDescent="0.3">
      <c r="A1006" s="24" t="s">
        <v>498</v>
      </c>
      <c r="B1006" s="364">
        <v>1</v>
      </c>
      <c r="C1006" s="383" t="s">
        <v>1516</v>
      </c>
      <c r="D1006" s="22">
        <v>0</v>
      </c>
      <c r="E1006" s="22">
        <v>3</v>
      </c>
      <c r="F1006" s="37"/>
      <c r="G1006" s="37"/>
      <c r="H1006" s="37">
        <f>VLOOKUP(E1006,'_Score matrix'!$B$31:$C$35,2,FALSE)</f>
        <v>1</v>
      </c>
      <c r="I1006" s="37">
        <f t="shared" si="247"/>
        <v>0</v>
      </c>
      <c r="J1006" s="37">
        <f t="shared" si="248"/>
        <v>5</v>
      </c>
      <c r="K1006" s="37"/>
      <c r="L1006" s="55"/>
    </row>
    <row r="1007" spans="1:12" x14ac:dyDescent="0.3">
      <c r="A1007" s="631" t="s">
        <v>3053</v>
      </c>
      <c r="B1007" s="620"/>
      <c r="C1007" s="632"/>
      <c r="D1007" s="622"/>
      <c r="E1007" s="622"/>
      <c r="F1007" s="633"/>
      <c r="G1007" s="623"/>
      <c r="H1007" s="622"/>
      <c r="I1007" s="622"/>
      <c r="J1007" s="622"/>
      <c r="K1007" s="626"/>
      <c r="L1007" s="624"/>
    </row>
    <row r="1008" spans="1:12" x14ac:dyDescent="0.3">
      <c r="A1008" s="24" t="s">
        <v>4524</v>
      </c>
      <c r="B1008" s="364">
        <v>1</v>
      </c>
      <c r="C1008" s="383" t="s">
        <v>1516</v>
      </c>
      <c r="D1008" s="22">
        <v>0</v>
      </c>
      <c r="E1008" s="22">
        <v>3</v>
      </c>
      <c r="F1008" s="37" t="s">
        <v>1471</v>
      </c>
      <c r="G1008" s="37" t="str">
        <f>IF(B1008=1,F1008,"")</f>
        <v>PR.AT-1</v>
      </c>
      <c r="H1008" s="37">
        <f>VLOOKUP(E1008,'_Score matrix'!$B$31:$C$35,2,FALSE)</f>
        <v>1</v>
      </c>
      <c r="I1008" s="37">
        <f t="shared" ref="I1008:I1009" si="249">D1008*H1008</f>
        <v>0</v>
      </c>
      <c r="J1008" s="37">
        <f t="shared" ref="J1008:J1009" si="250">5*H1008</f>
        <v>5</v>
      </c>
      <c r="K1008" s="37"/>
      <c r="L1008" s="55"/>
    </row>
    <row r="1009" spans="1:12" x14ac:dyDescent="0.3">
      <c r="A1009" s="24" t="s">
        <v>4525</v>
      </c>
      <c r="B1009" s="364">
        <v>1</v>
      </c>
      <c r="C1009" s="383" t="s">
        <v>1516</v>
      </c>
      <c r="D1009" s="22">
        <v>0</v>
      </c>
      <c r="E1009" s="22">
        <v>3</v>
      </c>
      <c r="F1009" s="37"/>
      <c r="G1009" s="37"/>
      <c r="H1009" s="37">
        <f>VLOOKUP(E1009,'_Score matrix'!$B$31:$C$35,2,FALSE)</f>
        <v>1</v>
      </c>
      <c r="I1009" s="37">
        <f t="shared" si="249"/>
        <v>0</v>
      </c>
      <c r="J1009" s="37">
        <f t="shared" si="250"/>
        <v>5</v>
      </c>
      <c r="K1009" s="37"/>
      <c r="L1009" s="55"/>
    </row>
    <row r="1010" spans="1:12" x14ac:dyDescent="0.3">
      <c r="A1010" s="24" t="s">
        <v>4526</v>
      </c>
      <c r="B1010" s="364">
        <v>1</v>
      </c>
      <c r="C1010" s="383" t="s">
        <v>1516</v>
      </c>
      <c r="D1010" s="22">
        <v>0</v>
      </c>
      <c r="E1010" s="22">
        <v>3</v>
      </c>
      <c r="F1010" s="37"/>
      <c r="G1010" s="37"/>
      <c r="H1010" s="37">
        <f>VLOOKUP(E1010,'_Score matrix'!$B$31:$C$35,2,FALSE)</f>
        <v>1</v>
      </c>
      <c r="I1010" s="37">
        <f t="shared" ref="I1010:I1013" si="251">D1010*H1010</f>
        <v>0</v>
      </c>
      <c r="J1010" s="37">
        <f t="shared" ref="J1010:J1013" si="252">5*H1010</f>
        <v>5</v>
      </c>
      <c r="K1010" s="37"/>
      <c r="L1010" s="55"/>
    </row>
    <row r="1011" spans="1:12" x14ac:dyDescent="0.3">
      <c r="A1011" s="24" t="s">
        <v>4527</v>
      </c>
      <c r="B1011" s="364">
        <v>1</v>
      </c>
      <c r="C1011" s="383" t="s">
        <v>1516</v>
      </c>
      <c r="D1011" s="22">
        <v>0</v>
      </c>
      <c r="E1011" s="22">
        <v>3</v>
      </c>
      <c r="F1011" s="37"/>
      <c r="G1011" s="37"/>
      <c r="H1011" s="37">
        <f>VLOOKUP(E1011,'_Score matrix'!$B$31:$C$35,2,FALSE)</f>
        <v>1</v>
      </c>
      <c r="I1011" s="37">
        <f t="shared" si="251"/>
        <v>0</v>
      </c>
      <c r="J1011" s="37">
        <f t="shared" si="252"/>
        <v>5</v>
      </c>
      <c r="K1011" s="37"/>
      <c r="L1011" s="55"/>
    </row>
    <row r="1012" spans="1:12" x14ac:dyDescent="0.3">
      <c r="A1012" s="24" t="s">
        <v>4528</v>
      </c>
      <c r="B1012" s="364">
        <v>1</v>
      </c>
      <c r="C1012" s="383" t="s">
        <v>1516</v>
      </c>
      <c r="D1012" s="22">
        <v>0</v>
      </c>
      <c r="E1012" s="22">
        <v>3</v>
      </c>
      <c r="F1012" s="37" t="s">
        <v>1471</v>
      </c>
      <c r="G1012" s="37" t="str">
        <f>IF(B1012=1,F1012,"")</f>
        <v>PR.AT-1</v>
      </c>
      <c r="H1012" s="37">
        <f>VLOOKUP(E1012,'_Score matrix'!$B$31:$C$35,2,FALSE)</f>
        <v>1</v>
      </c>
      <c r="I1012" s="37">
        <f t="shared" si="251"/>
        <v>0</v>
      </c>
      <c r="J1012" s="37">
        <f t="shared" si="252"/>
        <v>5</v>
      </c>
      <c r="K1012" s="37"/>
      <c r="L1012" s="55"/>
    </row>
    <row r="1013" spans="1:12" x14ac:dyDescent="0.3">
      <c r="A1013" s="24" t="s">
        <v>4529</v>
      </c>
      <c r="B1013" s="364">
        <v>1</v>
      </c>
      <c r="C1013" s="383" t="s">
        <v>1516</v>
      </c>
      <c r="D1013" s="22">
        <v>0</v>
      </c>
      <c r="E1013" s="22">
        <v>3</v>
      </c>
      <c r="F1013" s="37"/>
      <c r="G1013" s="37"/>
      <c r="H1013" s="37">
        <f>VLOOKUP(E1013,'_Score matrix'!$B$31:$C$35,2,FALSE)</f>
        <v>1</v>
      </c>
      <c r="I1013" s="37">
        <f t="shared" si="251"/>
        <v>0</v>
      </c>
      <c r="J1013" s="37">
        <f t="shared" si="252"/>
        <v>5</v>
      </c>
      <c r="K1013" s="37"/>
      <c r="L1013" s="55"/>
    </row>
    <row r="1014" spans="1:12" x14ac:dyDescent="0.3">
      <c r="A1014" s="24" t="s">
        <v>3056</v>
      </c>
      <c r="B1014" s="364">
        <v>1</v>
      </c>
      <c r="C1014" s="383" t="s">
        <v>1516</v>
      </c>
      <c r="D1014" s="22">
        <v>0</v>
      </c>
      <c r="E1014" s="22">
        <v>3</v>
      </c>
      <c r="F1014" s="37"/>
      <c r="G1014" s="37"/>
      <c r="H1014" s="37">
        <f>VLOOKUP(E1014,'_Score matrix'!$B$31:$C$35,2,FALSE)</f>
        <v>1</v>
      </c>
      <c r="I1014" s="37">
        <f t="shared" ref="I1014:I1017" si="253">D1014*H1014</f>
        <v>0</v>
      </c>
      <c r="J1014" s="37">
        <f t="shared" ref="J1014:J1017" si="254">5*H1014</f>
        <v>5</v>
      </c>
      <c r="K1014" s="37"/>
      <c r="L1014" s="55"/>
    </row>
    <row r="1015" spans="1:12" x14ac:dyDescent="0.3">
      <c r="A1015" s="24" t="s">
        <v>3057</v>
      </c>
      <c r="B1015" s="364">
        <v>1</v>
      </c>
      <c r="C1015" s="383" t="s">
        <v>1516</v>
      </c>
      <c r="D1015" s="22">
        <v>0</v>
      </c>
      <c r="E1015" s="22">
        <v>3</v>
      </c>
      <c r="F1015" s="37"/>
      <c r="G1015" s="37"/>
      <c r="H1015" s="37">
        <f>VLOOKUP(E1015,'_Score matrix'!$B$31:$C$35,2,FALSE)</f>
        <v>1</v>
      </c>
      <c r="I1015" s="37">
        <f t="shared" si="253"/>
        <v>0</v>
      </c>
      <c r="J1015" s="37">
        <f t="shared" si="254"/>
        <v>5</v>
      </c>
      <c r="K1015" s="37"/>
      <c r="L1015" s="55"/>
    </row>
    <row r="1016" spans="1:12" x14ac:dyDescent="0.3">
      <c r="A1016" s="24" t="s">
        <v>3058</v>
      </c>
      <c r="B1016" s="364">
        <v>1</v>
      </c>
      <c r="C1016" s="383" t="s">
        <v>1516</v>
      </c>
      <c r="D1016" s="22">
        <v>0</v>
      </c>
      <c r="E1016" s="22">
        <v>3</v>
      </c>
      <c r="F1016" s="37"/>
      <c r="G1016" s="37"/>
      <c r="H1016" s="37">
        <f>VLOOKUP(E1016,'_Score matrix'!$B$31:$C$35,2,FALSE)</f>
        <v>1</v>
      </c>
      <c r="I1016" s="37">
        <f t="shared" si="253"/>
        <v>0</v>
      </c>
      <c r="J1016" s="37">
        <f t="shared" si="254"/>
        <v>5</v>
      </c>
      <c r="K1016" s="37"/>
      <c r="L1016" s="55"/>
    </row>
    <row r="1017" spans="1:12" x14ac:dyDescent="0.3">
      <c r="A1017" s="24" t="s">
        <v>3059</v>
      </c>
      <c r="B1017" s="364">
        <v>1</v>
      </c>
      <c r="C1017" s="383" t="s">
        <v>1516</v>
      </c>
      <c r="D1017" s="22">
        <v>0</v>
      </c>
      <c r="E1017" s="22">
        <v>3</v>
      </c>
      <c r="F1017" s="37"/>
      <c r="G1017" s="37"/>
      <c r="H1017" s="37">
        <f>VLOOKUP(E1017,'_Score matrix'!$B$31:$C$35,2,FALSE)</f>
        <v>1</v>
      </c>
      <c r="I1017" s="37">
        <f t="shared" si="253"/>
        <v>0</v>
      </c>
      <c r="J1017" s="37">
        <f t="shared" si="254"/>
        <v>5</v>
      </c>
      <c r="K1017" s="37"/>
      <c r="L1017" s="55"/>
    </row>
    <row r="1018" spans="1:12" x14ac:dyDescent="0.3">
      <c r="A1018" s="24" t="s">
        <v>3067</v>
      </c>
      <c r="B1018" s="364">
        <v>1</v>
      </c>
      <c r="C1018" s="383" t="s">
        <v>1516</v>
      </c>
      <c r="D1018" s="22">
        <v>0</v>
      </c>
      <c r="E1018" s="22">
        <v>3</v>
      </c>
      <c r="F1018" s="37"/>
      <c r="G1018" s="37"/>
      <c r="H1018" s="37">
        <f>VLOOKUP(E1018,'_Score matrix'!$B$31:$C$35,2,FALSE)</f>
        <v>1</v>
      </c>
      <c r="I1018" s="37">
        <f t="shared" ref="I1018:I1022" si="255">D1018*H1018</f>
        <v>0</v>
      </c>
      <c r="J1018" s="37">
        <f t="shared" ref="J1018:J1022" si="256">5*H1018</f>
        <v>5</v>
      </c>
      <c r="K1018" s="37"/>
      <c r="L1018" s="55"/>
    </row>
    <row r="1019" spans="1:12" x14ac:dyDescent="0.3">
      <c r="A1019" s="24" t="s">
        <v>3072</v>
      </c>
      <c r="B1019" s="364">
        <v>1</v>
      </c>
      <c r="C1019" s="383" t="s">
        <v>1516</v>
      </c>
      <c r="D1019" s="22">
        <v>0</v>
      </c>
      <c r="E1019" s="22">
        <v>3</v>
      </c>
      <c r="F1019" s="37" t="s">
        <v>1493</v>
      </c>
      <c r="G1019" s="37" t="str">
        <f>IF(B1019=1,F1019,"")</f>
        <v>DE.DP-5</v>
      </c>
      <c r="H1019" s="37">
        <f>VLOOKUP(E1019,'_Score matrix'!$B$31:$C$35,2,FALSE)</f>
        <v>1</v>
      </c>
      <c r="I1019" s="37">
        <f t="shared" si="255"/>
        <v>0</v>
      </c>
      <c r="J1019" s="37">
        <f t="shared" si="256"/>
        <v>5</v>
      </c>
      <c r="K1019" s="37"/>
      <c r="L1019" s="55"/>
    </row>
    <row r="1020" spans="1:12" x14ac:dyDescent="0.3">
      <c r="A1020" s="24" t="s">
        <v>3060</v>
      </c>
      <c r="B1020" s="364">
        <v>1</v>
      </c>
      <c r="C1020" s="383" t="s">
        <v>1516</v>
      </c>
      <c r="D1020" s="22">
        <v>0</v>
      </c>
      <c r="E1020" s="22">
        <v>3</v>
      </c>
      <c r="F1020" s="37"/>
      <c r="G1020" s="37"/>
      <c r="H1020" s="37">
        <f>VLOOKUP(E1020,'_Score matrix'!$B$31:$C$35,2,FALSE)</f>
        <v>1</v>
      </c>
      <c r="I1020" s="37">
        <f t="shared" si="255"/>
        <v>0</v>
      </c>
      <c r="J1020" s="37">
        <f t="shared" si="256"/>
        <v>5</v>
      </c>
      <c r="K1020" s="37"/>
      <c r="L1020" s="55"/>
    </row>
    <row r="1021" spans="1:12" x14ac:dyDescent="0.3">
      <c r="A1021" s="24" t="s">
        <v>3061</v>
      </c>
      <c r="B1021" s="364">
        <v>1</v>
      </c>
      <c r="C1021" s="383" t="s">
        <v>1516</v>
      </c>
      <c r="D1021" s="22">
        <v>0</v>
      </c>
      <c r="E1021" s="22">
        <v>3</v>
      </c>
      <c r="F1021" s="37" t="s">
        <v>1493</v>
      </c>
      <c r="G1021" s="37" t="str">
        <f>IF(B1021=1,F1021,"")</f>
        <v>DE.DP-5</v>
      </c>
      <c r="H1021" s="37">
        <f>VLOOKUP(E1021,'_Score matrix'!$B$31:$C$35,2,FALSE)</f>
        <v>1</v>
      </c>
      <c r="I1021" s="37">
        <f t="shared" si="255"/>
        <v>0</v>
      </c>
      <c r="J1021" s="37">
        <f t="shared" si="256"/>
        <v>5</v>
      </c>
      <c r="K1021" s="37"/>
      <c r="L1021" s="55"/>
    </row>
    <row r="1022" spans="1:12" ht="15.15" thickBot="1" x14ac:dyDescent="0.35">
      <c r="A1022" s="186" t="s">
        <v>3062</v>
      </c>
      <c r="B1022" s="657">
        <v>1</v>
      </c>
      <c r="C1022" s="399" t="s">
        <v>1516</v>
      </c>
      <c r="D1022" s="67">
        <v>0</v>
      </c>
      <c r="E1022" s="67">
        <v>3</v>
      </c>
      <c r="F1022" s="44" t="s">
        <v>1493</v>
      </c>
      <c r="G1022" s="44" t="str">
        <f>IF(B1022=1,F1022,"")</f>
        <v>DE.DP-5</v>
      </c>
      <c r="H1022" s="44">
        <f>VLOOKUP(E1022,'_Score matrix'!$B$31:$C$35,2,FALSE)</f>
        <v>1</v>
      </c>
      <c r="I1022" s="44">
        <f t="shared" si="255"/>
        <v>0</v>
      </c>
      <c r="J1022" s="44">
        <f t="shared" si="256"/>
        <v>5</v>
      </c>
      <c r="K1022" s="44"/>
      <c r="L1022" s="62"/>
    </row>
    <row r="1023" spans="1:12" ht="15.15" thickBot="1" x14ac:dyDescent="0.35">
      <c r="A1023" s="644"/>
      <c r="B1023" s="360"/>
      <c r="C1023" s="379"/>
      <c r="D1023" s="58"/>
      <c r="E1023" s="58"/>
      <c r="F1023" s="39"/>
      <c r="G1023" s="39"/>
      <c r="H1023" s="39"/>
      <c r="I1023" s="39"/>
      <c r="J1023" s="39"/>
      <c r="K1023" s="39"/>
      <c r="L1023" s="268"/>
    </row>
    <row r="1024" spans="1:12" ht="15.15" thickBot="1" x14ac:dyDescent="0.35">
      <c r="A1024" s="639" t="s">
        <v>3111</v>
      </c>
      <c r="B1024" s="640"/>
      <c r="C1024" s="641"/>
      <c r="D1024" s="642"/>
      <c r="E1024" s="642"/>
      <c r="F1024" s="643"/>
      <c r="G1024" s="643"/>
      <c r="H1024" s="643"/>
      <c r="I1024" s="643"/>
      <c r="J1024" s="643"/>
      <c r="K1024" s="643"/>
      <c r="L1024" s="567"/>
    </row>
    <row r="1025" spans="1:12" x14ac:dyDescent="0.3">
      <c r="A1025" s="24" t="s">
        <v>3101</v>
      </c>
      <c r="B1025" s="364">
        <v>1</v>
      </c>
      <c r="C1025" s="383" t="s">
        <v>1516</v>
      </c>
      <c r="D1025" s="22">
        <v>0</v>
      </c>
      <c r="E1025" s="22">
        <v>3</v>
      </c>
      <c r="F1025" s="37"/>
      <c r="G1025" s="37"/>
      <c r="H1025" s="37">
        <f>VLOOKUP(E1025,'_Score matrix'!$B$31:$C$35,2,FALSE)</f>
        <v>1</v>
      </c>
      <c r="I1025" s="37">
        <f t="shared" ref="I1025:I1033" si="257">D1025*H1025</f>
        <v>0</v>
      </c>
      <c r="J1025" s="37">
        <f t="shared" ref="J1025:J1033" si="258">5*H1025</f>
        <v>5</v>
      </c>
      <c r="K1025" s="37"/>
      <c r="L1025" s="55"/>
    </row>
    <row r="1026" spans="1:12" x14ac:dyDescent="0.3">
      <c r="A1026" s="24" t="s">
        <v>3102</v>
      </c>
      <c r="B1026" s="364">
        <v>1</v>
      </c>
      <c r="C1026" s="383" t="s">
        <v>1516</v>
      </c>
      <c r="D1026" s="22">
        <v>0</v>
      </c>
      <c r="E1026" s="22">
        <v>3</v>
      </c>
      <c r="F1026" s="37"/>
      <c r="G1026" s="37"/>
      <c r="H1026" s="37">
        <f>VLOOKUP(E1026,'_Score matrix'!$B$31:$C$35,2,FALSE)</f>
        <v>1</v>
      </c>
      <c r="I1026" s="37">
        <f t="shared" si="257"/>
        <v>0</v>
      </c>
      <c r="J1026" s="37">
        <f t="shared" si="258"/>
        <v>5</v>
      </c>
      <c r="K1026" s="37"/>
      <c r="L1026" s="55"/>
    </row>
    <row r="1027" spans="1:12" x14ac:dyDescent="0.3">
      <c r="A1027" s="24" t="s">
        <v>3103</v>
      </c>
      <c r="B1027" s="364">
        <v>1</v>
      </c>
      <c r="C1027" s="383" t="s">
        <v>1516</v>
      </c>
      <c r="D1027" s="22">
        <v>0</v>
      </c>
      <c r="E1027" s="22">
        <v>3</v>
      </c>
      <c r="F1027" s="37" t="s">
        <v>1489</v>
      </c>
      <c r="G1027" s="37" t="str">
        <f>IF(B1027=1,F1027,"")</f>
        <v>DE.DP-1</v>
      </c>
      <c r="H1027" s="37">
        <f>VLOOKUP(E1027,'_Score matrix'!$B$31:$C$35,2,FALSE)</f>
        <v>1</v>
      </c>
      <c r="I1027" s="37">
        <f t="shared" si="257"/>
        <v>0</v>
      </c>
      <c r="J1027" s="37">
        <f t="shared" si="258"/>
        <v>5</v>
      </c>
      <c r="K1027" s="37"/>
      <c r="L1027" s="55"/>
    </row>
    <row r="1028" spans="1:12" x14ac:dyDescent="0.3">
      <c r="A1028" s="24" t="s">
        <v>3104</v>
      </c>
      <c r="B1028" s="364">
        <v>1</v>
      </c>
      <c r="C1028" s="383" t="s">
        <v>1516</v>
      </c>
      <c r="D1028" s="22">
        <v>0</v>
      </c>
      <c r="E1028" s="22">
        <v>3</v>
      </c>
      <c r="F1028" s="37"/>
      <c r="G1028" s="37"/>
      <c r="H1028" s="37">
        <f>VLOOKUP(E1028,'_Score matrix'!$B$31:$C$35,2,FALSE)</f>
        <v>1</v>
      </c>
      <c r="I1028" s="37">
        <f t="shared" si="257"/>
        <v>0</v>
      </c>
      <c r="J1028" s="37">
        <f t="shared" si="258"/>
        <v>5</v>
      </c>
      <c r="K1028" s="37"/>
      <c r="L1028" s="55"/>
    </row>
    <row r="1029" spans="1:12" x14ac:dyDescent="0.3">
      <c r="A1029" s="24" t="s">
        <v>3105</v>
      </c>
      <c r="B1029" s="364">
        <v>1</v>
      </c>
      <c r="C1029" s="383" t="s">
        <v>1516</v>
      </c>
      <c r="D1029" s="22">
        <v>0</v>
      </c>
      <c r="E1029" s="22">
        <v>3</v>
      </c>
      <c r="F1029" s="37"/>
      <c r="G1029" s="37"/>
      <c r="H1029" s="37">
        <f>VLOOKUP(E1029,'_Score matrix'!$B$31:$C$35,2,FALSE)</f>
        <v>1</v>
      </c>
      <c r="I1029" s="37">
        <f t="shared" si="257"/>
        <v>0</v>
      </c>
      <c r="J1029" s="37">
        <f t="shared" si="258"/>
        <v>5</v>
      </c>
      <c r="K1029" s="37"/>
      <c r="L1029" s="55"/>
    </row>
    <row r="1030" spans="1:12" x14ac:dyDescent="0.3">
      <c r="A1030" s="24" t="s">
        <v>3106</v>
      </c>
      <c r="B1030" s="364">
        <v>1</v>
      </c>
      <c r="C1030" s="383" t="s">
        <v>1516</v>
      </c>
      <c r="D1030" s="22">
        <v>0</v>
      </c>
      <c r="E1030" s="22">
        <v>3</v>
      </c>
      <c r="F1030" s="37"/>
      <c r="G1030" s="37"/>
      <c r="H1030" s="37">
        <f>VLOOKUP(E1030,'_Score matrix'!$B$31:$C$35,2,FALSE)</f>
        <v>1</v>
      </c>
      <c r="I1030" s="37">
        <f t="shared" si="257"/>
        <v>0</v>
      </c>
      <c r="J1030" s="37">
        <f t="shared" si="258"/>
        <v>5</v>
      </c>
      <c r="K1030" s="37"/>
      <c r="L1030" s="55"/>
    </row>
    <row r="1031" spans="1:12" x14ac:dyDescent="0.3">
      <c r="A1031" s="24" t="s">
        <v>3107</v>
      </c>
      <c r="B1031" s="364">
        <v>1</v>
      </c>
      <c r="C1031" s="383" t="s">
        <v>1516</v>
      </c>
      <c r="D1031" s="22">
        <v>0</v>
      </c>
      <c r="E1031" s="22">
        <v>3</v>
      </c>
      <c r="F1031" s="37" t="s">
        <v>1431</v>
      </c>
      <c r="G1031" s="37" t="str">
        <f>IF(B1031=1,F1031,"")</f>
        <v>PR.DS-7</v>
      </c>
      <c r="H1031" s="37">
        <f>VLOOKUP(E1031,'_Score matrix'!$B$31:$C$35,2,FALSE)</f>
        <v>1</v>
      </c>
      <c r="I1031" s="37">
        <f t="shared" si="257"/>
        <v>0</v>
      </c>
      <c r="J1031" s="37">
        <f t="shared" si="258"/>
        <v>5</v>
      </c>
      <c r="K1031" s="37"/>
      <c r="L1031" s="55"/>
    </row>
    <row r="1032" spans="1:12" x14ac:dyDescent="0.3">
      <c r="A1032" s="24" t="s">
        <v>3108</v>
      </c>
      <c r="B1032" s="364">
        <v>1</v>
      </c>
      <c r="C1032" s="383" t="s">
        <v>1516</v>
      </c>
      <c r="D1032" s="22">
        <v>0</v>
      </c>
      <c r="E1032" s="22">
        <v>3</v>
      </c>
      <c r="F1032" s="37"/>
      <c r="G1032" s="37"/>
      <c r="H1032" s="37">
        <f>VLOOKUP(E1032,'_Score matrix'!$B$31:$C$35,2,FALSE)</f>
        <v>1</v>
      </c>
      <c r="I1032" s="37">
        <f t="shared" si="257"/>
        <v>0</v>
      </c>
      <c r="J1032" s="37">
        <f t="shared" si="258"/>
        <v>5</v>
      </c>
      <c r="K1032" s="37"/>
      <c r="L1032" s="55"/>
    </row>
    <row r="1033" spans="1:12" x14ac:dyDescent="0.3">
      <c r="A1033" s="24" t="s">
        <v>3109</v>
      </c>
      <c r="B1033" s="364">
        <v>1</v>
      </c>
      <c r="C1033" s="383" t="s">
        <v>1516</v>
      </c>
      <c r="D1033" s="22">
        <v>0</v>
      </c>
      <c r="E1033" s="22">
        <v>3</v>
      </c>
      <c r="F1033" s="37"/>
      <c r="G1033" s="37"/>
      <c r="H1033" s="37">
        <f>VLOOKUP(E1033,'_Score matrix'!$B$31:$C$35,2,FALSE)</f>
        <v>1</v>
      </c>
      <c r="I1033" s="37">
        <f t="shared" si="257"/>
        <v>0</v>
      </c>
      <c r="J1033" s="37">
        <f t="shared" si="258"/>
        <v>5</v>
      </c>
      <c r="K1033" s="37"/>
      <c r="L1033" s="55"/>
    </row>
    <row r="1034" spans="1:12" x14ac:dyDescent="0.3">
      <c r="A1034" s="24" t="s">
        <v>3110</v>
      </c>
      <c r="B1034" s="364">
        <v>1</v>
      </c>
      <c r="C1034" s="383" t="s">
        <v>1516</v>
      </c>
      <c r="D1034" s="22">
        <v>0</v>
      </c>
      <c r="E1034" s="22">
        <v>3</v>
      </c>
      <c r="F1034" s="37"/>
      <c r="G1034" s="37"/>
      <c r="H1034" s="37">
        <f>VLOOKUP(E1034,'_Score matrix'!$B$31:$C$35,2,FALSE)</f>
        <v>1</v>
      </c>
      <c r="I1034" s="37">
        <f t="shared" ref="I1034:I1040" si="259">D1034*H1034</f>
        <v>0</v>
      </c>
      <c r="J1034" s="37">
        <f t="shared" ref="J1034:J1040" si="260">5*H1034</f>
        <v>5</v>
      </c>
      <c r="K1034" s="37"/>
      <c r="L1034" s="55"/>
    </row>
    <row r="1035" spans="1:12" x14ac:dyDescent="0.3">
      <c r="A1035" s="24" t="s">
        <v>3122</v>
      </c>
      <c r="B1035" s="364">
        <v>1</v>
      </c>
      <c r="C1035" s="383" t="s">
        <v>1516</v>
      </c>
      <c r="D1035" s="22">
        <v>0</v>
      </c>
      <c r="E1035" s="22">
        <v>3</v>
      </c>
      <c r="F1035" s="37" t="s">
        <v>1491</v>
      </c>
      <c r="G1035" s="37" t="str">
        <f>IF(B1035=1,F1035,"")</f>
        <v>DE.DP-3</v>
      </c>
      <c r="H1035" s="37">
        <f>VLOOKUP(E1035,'_Score matrix'!$B$31:$C$35,2,FALSE)</f>
        <v>1</v>
      </c>
      <c r="I1035" s="37">
        <f t="shared" si="259"/>
        <v>0</v>
      </c>
      <c r="J1035" s="37">
        <f t="shared" si="260"/>
        <v>5</v>
      </c>
      <c r="K1035" s="37"/>
      <c r="L1035" s="55"/>
    </row>
    <row r="1036" spans="1:12" x14ac:dyDescent="0.3">
      <c r="A1036" s="24" t="s">
        <v>3123</v>
      </c>
      <c r="B1036" s="364">
        <v>1</v>
      </c>
      <c r="C1036" s="383" t="s">
        <v>1516</v>
      </c>
      <c r="D1036" s="22">
        <v>0</v>
      </c>
      <c r="E1036" s="22">
        <v>3</v>
      </c>
      <c r="F1036" s="37" t="s">
        <v>1491</v>
      </c>
      <c r="G1036" s="37" t="str">
        <f t="shared" ref="G1036:G1038" si="261">IF(B1036=1,F1036,"")</f>
        <v>DE.DP-3</v>
      </c>
      <c r="H1036" s="37">
        <f>VLOOKUP(E1036,'_Score matrix'!$B$31:$C$35,2,FALSE)</f>
        <v>1</v>
      </c>
      <c r="I1036" s="37">
        <f t="shared" si="259"/>
        <v>0</v>
      </c>
      <c r="J1036" s="37">
        <f t="shared" si="260"/>
        <v>5</v>
      </c>
      <c r="K1036" s="37"/>
      <c r="L1036" s="55"/>
    </row>
    <row r="1037" spans="1:12" x14ac:dyDescent="0.3">
      <c r="A1037" s="24" t="s">
        <v>3124</v>
      </c>
      <c r="B1037" s="364">
        <v>1</v>
      </c>
      <c r="C1037" s="383" t="s">
        <v>1516</v>
      </c>
      <c r="D1037" s="22">
        <v>0</v>
      </c>
      <c r="E1037" s="22">
        <v>3</v>
      </c>
      <c r="F1037" s="37" t="s">
        <v>1491</v>
      </c>
      <c r="G1037" s="37" t="str">
        <f t="shared" si="261"/>
        <v>DE.DP-3</v>
      </c>
      <c r="H1037" s="37">
        <f>VLOOKUP(E1037,'_Score matrix'!$B$31:$C$35,2,FALSE)</f>
        <v>1</v>
      </c>
      <c r="I1037" s="37">
        <f t="shared" si="259"/>
        <v>0</v>
      </c>
      <c r="J1037" s="37">
        <f t="shared" si="260"/>
        <v>5</v>
      </c>
      <c r="K1037" s="37"/>
      <c r="L1037" s="55"/>
    </row>
    <row r="1038" spans="1:12" x14ac:dyDescent="0.3">
      <c r="A1038" s="24" t="s">
        <v>3125</v>
      </c>
      <c r="B1038" s="364">
        <v>1</v>
      </c>
      <c r="C1038" s="383" t="s">
        <v>1516</v>
      </c>
      <c r="D1038" s="22">
        <v>0</v>
      </c>
      <c r="E1038" s="22">
        <v>3</v>
      </c>
      <c r="F1038" s="37" t="s">
        <v>1491</v>
      </c>
      <c r="G1038" s="37" t="str">
        <f t="shared" si="261"/>
        <v>DE.DP-3</v>
      </c>
      <c r="H1038" s="37">
        <f>VLOOKUP(E1038,'_Score matrix'!$B$31:$C$35,2,FALSE)</f>
        <v>1</v>
      </c>
      <c r="I1038" s="37">
        <f t="shared" si="259"/>
        <v>0</v>
      </c>
      <c r="J1038" s="37">
        <f t="shared" si="260"/>
        <v>5</v>
      </c>
      <c r="K1038" s="37"/>
      <c r="L1038" s="55"/>
    </row>
    <row r="1039" spans="1:12" x14ac:dyDescent="0.3">
      <c r="A1039" s="24" t="s">
        <v>3126</v>
      </c>
      <c r="B1039" s="364">
        <v>1</v>
      </c>
      <c r="C1039" s="383" t="s">
        <v>1516</v>
      </c>
      <c r="D1039" s="22">
        <v>0</v>
      </c>
      <c r="E1039" s="22">
        <v>3</v>
      </c>
      <c r="F1039" s="37"/>
      <c r="G1039" s="37"/>
      <c r="H1039" s="37">
        <f>VLOOKUP(E1039,'_Score matrix'!$B$31:$C$35,2,FALSE)</f>
        <v>1</v>
      </c>
      <c r="I1039" s="37">
        <f t="shared" si="259"/>
        <v>0</v>
      </c>
      <c r="J1039" s="37">
        <f t="shared" si="260"/>
        <v>5</v>
      </c>
      <c r="K1039" s="37"/>
      <c r="L1039" s="55"/>
    </row>
    <row r="1040" spans="1:12" ht="15.15" thickBot="1" x14ac:dyDescent="0.35">
      <c r="A1040" s="24" t="s">
        <v>3127</v>
      </c>
      <c r="B1040" s="364">
        <v>1</v>
      </c>
      <c r="C1040" s="383" t="s">
        <v>1516</v>
      </c>
      <c r="D1040" s="22">
        <v>0</v>
      </c>
      <c r="E1040" s="22">
        <v>3</v>
      </c>
      <c r="F1040" s="37" t="s">
        <v>1493</v>
      </c>
      <c r="G1040" s="37" t="str">
        <f>IF(B1040=1,F1040,"")</f>
        <v>DE.DP-5</v>
      </c>
      <c r="H1040" s="37">
        <f>VLOOKUP(E1040,'_Score matrix'!$B$31:$C$35,2,FALSE)</f>
        <v>1</v>
      </c>
      <c r="I1040" s="37">
        <f t="shared" si="259"/>
        <v>0</v>
      </c>
      <c r="J1040" s="37">
        <f t="shared" si="260"/>
        <v>5</v>
      </c>
      <c r="K1040" s="37"/>
      <c r="L1040" s="55"/>
    </row>
    <row r="1041" spans="1:12" ht="15.15" thickBot="1" x14ac:dyDescent="0.35">
      <c r="A1041" s="69" t="s">
        <v>387</v>
      </c>
      <c r="B1041" s="359"/>
      <c r="C1041" s="378"/>
      <c r="D1041" s="20">
        <f t="shared" ref="D1041:J1041" si="262">SUMIFS(D:D,$A:$A,"M 5*",$B:$B,1,$C:$C,"M",$L:$L,"&lt;&gt;NIST MAPPING")</f>
        <v>0</v>
      </c>
      <c r="E1041" s="20">
        <f t="shared" si="262"/>
        <v>54</v>
      </c>
      <c r="F1041" s="33">
        <f t="shared" si="262"/>
        <v>0</v>
      </c>
      <c r="G1041" s="33">
        <f t="shared" si="262"/>
        <v>0</v>
      </c>
      <c r="H1041" s="33">
        <f t="shared" si="262"/>
        <v>18</v>
      </c>
      <c r="I1041" s="33">
        <f t="shared" si="262"/>
        <v>0</v>
      </c>
      <c r="J1041" s="33">
        <f t="shared" si="262"/>
        <v>90</v>
      </c>
      <c r="K1041" s="33">
        <f>IF(ROUND(100*(I1041-H1041)/(J1041-H1041),2) &lt; 0, 0, ROUND(100*(I1041-H1041)/(J1041-H1041),2))</f>
        <v>0</v>
      </c>
      <c r="L1041" s="567"/>
    </row>
    <row r="1042" spans="1:12" ht="15.15" thickBot="1" x14ac:dyDescent="0.35">
      <c r="A1042" s="130"/>
      <c r="B1042" s="651"/>
      <c r="C1042" s="652"/>
      <c r="D1042" s="653"/>
      <c r="E1042" s="653"/>
      <c r="F1042" s="654"/>
      <c r="G1042" s="654"/>
      <c r="H1042" s="654"/>
      <c r="I1042" s="654"/>
      <c r="J1042" s="654"/>
      <c r="K1042" s="654"/>
      <c r="L1042" s="131"/>
    </row>
    <row r="1043" spans="1:12" x14ac:dyDescent="0.3">
      <c r="A1043" s="53" t="s">
        <v>159</v>
      </c>
      <c r="B1043" s="655"/>
      <c r="C1043" s="656"/>
      <c r="D1043" s="66"/>
      <c r="E1043" s="66"/>
      <c r="F1043" s="42"/>
      <c r="G1043" s="42"/>
      <c r="H1043" s="42"/>
      <c r="I1043" s="42"/>
      <c r="J1043" s="42"/>
      <c r="K1043" s="42"/>
      <c r="L1043" s="59"/>
    </row>
    <row r="1044" spans="1:12" x14ac:dyDescent="0.3">
      <c r="A1044" s="24" t="s">
        <v>598</v>
      </c>
      <c r="B1044" s="364">
        <f>$D$320-1</f>
        <v>1</v>
      </c>
      <c r="C1044" s="383" t="s">
        <v>1516</v>
      </c>
      <c r="D1044" s="22">
        <v>0</v>
      </c>
      <c r="E1044" s="22">
        <v>3</v>
      </c>
      <c r="F1044" s="37" t="s">
        <v>1441</v>
      </c>
      <c r="G1044" s="37" t="str">
        <f>IF(B1044=1,F1044,"")</f>
        <v>PR.MA-1</v>
      </c>
      <c r="H1044" s="37">
        <f>VLOOKUP(E1044,'_Score matrix'!$B$31:$C$35,2,FALSE)</f>
        <v>1</v>
      </c>
      <c r="I1044" s="37">
        <f t="shared" ref="I1044" si="263">D1044*H1044</f>
        <v>0</v>
      </c>
      <c r="J1044" s="37">
        <f t="shared" ref="J1044" si="264">5*H1044</f>
        <v>5</v>
      </c>
      <c r="K1044" s="37"/>
      <c r="L1044" s="55"/>
    </row>
    <row r="1045" spans="1:12" x14ac:dyDescent="0.3">
      <c r="A1045" s="24" t="s">
        <v>599</v>
      </c>
      <c r="B1045" s="364">
        <f>$D$320-1</f>
        <v>1</v>
      </c>
      <c r="C1045" s="383" t="s">
        <v>1516</v>
      </c>
      <c r="D1045" s="22">
        <v>0</v>
      </c>
      <c r="E1045" s="22">
        <v>3</v>
      </c>
      <c r="F1045" s="37" t="s">
        <v>1442</v>
      </c>
      <c r="G1045" s="37" t="str">
        <f t="shared" ref="G1045:G1048" si="265">IF(B1045=1,F1045,"")</f>
        <v>PR.MA-2</v>
      </c>
      <c r="H1045" s="37">
        <f>VLOOKUP(E1045,'_Score matrix'!$B$31:$C$35,2,FALSE)</f>
        <v>1</v>
      </c>
      <c r="I1045" s="37">
        <f t="shared" ref="I1045:I1048" si="266">D1045*H1045</f>
        <v>0</v>
      </c>
      <c r="J1045" s="37">
        <f t="shared" ref="J1045:J1048" si="267">5*H1045</f>
        <v>5</v>
      </c>
      <c r="K1045" s="37"/>
      <c r="L1045" s="55"/>
    </row>
    <row r="1046" spans="1:12" x14ac:dyDescent="0.3">
      <c r="A1046" s="24" t="s">
        <v>600</v>
      </c>
      <c r="B1046" s="364">
        <f>$D$320-1</f>
        <v>1</v>
      </c>
      <c r="C1046" s="383" t="s">
        <v>1516</v>
      </c>
      <c r="D1046" s="22">
        <v>0</v>
      </c>
      <c r="E1046" s="22">
        <v>3</v>
      </c>
      <c r="F1046" s="37" t="s">
        <v>1441</v>
      </c>
      <c r="G1046" s="37" t="str">
        <f t="shared" si="265"/>
        <v>PR.MA-1</v>
      </c>
      <c r="H1046" s="37">
        <f>VLOOKUP(E1046,'_Score matrix'!$B$31:$C$35,2,FALSE)</f>
        <v>1</v>
      </c>
      <c r="I1046" s="37">
        <f t="shared" si="266"/>
        <v>0</v>
      </c>
      <c r="J1046" s="37">
        <f t="shared" si="267"/>
        <v>5</v>
      </c>
      <c r="K1046" s="37"/>
      <c r="L1046" s="55"/>
    </row>
    <row r="1047" spans="1:12" x14ac:dyDescent="0.3">
      <c r="A1047" s="24" t="s">
        <v>796</v>
      </c>
      <c r="B1047" s="364">
        <f>$D$320-1</f>
        <v>1</v>
      </c>
      <c r="C1047" s="383" t="s">
        <v>1516</v>
      </c>
      <c r="D1047" s="22">
        <v>0</v>
      </c>
      <c r="E1047" s="22">
        <v>3</v>
      </c>
      <c r="F1047" s="37" t="s">
        <v>1441</v>
      </c>
      <c r="G1047" s="37" t="str">
        <f t="shared" si="265"/>
        <v>PR.MA-1</v>
      </c>
      <c r="H1047" s="37">
        <f>VLOOKUP(E1047,'_Score matrix'!$B$31:$C$35,2,FALSE)</f>
        <v>1</v>
      </c>
      <c r="I1047" s="37">
        <f t="shared" si="266"/>
        <v>0</v>
      </c>
      <c r="J1047" s="37">
        <f t="shared" si="267"/>
        <v>5</v>
      </c>
      <c r="K1047" s="37"/>
      <c r="L1047" s="55"/>
    </row>
    <row r="1048" spans="1:12" x14ac:dyDescent="0.3">
      <c r="A1048" s="24" t="s">
        <v>2655</v>
      </c>
      <c r="B1048" s="364">
        <f>$D$320-1</f>
        <v>1</v>
      </c>
      <c r="C1048" s="383" t="s">
        <v>1516</v>
      </c>
      <c r="D1048" s="22">
        <v>0</v>
      </c>
      <c r="E1048" s="22">
        <v>3</v>
      </c>
      <c r="F1048" s="37" t="s">
        <v>1441</v>
      </c>
      <c r="G1048" s="37" t="str">
        <f t="shared" si="265"/>
        <v>PR.MA-1</v>
      </c>
      <c r="H1048" s="37">
        <f>VLOOKUP(E1048,'_Score matrix'!$B$31:$C$35,2,FALSE)</f>
        <v>1</v>
      </c>
      <c r="I1048" s="37">
        <f t="shared" si="266"/>
        <v>0</v>
      </c>
      <c r="J1048" s="37">
        <f t="shared" si="267"/>
        <v>5</v>
      </c>
      <c r="K1048" s="37"/>
      <c r="L1048" s="55"/>
    </row>
    <row r="1049" spans="1:12" x14ac:dyDescent="0.3">
      <c r="A1049" s="24" t="s">
        <v>613</v>
      </c>
      <c r="B1049" s="364">
        <f>$D$376-1</f>
        <v>1</v>
      </c>
      <c r="C1049" s="383" t="s">
        <v>1516</v>
      </c>
      <c r="D1049" s="22">
        <v>0</v>
      </c>
      <c r="E1049" s="22">
        <v>3</v>
      </c>
      <c r="F1049" s="37" t="s">
        <v>1441</v>
      </c>
      <c r="G1049" s="37" t="str">
        <f>IF(B1049=1,F1049,"")</f>
        <v>PR.MA-1</v>
      </c>
      <c r="H1049" s="37">
        <f>VLOOKUP(E1049,'_Score matrix'!$B$31:$C$35,2,FALSE)</f>
        <v>1</v>
      </c>
      <c r="I1049" s="37">
        <f t="shared" ref="I1049:I1063" si="268">D1049*H1049</f>
        <v>0</v>
      </c>
      <c r="J1049" s="37">
        <f t="shared" ref="J1049:J1063" si="269">5*H1049</f>
        <v>5</v>
      </c>
      <c r="K1049" s="37"/>
      <c r="L1049" s="55"/>
    </row>
    <row r="1050" spans="1:12" x14ac:dyDescent="0.3">
      <c r="A1050" s="24" t="s">
        <v>614</v>
      </c>
      <c r="B1050" s="364">
        <f>$D$376-1</f>
        <v>1</v>
      </c>
      <c r="C1050" s="383" t="s">
        <v>1516</v>
      </c>
      <c r="D1050" s="22">
        <v>0</v>
      </c>
      <c r="E1050" s="22">
        <v>3</v>
      </c>
      <c r="F1050" s="37" t="s">
        <v>1442</v>
      </c>
      <c r="G1050" s="37" t="str">
        <f t="shared" ref="G1050:G1053" si="270">IF(B1050=1,F1050,"")</f>
        <v>PR.MA-2</v>
      </c>
      <c r="H1050" s="37">
        <f>VLOOKUP(E1050,'_Score matrix'!$B$31:$C$35,2,FALSE)</f>
        <v>1</v>
      </c>
      <c r="I1050" s="37">
        <f t="shared" si="268"/>
        <v>0</v>
      </c>
      <c r="J1050" s="37">
        <f t="shared" si="269"/>
        <v>5</v>
      </c>
      <c r="K1050" s="37"/>
      <c r="L1050" s="55"/>
    </row>
    <row r="1051" spans="1:12" x14ac:dyDescent="0.3">
      <c r="A1051" s="24" t="s">
        <v>2001</v>
      </c>
      <c r="B1051" s="364">
        <f>$D$376-1</f>
        <v>1</v>
      </c>
      <c r="C1051" s="383" t="s">
        <v>1516</v>
      </c>
      <c r="D1051" s="22">
        <v>0</v>
      </c>
      <c r="E1051" s="22">
        <v>3</v>
      </c>
      <c r="F1051" s="37" t="s">
        <v>1441</v>
      </c>
      <c r="G1051" s="37" t="str">
        <f t="shared" si="270"/>
        <v>PR.MA-1</v>
      </c>
      <c r="H1051" s="37">
        <f>VLOOKUP(E1051,'_Score matrix'!$B$31:$C$35,2,FALSE)</f>
        <v>1</v>
      </c>
      <c r="I1051" s="37">
        <f t="shared" si="268"/>
        <v>0</v>
      </c>
      <c r="J1051" s="37">
        <f t="shared" si="269"/>
        <v>5</v>
      </c>
      <c r="K1051" s="37"/>
      <c r="L1051" s="55"/>
    </row>
    <row r="1052" spans="1:12" x14ac:dyDescent="0.3">
      <c r="A1052" s="24" t="s">
        <v>2002</v>
      </c>
      <c r="B1052" s="364">
        <f>$D$376-1</f>
        <v>1</v>
      </c>
      <c r="C1052" s="383" t="s">
        <v>1516</v>
      </c>
      <c r="D1052" s="22">
        <v>0</v>
      </c>
      <c r="E1052" s="22">
        <v>3</v>
      </c>
      <c r="F1052" s="37" t="s">
        <v>1441</v>
      </c>
      <c r="G1052" s="37" t="str">
        <f t="shared" si="270"/>
        <v>PR.MA-1</v>
      </c>
      <c r="H1052" s="37">
        <f>VLOOKUP(E1052,'_Score matrix'!$B$31:$C$35,2,FALSE)</f>
        <v>1</v>
      </c>
      <c r="I1052" s="37">
        <f t="shared" si="268"/>
        <v>0</v>
      </c>
      <c r="J1052" s="37">
        <f t="shared" si="269"/>
        <v>5</v>
      </c>
      <c r="K1052" s="37"/>
      <c r="L1052" s="55"/>
    </row>
    <row r="1053" spans="1:12" x14ac:dyDescent="0.3">
      <c r="A1053" s="24" t="s">
        <v>2656</v>
      </c>
      <c r="B1053" s="364">
        <f>$D$376-1</f>
        <v>1</v>
      </c>
      <c r="C1053" s="383" t="s">
        <v>1516</v>
      </c>
      <c r="D1053" s="22">
        <v>0</v>
      </c>
      <c r="E1053" s="22">
        <v>3</v>
      </c>
      <c r="F1053" s="37" t="s">
        <v>1441</v>
      </c>
      <c r="G1053" s="37" t="str">
        <f t="shared" si="270"/>
        <v>PR.MA-1</v>
      </c>
      <c r="H1053" s="37">
        <f>VLOOKUP(E1053,'_Score matrix'!$B$31:$C$35,2,FALSE)</f>
        <v>1</v>
      </c>
      <c r="I1053" s="37">
        <f t="shared" si="268"/>
        <v>0</v>
      </c>
      <c r="J1053" s="37">
        <f t="shared" si="269"/>
        <v>5</v>
      </c>
      <c r="K1053" s="37"/>
      <c r="L1053" s="55"/>
    </row>
    <row r="1054" spans="1:12" x14ac:dyDescent="0.3">
      <c r="A1054" s="24" t="s">
        <v>626</v>
      </c>
      <c r="B1054" s="364">
        <f>$D$423-1</f>
        <v>1</v>
      </c>
      <c r="C1054" s="383" t="s">
        <v>1516</v>
      </c>
      <c r="D1054" s="22">
        <v>0</v>
      </c>
      <c r="E1054" s="22">
        <v>3</v>
      </c>
      <c r="F1054" s="37" t="s">
        <v>1441</v>
      </c>
      <c r="G1054" s="37" t="str">
        <f>IF(B1054=1,F1054,"")</f>
        <v>PR.MA-1</v>
      </c>
      <c r="H1054" s="37">
        <f>VLOOKUP(E1054,'_Score matrix'!$B$31:$C$35,2,FALSE)</f>
        <v>1</v>
      </c>
      <c r="I1054" s="37">
        <f t="shared" si="268"/>
        <v>0</v>
      </c>
      <c r="J1054" s="37">
        <f t="shared" si="269"/>
        <v>5</v>
      </c>
      <c r="K1054" s="37"/>
      <c r="L1054" s="55"/>
    </row>
    <row r="1055" spans="1:12" x14ac:dyDescent="0.3">
      <c r="A1055" s="24" t="s">
        <v>627</v>
      </c>
      <c r="B1055" s="364">
        <f t="shared" ref="B1055:B1058" si="271">$D$423-1</f>
        <v>1</v>
      </c>
      <c r="C1055" s="383" t="s">
        <v>1516</v>
      </c>
      <c r="D1055" s="22">
        <v>0</v>
      </c>
      <c r="E1055" s="22">
        <v>3</v>
      </c>
      <c r="F1055" s="37" t="s">
        <v>1442</v>
      </c>
      <c r="G1055" s="37" t="str">
        <f t="shared" ref="G1055:G1058" si="272">IF(B1055=1,F1055,"")</f>
        <v>PR.MA-2</v>
      </c>
      <c r="H1055" s="37">
        <f>VLOOKUP(E1055,'_Score matrix'!$B$31:$C$35,2,FALSE)</f>
        <v>1</v>
      </c>
      <c r="I1055" s="37">
        <f t="shared" si="268"/>
        <v>0</v>
      </c>
      <c r="J1055" s="37">
        <f t="shared" si="269"/>
        <v>5</v>
      </c>
      <c r="K1055" s="37"/>
      <c r="L1055" s="55"/>
    </row>
    <row r="1056" spans="1:12" x14ac:dyDescent="0.3">
      <c r="A1056" s="24" t="s">
        <v>2004</v>
      </c>
      <c r="B1056" s="364">
        <f t="shared" si="271"/>
        <v>1</v>
      </c>
      <c r="C1056" s="383" t="s">
        <v>1516</v>
      </c>
      <c r="D1056" s="22">
        <v>0</v>
      </c>
      <c r="E1056" s="22">
        <v>3</v>
      </c>
      <c r="F1056" s="37" t="s">
        <v>1441</v>
      </c>
      <c r="G1056" s="37" t="str">
        <f t="shared" si="272"/>
        <v>PR.MA-1</v>
      </c>
      <c r="H1056" s="37">
        <f>VLOOKUP(E1056,'_Score matrix'!$B$31:$C$35,2,FALSE)</f>
        <v>1</v>
      </c>
      <c r="I1056" s="37">
        <f t="shared" si="268"/>
        <v>0</v>
      </c>
      <c r="J1056" s="37">
        <f t="shared" si="269"/>
        <v>5</v>
      </c>
      <c r="K1056" s="37"/>
      <c r="L1056" s="55"/>
    </row>
    <row r="1057" spans="1:12" x14ac:dyDescent="0.3">
      <c r="A1057" s="24" t="s">
        <v>2003</v>
      </c>
      <c r="B1057" s="364">
        <f t="shared" si="271"/>
        <v>1</v>
      </c>
      <c r="C1057" s="383" t="s">
        <v>1516</v>
      </c>
      <c r="D1057" s="22">
        <v>0</v>
      </c>
      <c r="E1057" s="22">
        <v>3</v>
      </c>
      <c r="F1057" s="37" t="s">
        <v>1441</v>
      </c>
      <c r="G1057" s="37" t="str">
        <f t="shared" si="272"/>
        <v>PR.MA-1</v>
      </c>
      <c r="H1057" s="37">
        <f>VLOOKUP(E1057,'_Score matrix'!$B$31:$C$35,2,FALSE)</f>
        <v>1</v>
      </c>
      <c r="I1057" s="37">
        <f t="shared" si="268"/>
        <v>0</v>
      </c>
      <c r="J1057" s="37">
        <f t="shared" si="269"/>
        <v>5</v>
      </c>
      <c r="K1057" s="37"/>
      <c r="L1057" s="55"/>
    </row>
    <row r="1058" spans="1:12" x14ac:dyDescent="0.3">
      <c r="A1058" s="24" t="s">
        <v>2660</v>
      </c>
      <c r="B1058" s="364">
        <f t="shared" si="271"/>
        <v>1</v>
      </c>
      <c r="C1058" s="383" t="s">
        <v>1516</v>
      </c>
      <c r="D1058" s="22">
        <v>0</v>
      </c>
      <c r="E1058" s="22">
        <v>3</v>
      </c>
      <c r="F1058" s="37" t="s">
        <v>1441</v>
      </c>
      <c r="G1058" s="37" t="str">
        <f t="shared" si="272"/>
        <v>PR.MA-1</v>
      </c>
      <c r="H1058" s="37">
        <f>VLOOKUP(E1058,'_Score matrix'!$B$31:$C$35,2,FALSE)</f>
        <v>1</v>
      </c>
      <c r="I1058" s="37">
        <f t="shared" si="268"/>
        <v>0</v>
      </c>
      <c r="J1058" s="37">
        <f t="shared" si="269"/>
        <v>5</v>
      </c>
      <c r="K1058" s="37"/>
      <c r="L1058" s="55"/>
    </row>
    <row r="1059" spans="1:12" x14ac:dyDescent="0.3">
      <c r="A1059" s="24" t="s">
        <v>2021</v>
      </c>
      <c r="B1059" s="364">
        <f>$D$477-1</f>
        <v>1</v>
      </c>
      <c r="C1059" s="383" t="s">
        <v>1516</v>
      </c>
      <c r="D1059" s="22">
        <v>0</v>
      </c>
      <c r="E1059" s="22">
        <v>3</v>
      </c>
      <c r="F1059" s="37" t="s">
        <v>1441</v>
      </c>
      <c r="G1059" s="37" t="str">
        <f>IF(B1059=1,F1059,"")</f>
        <v>PR.MA-1</v>
      </c>
      <c r="H1059" s="37">
        <f>VLOOKUP(E1059,'_Score matrix'!$B$31:$C$35,2,FALSE)</f>
        <v>1</v>
      </c>
      <c r="I1059" s="37">
        <f t="shared" si="268"/>
        <v>0</v>
      </c>
      <c r="J1059" s="37">
        <f t="shared" si="269"/>
        <v>5</v>
      </c>
      <c r="K1059" s="37"/>
      <c r="L1059" s="55"/>
    </row>
    <row r="1060" spans="1:12" x14ac:dyDescent="0.3">
      <c r="A1060" s="24" t="s">
        <v>2022</v>
      </c>
      <c r="B1060" s="364">
        <f t="shared" ref="B1060:B1063" si="273">$D$477-1</f>
        <v>1</v>
      </c>
      <c r="C1060" s="383" t="s">
        <v>1516</v>
      </c>
      <c r="D1060" s="22">
        <v>0</v>
      </c>
      <c r="E1060" s="22">
        <v>3</v>
      </c>
      <c r="F1060" s="37" t="s">
        <v>1442</v>
      </c>
      <c r="G1060" s="37" t="str">
        <f t="shared" ref="G1060:G1072" si="274">IF(B1060=1,F1060,"")</f>
        <v>PR.MA-2</v>
      </c>
      <c r="H1060" s="37">
        <f>VLOOKUP(E1060,'_Score matrix'!$B$31:$C$35,2,FALSE)</f>
        <v>1</v>
      </c>
      <c r="I1060" s="37">
        <f t="shared" si="268"/>
        <v>0</v>
      </c>
      <c r="J1060" s="37">
        <f t="shared" si="269"/>
        <v>5</v>
      </c>
      <c r="K1060" s="37"/>
      <c r="L1060" s="55"/>
    </row>
    <row r="1061" spans="1:12" x14ac:dyDescent="0.3">
      <c r="A1061" s="24" t="s">
        <v>2023</v>
      </c>
      <c r="B1061" s="364">
        <f t="shared" si="273"/>
        <v>1</v>
      </c>
      <c r="C1061" s="383" t="s">
        <v>1516</v>
      </c>
      <c r="D1061" s="22">
        <v>0</v>
      </c>
      <c r="E1061" s="22">
        <v>3</v>
      </c>
      <c r="F1061" s="37" t="s">
        <v>1441</v>
      </c>
      <c r="G1061" s="37" t="str">
        <f t="shared" si="274"/>
        <v>PR.MA-1</v>
      </c>
      <c r="H1061" s="37">
        <f>VLOOKUP(E1061,'_Score matrix'!$B$31:$C$35,2,FALSE)</f>
        <v>1</v>
      </c>
      <c r="I1061" s="37">
        <f t="shared" si="268"/>
        <v>0</v>
      </c>
      <c r="J1061" s="37">
        <f t="shared" si="269"/>
        <v>5</v>
      </c>
      <c r="K1061" s="37"/>
      <c r="L1061" s="55"/>
    </row>
    <row r="1062" spans="1:12" x14ac:dyDescent="0.3">
      <c r="A1062" s="24" t="s">
        <v>2024</v>
      </c>
      <c r="B1062" s="364">
        <f t="shared" si="273"/>
        <v>1</v>
      </c>
      <c r="C1062" s="383" t="s">
        <v>1516</v>
      </c>
      <c r="D1062" s="22">
        <v>0</v>
      </c>
      <c r="E1062" s="22">
        <v>3</v>
      </c>
      <c r="F1062" s="37" t="s">
        <v>1441</v>
      </c>
      <c r="G1062" s="37" t="str">
        <f t="shared" si="274"/>
        <v>PR.MA-1</v>
      </c>
      <c r="H1062" s="37">
        <f>VLOOKUP(E1062,'_Score matrix'!$B$31:$C$35,2,FALSE)</f>
        <v>1</v>
      </c>
      <c r="I1062" s="37">
        <f t="shared" si="268"/>
        <v>0</v>
      </c>
      <c r="J1062" s="37">
        <f t="shared" si="269"/>
        <v>5</v>
      </c>
      <c r="K1062" s="37"/>
      <c r="L1062" s="55"/>
    </row>
    <row r="1063" spans="1:12" ht="15.15" thickBot="1" x14ac:dyDescent="0.35">
      <c r="A1063" s="186" t="s">
        <v>2661</v>
      </c>
      <c r="B1063" s="657">
        <f t="shared" si="273"/>
        <v>1</v>
      </c>
      <c r="C1063" s="399" t="s">
        <v>1516</v>
      </c>
      <c r="D1063" s="67">
        <v>0</v>
      </c>
      <c r="E1063" s="67">
        <v>3</v>
      </c>
      <c r="F1063" s="44" t="s">
        <v>1441</v>
      </c>
      <c r="G1063" s="44" t="str">
        <f t="shared" si="274"/>
        <v>PR.MA-1</v>
      </c>
      <c r="H1063" s="44">
        <f>VLOOKUP(E1063,'_Score matrix'!$B$31:$C$35,2,FALSE)</f>
        <v>1</v>
      </c>
      <c r="I1063" s="44">
        <f t="shared" si="268"/>
        <v>0</v>
      </c>
      <c r="J1063" s="44">
        <f t="shared" si="269"/>
        <v>5</v>
      </c>
      <c r="K1063" s="44"/>
      <c r="L1063" s="62"/>
    </row>
    <row r="1064" spans="1:12" x14ac:dyDescent="0.3">
      <c r="A1064" s="53" t="s">
        <v>537</v>
      </c>
      <c r="B1064" s="655"/>
      <c r="C1064" s="656"/>
      <c r="D1064" s="66"/>
      <c r="E1064" s="66"/>
      <c r="F1064" s="42"/>
      <c r="G1064" s="42"/>
      <c r="H1064" s="42"/>
      <c r="I1064" s="42"/>
      <c r="J1064" s="42"/>
      <c r="K1064" s="42"/>
      <c r="L1064" s="59"/>
    </row>
    <row r="1065" spans="1:12" x14ac:dyDescent="0.3">
      <c r="A1065" s="24" t="s">
        <v>848</v>
      </c>
      <c r="B1065" s="364">
        <f>$D$527-1</f>
        <v>1</v>
      </c>
      <c r="C1065" s="383" t="s">
        <v>1516</v>
      </c>
      <c r="D1065" s="22">
        <v>0</v>
      </c>
      <c r="E1065" s="22">
        <v>3</v>
      </c>
      <c r="F1065" s="37"/>
      <c r="G1065" s="37"/>
      <c r="H1065" s="37">
        <f>VLOOKUP(E1065,'_Score matrix'!$B$31:$C$35,2,FALSE)</f>
        <v>1</v>
      </c>
      <c r="I1065" s="37">
        <f t="shared" ref="I1065" si="275">D1065*H1065</f>
        <v>0</v>
      </c>
      <c r="J1065" s="37">
        <f t="shared" ref="J1065" si="276">5*H1065</f>
        <v>5</v>
      </c>
      <c r="K1065" s="37"/>
      <c r="L1065" s="55"/>
    </row>
    <row r="1066" spans="1:12" x14ac:dyDescent="0.3">
      <c r="A1066" s="24" t="s">
        <v>857</v>
      </c>
      <c r="B1066" s="364">
        <f>$D$601-1</f>
        <v>1</v>
      </c>
      <c r="C1066" s="383" t="s">
        <v>1516</v>
      </c>
      <c r="D1066" s="22">
        <v>0</v>
      </c>
      <c r="E1066" s="22">
        <v>3</v>
      </c>
      <c r="F1066" s="37"/>
      <c r="G1066" s="37"/>
      <c r="H1066" s="37">
        <f>VLOOKUP(E1066,'_Score matrix'!$B$31:$C$35,2,FALSE)</f>
        <v>1</v>
      </c>
      <c r="I1066" s="37">
        <f t="shared" ref="I1066" si="277">D1066*H1066</f>
        <v>0</v>
      </c>
      <c r="J1066" s="37">
        <f t="shared" ref="J1066" si="278">5*H1066</f>
        <v>5</v>
      </c>
      <c r="K1066" s="37"/>
      <c r="L1066" s="55"/>
    </row>
    <row r="1067" spans="1:12" x14ac:dyDescent="0.3">
      <c r="A1067" s="24" t="s">
        <v>867</v>
      </c>
      <c r="B1067" s="364">
        <f>$D$680-1</f>
        <v>1</v>
      </c>
      <c r="C1067" s="383" t="s">
        <v>1516</v>
      </c>
      <c r="D1067" s="22">
        <v>0</v>
      </c>
      <c r="E1067" s="22">
        <v>3</v>
      </c>
      <c r="F1067" s="37"/>
      <c r="G1067" s="37"/>
      <c r="H1067" s="37">
        <f>VLOOKUP(E1067,'_Score matrix'!$B$31:$C$35,2,FALSE)</f>
        <v>1</v>
      </c>
      <c r="I1067" s="37">
        <f t="shared" ref="I1067:I1071" si="279">D1067*H1067</f>
        <v>0</v>
      </c>
      <c r="J1067" s="37">
        <f t="shared" ref="J1067:J1071" si="280">5*H1067</f>
        <v>5</v>
      </c>
      <c r="K1067" s="37"/>
      <c r="L1067" s="55"/>
    </row>
    <row r="1068" spans="1:12" x14ac:dyDescent="0.3">
      <c r="A1068" s="24" t="s">
        <v>877</v>
      </c>
      <c r="B1068" s="364">
        <f>$D$743-1</f>
        <v>1</v>
      </c>
      <c r="C1068" s="383" t="s">
        <v>1516</v>
      </c>
      <c r="D1068" s="22">
        <v>0</v>
      </c>
      <c r="E1068" s="22">
        <v>3</v>
      </c>
      <c r="F1068" s="37"/>
      <c r="G1068" s="37"/>
      <c r="H1068" s="37">
        <f>VLOOKUP(E1068,'_Score matrix'!$B$31:$C$35,2,FALSE)</f>
        <v>1</v>
      </c>
      <c r="I1068" s="37">
        <f t="shared" si="279"/>
        <v>0</v>
      </c>
      <c r="J1068" s="37">
        <f t="shared" si="280"/>
        <v>5</v>
      </c>
      <c r="K1068" s="37"/>
      <c r="L1068" s="55"/>
    </row>
    <row r="1069" spans="1:12" x14ac:dyDescent="0.3">
      <c r="A1069" s="24" t="s">
        <v>888</v>
      </c>
      <c r="B1069" s="364">
        <f>$D$804-1</f>
        <v>1</v>
      </c>
      <c r="C1069" s="383" t="s">
        <v>1516</v>
      </c>
      <c r="D1069" s="22">
        <v>0</v>
      </c>
      <c r="E1069" s="22">
        <v>3</v>
      </c>
      <c r="F1069" s="37"/>
      <c r="G1069" s="37"/>
      <c r="H1069" s="37">
        <f>VLOOKUP(E1069,'_Score matrix'!$B$31:$C$35,2,FALSE)</f>
        <v>1</v>
      </c>
      <c r="I1069" s="37">
        <f t="shared" si="279"/>
        <v>0</v>
      </c>
      <c r="J1069" s="37">
        <f t="shared" si="280"/>
        <v>5</v>
      </c>
      <c r="K1069" s="37"/>
      <c r="L1069" s="55"/>
    </row>
    <row r="1070" spans="1:12" x14ac:dyDescent="0.3">
      <c r="A1070" s="24" t="s">
        <v>896</v>
      </c>
      <c r="B1070" s="364">
        <f>$D$858-1</f>
        <v>1</v>
      </c>
      <c r="C1070" s="383" t="s">
        <v>1516</v>
      </c>
      <c r="D1070" s="22">
        <v>0</v>
      </c>
      <c r="E1070" s="22">
        <v>3</v>
      </c>
      <c r="F1070" s="37"/>
      <c r="G1070" s="37"/>
      <c r="H1070" s="37">
        <f>VLOOKUP(E1070,'_Score matrix'!$B$31:$C$35,2,FALSE)</f>
        <v>1</v>
      </c>
      <c r="I1070" s="37">
        <f t="shared" si="279"/>
        <v>0</v>
      </c>
      <c r="J1070" s="37">
        <f t="shared" si="280"/>
        <v>5</v>
      </c>
      <c r="K1070" s="37"/>
      <c r="L1070" s="55"/>
    </row>
    <row r="1071" spans="1:12" x14ac:dyDescent="0.3">
      <c r="A1071" s="24" t="s">
        <v>2189</v>
      </c>
      <c r="B1071" s="364">
        <f>$D$918-1</f>
        <v>1</v>
      </c>
      <c r="C1071" s="383" t="s">
        <v>1516</v>
      </c>
      <c r="D1071" s="22">
        <v>0</v>
      </c>
      <c r="E1071" s="22">
        <v>3</v>
      </c>
      <c r="F1071" s="37"/>
      <c r="G1071" s="37"/>
      <c r="H1071" s="37">
        <f>VLOOKUP(E1071,'_Score matrix'!$B$31:$C$35,2,FALSE)</f>
        <v>1</v>
      </c>
      <c r="I1071" s="37">
        <f t="shared" si="279"/>
        <v>0</v>
      </c>
      <c r="J1071" s="37">
        <f t="shared" si="280"/>
        <v>5</v>
      </c>
      <c r="K1071" s="37"/>
      <c r="L1071" s="55"/>
    </row>
    <row r="1072" spans="1:12" x14ac:dyDescent="0.3">
      <c r="A1072" s="24" t="s">
        <v>881</v>
      </c>
      <c r="B1072" s="364">
        <f t="shared" ref="B1072:B1073" si="281">$D$743-1</f>
        <v>1</v>
      </c>
      <c r="C1072" s="383" t="s">
        <v>2005</v>
      </c>
      <c r="D1072" s="22">
        <v>0</v>
      </c>
      <c r="E1072" s="22">
        <f>IF(D1072=6, 1, 3)</f>
        <v>3</v>
      </c>
      <c r="F1072" s="37" t="s">
        <v>1411</v>
      </c>
      <c r="G1072" s="37" t="str">
        <f t="shared" si="274"/>
        <v>ID.RA-5</v>
      </c>
      <c r="H1072" s="37">
        <f>VLOOKUP(E1072,'_Score matrix'!$B$31:$C$35,2,FALSE)</f>
        <v>1</v>
      </c>
      <c r="I1072" s="37">
        <f t="shared" ref="I1072:I1073" si="282">D1072*H1072</f>
        <v>0</v>
      </c>
      <c r="J1072" s="37">
        <f t="shared" ref="J1072:J1073" si="283">5*H1072</f>
        <v>5</v>
      </c>
      <c r="K1072" s="37"/>
      <c r="L1072" s="55"/>
    </row>
    <row r="1073" spans="1:12" ht="15.15" thickBot="1" x14ac:dyDescent="0.35">
      <c r="A1073" s="186" t="s">
        <v>3424</v>
      </c>
      <c r="B1073" s="657">
        <f t="shared" si="281"/>
        <v>1</v>
      </c>
      <c r="C1073" s="399" t="s">
        <v>2005</v>
      </c>
      <c r="D1073" s="67">
        <v>0</v>
      </c>
      <c r="E1073" s="67">
        <f t="shared" ref="E1073" si="284">IF(D1073=6, 1, 3)</f>
        <v>3</v>
      </c>
      <c r="F1073" s="44"/>
      <c r="G1073" s="44"/>
      <c r="H1073" s="44">
        <f>VLOOKUP(E1073,'_Score matrix'!$B$31:$C$35,2,FALSE)</f>
        <v>1</v>
      </c>
      <c r="I1073" s="44">
        <f t="shared" si="282"/>
        <v>0</v>
      </c>
      <c r="J1073" s="44">
        <f t="shared" si="283"/>
        <v>5</v>
      </c>
      <c r="K1073" s="44"/>
      <c r="L1073" s="62"/>
    </row>
    <row r="1074" spans="1:12" ht="15.15" thickBot="1" x14ac:dyDescent="0.35"/>
    <row r="1075" spans="1:12" ht="15.15" thickBot="1" x14ac:dyDescent="0.35">
      <c r="A1075" s="692" t="s">
        <v>4141</v>
      </c>
      <c r="B1075" s="693"/>
      <c r="C1075" s="694"/>
      <c r="D1075" s="695"/>
      <c r="E1075" s="695"/>
      <c r="F1075" s="695"/>
      <c r="G1075" s="695"/>
      <c r="H1075" s="695"/>
      <c r="I1075" s="695"/>
      <c r="J1075" s="695"/>
      <c r="K1075" s="695"/>
      <c r="L1075" s="696"/>
    </row>
    <row r="1076" spans="1:12" x14ac:dyDescent="0.3">
      <c r="A1076" s="650" t="s">
        <v>53</v>
      </c>
      <c r="B1076" s="658"/>
      <c r="C1076" s="659"/>
      <c r="D1076" s="660"/>
      <c r="E1076" s="660"/>
      <c r="F1076" s="42"/>
      <c r="G1076" s="42"/>
      <c r="H1076" s="42"/>
      <c r="I1076" s="42"/>
      <c r="J1076" s="42"/>
      <c r="K1076" s="42"/>
      <c r="L1076" s="131"/>
    </row>
    <row r="1077" spans="1:12" x14ac:dyDescent="0.3">
      <c r="A1077" s="24" t="s">
        <v>1334</v>
      </c>
      <c r="B1077" s="364">
        <v>1</v>
      </c>
      <c r="C1077" s="383" t="s">
        <v>1516</v>
      </c>
      <c r="D1077" s="22">
        <v>0</v>
      </c>
      <c r="E1077" s="22">
        <v>3</v>
      </c>
      <c r="F1077" s="37"/>
      <c r="G1077" s="37"/>
      <c r="H1077" s="37">
        <f>VLOOKUP(E1077,'_Score matrix'!$B$31:$C$35,2,FALSE)</f>
        <v>1</v>
      </c>
      <c r="I1077" s="37">
        <f t="shared" ref="I1077" si="285">D1077*H1077</f>
        <v>0</v>
      </c>
      <c r="J1077" s="37">
        <f>5*H1077</f>
        <v>5</v>
      </c>
      <c r="K1077" s="37"/>
      <c r="L1077" s="55"/>
    </row>
    <row r="1078" spans="1:12" x14ac:dyDescent="0.3">
      <c r="A1078" s="24" t="s">
        <v>1325</v>
      </c>
      <c r="B1078" s="364">
        <v>1</v>
      </c>
      <c r="C1078" s="383" t="s">
        <v>1516</v>
      </c>
      <c r="D1078" s="22">
        <v>0</v>
      </c>
      <c r="E1078" s="22">
        <v>3</v>
      </c>
      <c r="F1078" s="37" t="s">
        <v>1402</v>
      </c>
      <c r="G1078" s="37" t="str">
        <f t="shared" ref="G1078:G1079" si="286">IF(B1078=1,F1078,"")</f>
        <v>ID.GV-1</v>
      </c>
      <c r="H1078" s="37">
        <f>VLOOKUP(E1078,'_Score matrix'!$B$31:$C$35,2,FALSE)</f>
        <v>1</v>
      </c>
      <c r="I1078" s="37">
        <f t="shared" ref="I1078" si="287">D1078*H1078</f>
        <v>0</v>
      </c>
      <c r="J1078" s="37">
        <f>5*H1078</f>
        <v>5</v>
      </c>
      <c r="K1078" s="37"/>
      <c r="L1078" s="55"/>
    </row>
    <row r="1079" spans="1:12" x14ac:dyDescent="0.3">
      <c r="A1079" s="531" t="str">
        <f>A1078</f>
        <v>B 5.2</v>
      </c>
      <c r="B1079" s="525">
        <f>B1078</f>
        <v>1</v>
      </c>
      <c r="C1079" s="532" t="str">
        <f t="shared" ref="C1079:J1079" si="288">C1078</f>
        <v>M</v>
      </c>
      <c r="D1079" s="350">
        <f t="shared" si="288"/>
        <v>0</v>
      </c>
      <c r="E1079" s="350">
        <f t="shared" si="288"/>
        <v>3</v>
      </c>
      <c r="F1079" s="351" t="s">
        <v>1403</v>
      </c>
      <c r="G1079" s="350" t="str">
        <f t="shared" si="286"/>
        <v>ID.GV-2</v>
      </c>
      <c r="H1079" s="350">
        <f t="shared" si="288"/>
        <v>1</v>
      </c>
      <c r="I1079" s="350">
        <f t="shared" si="288"/>
        <v>0</v>
      </c>
      <c r="J1079" s="350">
        <f t="shared" si="288"/>
        <v>5</v>
      </c>
      <c r="K1079" s="350"/>
      <c r="L1079" s="533" t="s">
        <v>2929</v>
      </c>
    </row>
    <row r="1080" spans="1:12" x14ac:dyDescent="0.3">
      <c r="A1080" s="24" t="s">
        <v>3948</v>
      </c>
      <c r="B1080" s="364"/>
      <c r="C1080" s="383"/>
      <c r="D1080" s="22">
        <v>1</v>
      </c>
      <c r="E1080" s="22"/>
      <c r="F1080" s="37"/>
      <c r="G1080" s="37"/>
      <c r="H1080" s="37"/>
      <c r="I1080" s="37"/>
      <c r="J1080" s="37"/>
      <c r="K1080" s="37"/>
      <c r="L1080" s="55"/>
    </row>
    <row r="1081" spans="1:12" x14ac:dyDescent="0.3">
      <c r="A1081" s="24" t="s">
        <v>3949</v>
      </c>
      <c r="B1081" s="364"/>
      <c r="C1081" s="383"/>
      <c r="D1081" s="22">
        <v>1</v>
      </c>
      <c r="E1081" s="22"/>
      <c r="F1081" s="37"/>
      <c r="G1081" s="37"/>
      <c r="H1081" s="37"/>
      <c r="I1081" s="37"/>
      <c r="J1081" s="37"/>
      <c r="K1081" s="37"/>
      <c r="L1081" s="55"/>
    </row>
    <row r="1082" spans="1:12" x14ac:dyDescent="0.3">
      <c r="A1082" s="24" t="s">
        <v>3950</v>
      </c>
      <c r="B1082" s="364"/>
      <c r="C1082" s="383"/>
      <c r="D1082" s="22">
        <v>1</v>
      </c>
      <c r="E1082" s="22"/>
      <c r="F1082" s="37"/>
      <c r="G1082" s="37"/>
      <c r="H1082" s="37"/>
      <c r="I1082" s="37"/>
      <c r="J1082" s="37"/>
      <c r="K1082" s="37"/>
      <c r="L1082" s="55"/>
    </row>
    <row r="1083" spans="1:12" x14ac:dyDescent="0.3">
      <c r="A1083" s="24" t="s">
        <v>3951</v>
      </c>
      <c r="B1083" s="364"/>
      <c r="C1083" s="383"/>
      <c r="D1083" s="22">
        <v>1</v>
      </c>
      <c r="E1083" s="22"/>
      <c r="F1083" s="37"/>
      <c r="G1083" s="37"/>
      <c r="H1083" s="37"/>
      <c r="I1083" s="37"/>
      <c r="J1083" s="37"/>
      <c r="K1083" s="37"/>
      <c r="L1083" s="55"/>
    </row>
    <row r="1084" spans="1:12" x14ac:dyDescent="0.3">
      <c r="A1084" s="24" t="s">
        <v>3952</v>
      </c>
      <c r="B1084" s="364"/>
      <c r="C1084" s="383"/>
      <c r="D1084" s="22">
        <v>1</v>
      </c>
      <c r="E1084" s="22"/>
      <c r="F1084" s="37"/>
      <c r="G1084" s="37"/>
      <c r="H1084" s="37"/>
      <c r="I1084" s="37"/>
      <c r="J1084" s="37"/>
      <c r="K1084" s="37"/>
      <c r="L1084" s="55"/>
    </row>
    <row r="1085" spans="1:12" x14ac:dyDescent="0.3">
      <c r="A1085" s="24" t="s">
        <v>3953</v>
      </c>
      <c r="B1085" s="364"/>
      <c r="C1085" s="383"/>
      <c r="D1085" s="22">
        <v>1</v>
      </c>
      <c r="E1085" s="22"/>
      <c r="F1085" s="37"/>
      <c r="G1085" s="37"/>
      <c r="H1085" s="37"/>
      <c r="I1085" s="37"/>
      <c r="J1085" s="37"/>
      <c r="K1085" s="37"/>
      <c r="L1085" s="55"/>
    </row>
    <row r="1086" spans="1:12" x14ac:dyDescent="0.3">
      <c r="A1086" s="24" t="s">
        <v>3954</v>
      </c>
      <c r="B1086" s="364"/>
      <c r="C1086" s="383"/>
      <c r="D1086" s="22">
        <v>1</v>
      </c>
      <c r="E1086" s="22"/>
      <c r="F1086" s="37"/>
      <c r="G1086" s="37"/>
      <c r="H1086" s="37"/>
      <c r="I1086" s="37"/>
      <c r="J1086" s="37"/>
      <c r="K1086" s="37"/>
      <c r="L1086" s="55"/>
    </row>
    <row r="1087" spans="1:12" ht="15.15" thickBot="1" x14ac:dyDescent="0.35">
      <c r="A1087" s="24" t="s">
        <v>3998</v>
      </c>
      <c r="B1087" s="364"/>
      <c r="C1087" s="383"/>
      <c r="D1087" s="22">
        <v>1</v>
      </c>
      <c r="E1087" s="22"/>
      <c r="F1087" s="37"/>
      <c r="G1087" s="37"/>
      <c r="H1087" s="37"/>
      <c r="I1087" s="37"/>
      <c r="J1087" s="37"/>
      <c r="K1087" s="37"/>
      <c r="L1087" s="55"/>
    </row>
    <row r="1088" spans="1:12" x14ac:dyDescent="0.3">
      <c r="A1088" s="650" t="s">
        <v>152</v>
      </c>
      <c r="B1088" s="658"/>
      <c r="C1088" s="659"/>
      <c r="D1088" s="660"/>
      <c r="E1088" s="660"/>
      <c r="F1088" s="42"/>
      <c r="G1088" s="42"/>
      <c r="H1088" s="42"/>
      <c r="I1088" s="42"/>
      <c r="J1088" s="42"/>
      <c r="K1088" s="42"/>
      <c r="L1088" s="131"/>
    </row>
    <row r="1089" spans="1:12" x14ac:dyDescent="0.3">
      <c r="A1089" s="24" t="s">
        <v>279</v>
      </c>
      <c r="B1089" s="364"/>
      <c r="C1089" s="383"/>
      <c r="D1089" s="22">
        <v>1</v>
      </c>
      <c r="E1089" s="22"/>
      <c r="F1089" s="37"/>
      <c r="G1089" s="37"/>
      <c r="H1089" s="37"/>
      <c r="I1089" s="37"/>
      <c r="J1089" s="37"/>
      <c r="K1089" s="37"/>
      <c r="L1089" s="55"/>
    </row>
    <row r="1090" spans="1:12" x14ac:dyDescent="0.3">
      <c r="A1090" s="24" t="s">
        <v>4055</v>
      </c>
      <c r="B1090" s="364"/>
      <c r="C1090" s="383"/>
      <c r="D1090" s="22">
        <v>1</v>
      </c>
      <c r="E1090" s="22"/>
      <c r="F1090" s="37"/>
      <c r="G1090" s="37"/>
      <c r="H1090" s="37"/>
      <c r="I1090" s="37"/>
      <c r="J1090" s="37"/>
      <c r="K1090" s="37"/>
      <c r="L1090" s="55"/>
    </row>
    <row r="1091" spans="1:12" x14ac:dyDescent="0.3">
      <c r="A1091" s="24" t="s">
        <v>313</v>
      </c>
      <c r="B1091" s="364">
        <v>1</v>
      </c>
      <c r="C1091" s="383" t="s">
        <v>1516</v>
      </c>
      <c r="D1091" s="22">
        <v>0</v>
      </c>
      <c r="E1091" s="22">
        <v>3</v>
      </c>
      <c r="F1091" s="37"/>
      <c r="G1091" s="37"/>
      <c r="H1091" s="37">
        <f>VLOOKUP(E1091,'_Score matrix'!$B$31:$C$35,2,FALSE)</f>
        <v>1</v>
      </c>
      <c r="I1091" s="37">
        <f t="shared" ref="I1091" si="289">D1091*H1091</f>
        <v>0</v>
      </c>
      <c r="J1091" s="37">
        <f>5*H1091</f>
        <v>5</v>
      </c>
      <c r="K1091" s="37"/>
      <c r="L1091" s="55"/>
    </row>
    <row r="1092" spans="1:12" x14ac:dyDescent="0.3">
      <c r="A1092" s="24" t="s">
        <v>421</v>
      </c>
      <c r="B1092" s="364"/>
      <c r="C1092" s="383"/>
      <c r="D1092" s="22">
        <v>1</v>
      </c>
      <c r="E1092" s="22"/>
      <c r="F1092" s="37"/>
      <c r="G1092" s="37"/>
      <c r="H1092" s="37"/>
      <c r="I1092" s="37"/>
      <c r="J1092" s="37"/>
      <c r="K1092" s="37"/>
      <c r="L1092" s="55"/>
    </row>
    <row r="1093" spans="1:12" x14ac:dyDescent="0.3">
      <c r="A1093" s="24" t="s">
        <v>422</v>
      </c>
      <c r="B1093" s="364"/>
      <c r="C1093" s="383"/>
      <c r="D1093" s="22">
        <v>1</v>
      </c>
      <c r="E1093" s="22"/>
      <c r="F1093" s="37"/>
      <c r="G1093" s="37"/>
      <c r="H1093" s="37"/>
      <c r="I1093" s="37"/>
      <c r="J1093" s="37"/>
      <c r="K1093" s="37"/>
      <c r="L1093" s="55"/>
    </row>
    <row r="1094" spans="1:12" x14ac:dyDescent="0.3">
      <c r="A1094" s="24" t="s">
        <v>423</v>
      </c>
      <c r="B1094" s="364"/>
      <c r="C1094" s="383"/>
      <c r="D1094" s="22">
        <v>1</v>
      </c>
      <c r="E1094" s="22"/>
      <c r="F1094" s="37"/>
      <c r="G1094" s="37"/>
      <c r="H1094" s="37"/>
      <c r="I1094" s="37"/>
      <c r="J1094" s="37"/>
      <c r="K1094" s="37"/>
      <c r="L1094" s="55"/>
    </row>
    <row r="1095" spans="1:12" x14ac:dyDescent="0.3">
      <c r="A1095" s="24" t="s">
        <v>424</v>
      </c>
      <c r="B1095" s="364"/>
      <c r="C1095" s="383"/>
      <c r="D1095" s="22">
        <v>1</v>
      </c>
      <c r="E1095" s="22"/>
      <c r="F1095" s="37"/>
      <c r="G1095" s="37"/>
      <c r="H1095" s="37"/>
      <c r="I1095" s="37"/>
      <c r="J1095" s="37"/>
      <c r="K1095" s="37"/>
      <c r="L1095" s="55"/>
    </row>
    <row r="1096" spans="1:12" x14ac:dyDescent="0.3">
      <c r="A1096" s="24" t="s">
        <v>4238</v>
      </c>
      <c r="B1096" s="364">
        <v>1</v>
      </c>
      <c r="C1096" s="383" t="s">
        <v>1516</v>
      </c>
      <c r="D1096" s="22">
        <v>0</v>
      </c>
      <c r="E1096" s="22">
        <v>3</v>
      </c>
      <c r="F1096" s="37"/>
      <c r="G1096" s="37"/>
      <c r="H1096" s="37">
        <f>VLOOKUP(E1096,'_Score matrix'!$B$31:$C$35,2,FALSE)</f>
        <v>1</v>
      </c>
      <c r="I1096" s="37">
        <f t="shared" ref="I1096:I1097" si="290">D1096*H1096</f>
        <v>0</v>
      </c>
      <c r="J1096" s="37">
        <f>5*H1096</f>
        <v>5</v>
      </c>
      <c r="K1096" s="37"/>
      <c r="L1096" s="55"/>
    </row>
    <row r="1097" spans="1:12" x14ac:dyDescent="0.3">
      <c r="A1097" s="24" t="s">
        <v>1535</v>
      </c>
      <c r="B1097" s="364">
        <v>1</v>
      </c>
      <c r="C1097" s="383" t="s">
        <v>1516</v>
      </c>
      <c r="D1097" s="22">
        <v>0</v>
      </c>
      <c r="E1097" s="22">
        <v>3</v>
      </c>
      <c r="F1097" s="37"/>
      <c r="G1097" s="37"/>
      <c r="H1097" s="37">
        <f>VLOOKUP(E1097,'_Score matrix'!$B$31:$C$35,2,FALSE)</f>
        <v>1</v>
      </c>
      <c r="I1097" s="37">
        <f t="shared" si="290"/>
        <v>0</v>
      </c>
      <c r="J1097" s="37">
        <f>5*H1097</f>
        <v>5</v>
      </c>
      <c r="K1097" s="37"/>
      <c r="L1097" s="55"/>
    </row>
    <row r="1098" spans="1:12" x14ac:dyDescent="0.3">
      <c r="A1098" s="24" t="s">
        <v>4239</v>
      </c>
      <c r="B1098" s="364"/>
      <c r="C1098" s="383"/>
      <c r="D1098" s="22">
        <v>1</v>
      </c>
      <c r="E1098" s="22"/>
      <c r="F1098" s="37"/>
      <c r="G1098" s="37"/>
      <c r="H1098" s="37"/>
      <c r="I1098" s="37"/>
      <c r="J1098" s="37"/>
      <c r="K1098" s="37"/>
      <c r="L1098" s="55"/>
    </row>
    <row r="1099" spans="1:12" x14ac:dyDescent="0.3">
      <c r="A1099" s="24" t="s">
        <v>4240</v>
      </c>
      <c r="B1099" s="364"/>
      <c r="C1099" s="383"/>
      <c r="D1099" s="22">
        <v>1</v>
      </c>
      <c r="E1099" s="22"/>
      <c r="F1099" s="37"/>
      <c r="G1099" s="37"/>
      <c r="H1099" s="37"/>
      <c r="I1099" s="37"/>
      <c r="J1099" s="37"/>
      <c r="K1099" s="37"/>
      <c r="L1099" s="55"/>
    </row>
    <row r="1100" spans="1:12" x14ac:dyDescent="0.3">
      <c r="A1100" s="24" t="s">
        <v>4241</v>
      </c>
      <c r="B1100" s="364"/>
      <c r="C1100" s="383"/>
      <c r="D1100" s="22">
        <v>1</v>
      </c>
      <c r="E1100" s="22"/>
      <c r="F1100" s="37"/>
      <c r="G1100" s="37"/>
      <c r="H1100" s="37"/>
      <c r="I1100" s="37"/>
      <c r="J1100" s="37"/>
      <c r="K1100" s="37"/>
      <c r="L1100" s="55"/>
    </row>
    <row r="1101" spans="1:12" ht="15.15" thickBot="1" x14ac:dyDescent="0.35">
      <c r="A1101" s="24" t="s">
        <v>4242</v>
      </c>
      <c r="B1101" s="364">
        <v>1</v>
      </c>
      <c r="C1101" s="383" t="s">
        <v>1516</v>
      </c>
      <c r="D1101" s="22">
        <v>0</v>
      </c>
      <c r="E1101" s="22">
        <v>3</v>
      </c>
      <c r="F1101" s="37"/>
      <c r="G1101" s="37"/>
      <c r="H1101" s="37">
        <f>VLOOKUP(E1101,'_Score matrix'!$B$31:$C$35,2,FALSE)</f>
        <v>1</v>
      </c>
      <c r="I1101" s="37">
        <f t="shared" ref="I1101" si="291">D1101*H1101</f>
        <v>0</v>
      </c>
      <c r="J1101" s="37">
        <f>5*H1101</f>
        <v>5</v>
      </c>
      <c r="K1101" s="37"/>
      <c r="L1101" s="55"/>
    </row>
    <row r="1102" spans="1:12" x14ac:dyDescent="0.3">
      <c r="A1102" s="650" t="s">
        <v>153</v>
      </c>
      <c r="B1102" s="658"/>
      <c r="C1102" s="659"/>
      <c r="D1102" s="660"/>
      <c r="E1102" s="660"/>
      <c r="F1102" s="42"/>
      <c r="G1102" s="42"/>
      <c r="H1102" s="42"/>
      <c r="I1102" s="42"/>
      <c r="J1102" s="42"/>
      <c r="K1102" s="42"/>
      <c r="L1102" s="131"/>
    </row>
    <row r="1103" spans="1:12" x14ac:dyDescent="0.3">
      <c r="A1103" s="24" t="s">
        <v>4444</v>
      </c>
      <c r="B1103" s="364">
        <v>1</v>
      </c>
      <c r="C1103" s="383" t="s">
        <v>1516</v>
      </c>
      <c r="D1103" s="22">
        <v>0</v>
      </c>
      <c r="E1103" s="22">
        <v>3</v>
      </c>
      <c r="F1103" s="37"/>
      <c r="G1103" s="37"/>
      <c r="H1103" s="37">
        <f>VLOOKUP(E1103,'_Score matrix'!$B$31:$C$35,2,FALSE)</f>
        <v>1</v>
      </c>
      <c r="I1103" s="37">
        <f t="shared" ref="I1103" si="292">D1103*H1103</f>
        <v>0</v>
      </c>
      <c r="J1103" s="37">
        <f>5*H1103</f>
        <v>5</v>
      </c>
      <c r="K1103" s="37"/>
      <c r="L1103" s="55"/>
    </row>
    <row r="1104" spans="1:12" x14ac:dyDescent="0.3">
      <c r="A1104" s="24" t="s">
        <v>4445</v>
      </c>
      <c r="B1104" s="364">
        <v>1</v>
      </c>
      <c r="C1104" s="383" t="s">
        <v>1516</v>
      </c>
      <c r="D1104" s="22">
        <v>0</v>
      </c>
      <c r="E1104" s="22">
        <v>3</v>
      </c>
      <c r="F1104" s="37" t="s">
        <v>1493</v>
      </c>
      <c r="G1104" s="37" t="str">
        <f t="shared" ref="G1104" si="293">IF(B1104=1,F1104,"")</f>
        <v>DE.DP-5</v>
      </c>
      <c r="H1104" s="37">
        <f>VLOOKUP(E1104,'_Score matrix'!$B$31:$C$35,2,FALSE)</f>
        <v>1</v>
      </c>
      <c r="I1104" s="37">
        <f t="shared" ref="I1104" si="294">D1104*H1104</f>
        <v>0</v>
      </c>
      <c r="J1104" s="37">
        <f>5*H1104</f>
        <v>5</v>
      </c>
      <c r="K1104" s="37"/>
      <c r="L1104" s="55"/>
    </row>
    <row r="1105" spans="1:12" x14ac:dyDescent="0.3">
      <c r="A1105" s="24" t="s">
        <v>4646</v>
      </c>
      <c r="B1105" s="364">
        <v>1</v>
      </c>
      <c r="C1105" s="383" t="s">
        <v>1516</v>
      </c>
      <c r="D1105" s="22">
        <v>0</v>
      </c>
      <c r="E1105" s="22">
        <v>3</v>
      </c>
      <c r="F1105" s="37"/>
      <c r="G1105" s="37"/>
      <c r="H1105" s="37">
        <f>VLOOKUP(E1105,'_Score matrix'!$B$31:$C$35,2,FALSE)</f>
        <v>1</v>
      </c>
      <c r="I1105" s="37">
        <f t="shared" ref="I1105:I1107" si="295">D1105*H1105</f>
        <v>0</v>
      </c>
      <c r="J1105" s="37">
        <f t="shared" ref="J1105:J1107" si="296">5*H1105</f>
        <v>5</v>
      </c>
      <c r="K1105" s="37"/>
      <c r="L1105" s="55"/>
    </row>
    <row r="1106" spans="1:12" x14ac:dyDescent="0.3">
      <c r="A1106" s="24" t="s">
        <v>4645</v>
      </c>
      <c r="B1106" s="364">
        <v>1</v>
      </c>
      <c r="C1106" s="383" t="s">
        <v>1516</v>
      </c>
      <c r="D1106" s="22">
        <v>0</v>
      </c>
      <c r="E1106" s="22">
        <v>3</v>
      </c>
      <c r="F1106" s="37"/>
      <c r="G1106" s="37"/>
      <c r="H1106" s="37">
        <f>VLOOKUP(E1106,'_Score matrix'!$B$31:$C$35,2,FALSE)</f>
        <v>1</v>
      </c>
      <c r="I1106" s="37">
        <f t="shared" si="295"/>
        <v>0</v>
      </c>
      <c r="J1106" s="37">
        <f t="shared" si="296"/>
        <v>5</v>
      </c>
      <c r="K1106" s="37"/>
      <c r="L1106" s="55"/>
    </row>
    <row r="1107" spans="1:12" x14ac:dyDescent="0.3">
      <c r="A1107" s="24" t="s">
        <v>4647</v>
      </c>
      <c r="B1107" s="364">
        <v>1</v>
      </c>
      <c r="C1107" s="383" t="s">
        <v>1516</v>
      </c>
      <c r="D1107" s="22">
        <v>0</v>
      </c>
      <c r="E1107" s="22">
        <v>3</v>
      </c>
      <c r="F1107" s="37"/>
      <c r="G1107" s="37"/>
      <c r="H1107" s="37">
        <f>VLOOKUP(E1107,'_Score matrix'!$B$31:$C$35,2,FALSE)</f>
        <v>1</v>
      </c>
      <c r="I1107" s="37">
        <f t="shared" si="295"/>
        <v>0</v>
      </c>
      <c r="J1107" s="37">
        <f t="shared" si="296"/>
        <v>5</v>
      </c>
      <c r="K1107" s="37"/>
      <c r="L1107" s="55"/>
    </row>
    <row r="1108" spans="1:12" x14ac:dyDescent="0.3">
      <c r="A1108" s="24" t="s">
        <v>482</v>
      </c>
      <c r="B1108" s="364">
        <v>1</v>
      </c>
      <c r="C1108" s="383" t="s">
        <v>1516</v>
      </c>
      <c r="D1108" s="22">
        <v>0</v>
      </c>
      <c r="E1108" s="22">
        <v>3</v>
      </c>
      <c r="F1108" s="37" t="s">
        <v>1440</v>
      </c>
      <c r="G1108" s="37" t="str">
        <f t="shared" ref="G1108" si="297">IF(B1108=1,F1108,"")</f>
        <v>PR.IP-9</v>
      </c>
      <c r="H1108" s="37">
        <f>VLOOKUP(E1108,'_Score matrix'!$B$31:$C$35,2,FALSE)</f>
        <v>1</v>
      </c>
      <c r="I1108" s="37">
        <f t="shared" ref="I1108" si="298">D1108*H1108</f>
        <v>0</v>
      </c>
      <c r="J1108" s="37">
        <f>5*H1108</f>
        <v>5</v>
      </c>
      <c r="K1108" s="37"/>
      <c r="L1108" s="55"/>
    </row>
    <row r="1109" spans="1:12" x14ac:dyDescent="0.3">
      <c r="A1109" s="24" t="s">
        <v>3979</v>
      </c>
      <c r="B1109" s="364"/>
      <c r="C1109" s="383"/>
      <c r="D1109" s="22">
        <v>1</v>
      </c>
      <c r="E1109" s="22"/>
      <c r="F1109" s="37"/>
      <c r="G1109" s="37"/>
      <c r="H1109" s="37"/>
      <c r="I1109" s="37"/>
      <c r="J1109" s="37"/>
      <c r="K1109" s="37"/>
      <c r="L1109" s="55"/>
    </row>
    <row r="1110" spans="1:12" x14ac:dyDescent="0.3">
      <c r="A1110" s="24" t="s">
        <v>3980</v>
      </c>
      <c r="B1110" s="364"/>
      <c r="C1110" s="383"/>
      <c r="D1110" s="22">
        <v>1</v>
      </c>
      <c r="E1110" s="22"/>
      <c r="F1110" s="37"/>
      <c r="G1110" s="37"/>
      <c r="H1110" s="37"/>
      <c r="I1110" s="37"/>
      <c r="J1110" s="37"/>
      <c r="K1110" s="37"/>
      <c r="L1110" s="55"/>
    </row>
    <row r="1111" spans="1:12" x14ac:dyDescent="0.3">
      <c r="A1111" s="24" t="s">
        <v>3981</v>
      </c>
      <c r="B1111" s="364"/>
      <c r="C1111" s="383"/>
      <c r="D1111" s="22">
        <v>1</v>
      </c>
      <c r="E1111" s="22"/>
      <c r="F1111" s="37"/>
      <c r="G1111" s="37"/>
      <c r="H1111" s="37"/>
      <c r="I1111" s="37"/>
      <c r="J1111" s="37"/>
      <c r="K1111" s="37"/>
      <c r="L1111" s="55"/>
    </row>
    <row r="1112" spans="1:12" x14ac:dyDescent="0.3">
      <c r="A1112" s="24" t="s">
        <v>3982</v>
      </c>
      <c r="B1112" s="364"/>
      <c r="C1112" s="383"/>
      <c r="D1112" s="22">
        <v>1</v>
      </c>
      <c r="E1112" s="22"/>
      <c r="F1112" s="37"/>
      <c r="G1112" s="37"/>
      <c r="H1112" s="37"/>
      <c r="I1112" s="37"/>
      <c r="J1112" s="37"/>
      <c r="K1112" s="37"/>
      <c r="L1112" s="55"/>
    </row>
    <row r="1113" spans="1:12" x14ac:dyDescent="0.3">
      <c r="A1113" s="24" t="s">
        <v>3983</v>
      </c>
      <c r="B1113" s="364"/>
      <c r="C1113" s="383"/>
      <c r="D1113" s="22">
        <v>1</v>
      </c>
      <c r="E1113" s="22"/>
      <c r="F1113" s="37"/>
      <c r="G1113" s="37"/>
      <c r="H1113" s="37"/>
      <c r="I1113" s="37"/>
      <c r="J1113" s="37"/>
      <c r="K1113" s="37"/>
      <c r="L1113" s="55"/>
    </row>
    <row r="1114" spans="1:12" x14ac:dyDescent="0.3">
      <c r="A1114" s="24" t="s">
        <v>3984</v>
      </c>
      <c r="B1114" s="364"/>
      <c r="C1114" s="383"/>
      <c r="D1114" s="22">
        <v>1</v>
      </c>
      <c r="E1114" s="22"/>
      <c r="F1114" s="37"/>
      <c r="G1114" s="37"/>
      <c r="H1114" s="37"/>
      <c r="I1114" s="37"/>
      <c r="J1114" s="37"/>
      <c r="K1114" s="37"/>
      <c r="L1114" s="55"/>
    </row>
    <row r="1115" spans="1:12" x14ac:dyDescent="0.3">
      <c r="A1115" s="24" t="s">
        <v>484</v>
      </c>
      <c r="B1115" s="364">
        <v>1</v>
      </c>
      <c r="C1115" s="383" t="s">
        <v>1516</v>
      </c>
      <c r="D1115" s="22">
        <v>0</v>
      </c>
      <c r="E1115" s="22">
        <v>3</v>
      </c>
      <c r="F1115" s="209" t="s">
        <v>1452</v>
      </c>
      <c r="G1115" s="209" t="str">
        <f>IF(B1115=1,F1115,"")</f>
        <v>PR.IP-10</v>
      </c>
      <c r="H1115" s="37">
        <f>VLOOKUP(E1115,'_Score matrix'!$B$31:$C$35,2,FALSE)</f>
        <v>1</v>
      </c>
      <c r="I1115" s="37">
        <f t="shared" ref="I1115:I1117" si="299">D1115*H1115</f>
        <v>0</v>
      </c>
      <c r="J1115" s="37">
        <f>5*H1115</f>
        <v>5</v>
      </c>
      <c r="K1115" s="37"/>
      <c r="L1115" s="55"/>
    </row>
    <row r="1116" spans="1:12" x14ac:dyDescent="0.3">
      <c r="A1116" s="24" t="s">
        <v>485</v>
      </c>
      <c r="B1116" s="364">
        <v>1</v>
      </c>
      <c r="C1116" s="383" t="s">
        <v>1516</v>
      </c>
      <c r="D1116" s="22">
        <v>0</v>
      </c>
      <c r="E1116" s="22">
        <v>3</v>
      </c>
      <c r="F1116" s="209" t="s">
        <v>1452</v>
      </c>
      <c r="G1116" s="209" t="str">
        <f>IF(B1116=1,F1116,"")</f>
        <v>PR.IP-10</v>
      </c>
      <c r="H1116" s="37">
        <f>VLOOKUP(E1116,'_Score matrix'!$B$31:$C$35,2,FALSE)</f>
        <v>1</v>
      </c>
      <c r="I1116" s="37">
        <f t="shared" si="299"/>
        <v>0</v>
      </c>
      <c r="J1116" s="37">
        <f>5*H1116</f>
        <v>5</v>
      </c>
      <c r="K1116" s="37"/>
      <c r="L1116" s="55"/>
    </row>
    <row r="1117" spans="1:12" x14ac:dyDescent="0.3">
      <c r="A1117" s="24" t="s">
        <v>558</v>
      </c>
      <c r="B1117" s="364">
        <v>1</v>
      </c>
      <c r="C1117" s="383" t="s">
        <v>1516</v>
      </c>
      <c r="D1117" s="22">
        <v>0</v>
      </c>
      <c r="E1117" s="22">
        <v>3</v>
      </c>
      <c r="F1117" s="37"/>
      <c r="G1117" s="37"/>
      <c r="H1117" s="37">
        <f>VLOOKUP(E1117,'_Score matrix'!$B$31:$C$35,2,FALSE)</f>
        <v>1</v>
      </c>
      <c r="I1117" s="37">
        <f t="shared" si="299"/>
        <v>0</v>
      </c>
      <c r="J1117" s="37">
        <f>5*H1117</f>
        <v>5</v>
      </c>
      <c r="K1117" s="37"/>
      <c r="L1117" s="55"/>
    </row>
    <row r="1118" spans="1:12" x14ac:dyDescent="0.3">
      <c r="A1118" s="24" t="s">
        <v>560</v>
      </c>
      <c r="B1118" s="364"/>
      <c r="C1118" s="383"/>
      <c r="D1118" s="22">
        <v>1</v>
      </c>
      <c r="E1118" s="22"/>
      <c r="F1118" s="37"/>
      <c r="G1118" s="37"/>
      <c r="H1118" s="37"/>
      <c r="I1118" s="37"/>
      <c r="J1118" s="37"/>
      <c r="K1118" s="37"/>
      <c r="L1118" s="55"/>
    </row>
    <row r="1119" spans="1:12" x14ac:dyDescent="0.3">
      <c r="A1119" s="24" t="s">
        <v>561</v>
      </c>
      <c r="B1119" s="364"/>
      <c r="C1119" s="383"/>
      <c r="D1119" s="22">
        <v>1</v>
      </c>
      <c r="E1119" s="22"/>
      <c r="F1119" s="37"/>
      <c r="G1119" s="37"/>
      <c r="H1119" s="37"/>
      <c r="I1119" s="37"/>
      <c r="J1119" s="37"/>
      <c r="K1119" s="37"/>
      <c r="L1119" s="55"/>
    </row>
    <row r="1120" spans="1:12" x14ac:dyDescent="0.3">
      <c r="A1120" s="24" t="s">
        <v>562</v>
      </c>
      <c r="B1120" s="364"/>
      <c r="C1120" s="383"/>
      <c r="D1120" s="22">
        <v>1</v>
      </c>
      <c r="E1120" s="22"/>
      <c r="F1120" s="37"/>
      <c r="G1120" s="37"/>
      <c r="H1120" s="37"/>
      <c r="I1120" s="37"/>
      <c r="J1120" s="37"/>
      <c r="K1120" s="37"/>
      <c r="L1120" s="55"/>
    </row>
    <row r="1121" spans="1:12" x14ac:dyDescent="0.3">
      <c r="A1121" s="24" t="s">
        <v>781</v>
      </c>
      <c r="B1121" s="364"/>
      <c r="C1121" s="383"/>
      <c r="D1121" s="22">
        <v>1</v>
      </c>
      <c r="E1121" s="22"/>
      <c r="F1121" s="37"/>
      <c r="G1121" s="37"/>
      <c r="H1121" s="37"/>
      <c r="I1121" s="37"/>
      <c r="J1121" s="37"/>
      <c r="K1121" s="37"/>
      <c r="L1121" s="55"/>
    </row>
    <row r="1122" spans="1:12" x14ac:dyDescent="0.3">
      <c r="A1122" s="24" t="s">
        <v>782</v>
      </c>
      <c r="B1122" s="364"/>
      <c r="C1122" s="383"/>
      <c r="D1122" s="22">
        <v>1</v>
      </c>
      <c r="E1122" s="22"/>
      <c r="F1122" s="37"/>
      <c r="G1122" s="37"/>
      <c r="H1122" s="37"/>
      <c r="I1122" s="37"/>
      <c r="J1122" s="37"/>
      <c r="K1122" s="37"/>
      <c r="L1122" s="55"/>
    </row>
    <row r="1123" spans="1:12" x14ac:dyDescent="0.3">
      <c r="A1123" s="24" t="s">
        <v>3039</v>
      </c>
      <c r="B1123" s="364"/>
      <c r="C1123" s="383"/>
      <c r="D1123" s="22">
        <v>1</v>
      </c>
      <c r="E1123" s="22"/>
      <c r="F1123" s="37"/>
      <c r="G1123" s="37"/>
      <c r="H1123" s="37"/>
      <c r="I1123" s="37"/>
      <c r="J1123" s="37"/>
      <c r="K1123" s="37"/>
      <c r="L1123" s="55"/>
    </row>
    <row r="1124" spans="1:12" x14ac:dyDescent="0.3">
      <c r="A1124" s="24" t="s">
        <v>4072</v>
      </c>
      <c r="B1124" s="364"/>
      <c r="C1124" s="383"/>
      <c r="D1124" s="22">
        <v>1</v>
      </c>
      <c r="E1124" s="22"/>
      <c r="F1124" s="37"/>
      <c r="G1124" s="37"/>
      <c r="H1124" s="37"/>
      <c r="I1124" s="37"/>
      <c r="J1124" s="37"/>
      <c r="K1124" s="37"/>
      <c r="L1124" s="55"/>
    </row>
    <row r="1125" spans="1:12" x14ac:dyDescent="0.3">
      <c r="A1125" s="24" t="s">
        <v>4073</v>
      </c>
      <c r="B1125" s="364"/>
      <c r="C1125" s="383"/>
      <c r="D1125" s="22">
        <v>1</v>
      </c>
      <c r="E1125" s="22"/>
      <c r="F1125" s="37"/>
      <c r="G1125" s="37"/>
      <c r="H1125" s="37"/>
      <c r="I1125" s="37"/>
      <c r="J1125" s="37"/>
      <c r="K1125" s="37"/>
      <c r="L1125" s="55"/>
    </row>
    <row r="1126" spans="1:12" x14ac:dyDescent="0.3">
      <c r="A1126" s="24" t="s">
        <v>571</v>
      </c>
      <c r="B1126" s="364">
        <v>1</v>
      </c>
      <c r="C1126" s="383" t="s">
        <v>1516</v>
      </c>
      <c r="D1126" s="22">
        <v>0</v>
      </c>
      <c r="E1126" s="22">
        <v>3</v>
      </c>
      <c r="F1126" s="37"/>
      <c r="G1126" s="37"/>
      <c r="H1126" s="37">
        <f>VLOOKUP(E1126,'_Score matrix'!$B$31:$C$35,2,FALSE)</f>
        <v>1</v>
      </c>
      <c r="I1126" s="37">
        <f t="shared" ref="I1126" si="300">D1126*H1126</f>
        <v>0</v>
      </c>
      <c r="J1126" s="37">
        <f>5*H1126</f>
        <v>5</v>
      </c>
      <c r="K1126" s="37"/>
      <c r="L1126" s="55"/>
    </row>
    <row r="1127" spans="1:12" x14ac:dyDescent="0.3">
      <c r="A1127" s="24" t="s">
        <v>3040</v>
      </c>
      <c r="B1127" s="364"/>
      <c r="C1127" s="383"/>
      <c r="D1127" s="22">
        <v>1</v>
      </c>
      <c r="E1127" s="22"/>
      <c r="F1127" s="37"/>
      <c r="G1127" s="37"/>
      <c r="H1127" s="37"/>
      <c r="I1127" s="37"/>
      <c r="J1127" s="37"/>
      <c r="K1127" s="37"/>
      <c r="L1127" s="55"/>
    </row>
    <row r="1128" spans="1:12" x14ac:dyDescent="0.3">
      <c r="A1128" s="24" t="s">
        <v>3041</v>
      </c>
      <c r="B1128" s="364"/>
      <c r="C1128" s="383"/>
      <c r="D1128" s="22">
        <v>1</v>
      </c>
      <c r="E1128" s="22"/>
      <c r="F1128" s="37"/>
      <c r="G1128" s="37"/>
      <c r="H1128" s="37"/>
      <c r="I1128" s="37"/>
      <c r="J1128" s="37"/>
      <c r="K1128" s="37"/>
      <c r="L1128" s="55"/>
    </row>
    <row r="1129" spans="1:12" x14ac:dyDescent="0.3">
      <c r="A1129" s="24" t="s">
        <v>4085</v>
      </c>
      <c r="B1129" s="364"/>
      <c r="C1129" s="383"/>
      <c r="D1129" s="22">
        <v>1</v>
      </c>
      <c r="E1129" s="22"/>
      <c r="F1129" s="37"/>
      <c r="G1129" s="37"/>
      <c r="H1129" s="37"/>
      <c r="I1129" s="37"/>
      <c r="J1129" s="37"/>
      <c r="K1129" s="37"/>
      <c r="L1129" s="55"/>
    </row>
    <row r="1130" spans="1:12" x14ac:dyDescent="0.3">
      <c r="A1130" s="24" t="s">
        <v>4086</v>
      </c>
      <c r="B1130" s="364"/>
      <c r="C1130" s="383"/>
      <c r="D1130" s="22">
        <v>1</v>
      </c>
      <c r="E1130" s="22"/>
      <c r="F1130" s="37"/>
      <c r="G1130" s="37"/>
      <c r="H1130" s="37"/>
      <c r="I1130" s="37"/>
      <c r="J1130" s="37"/>
      <c r="K1130" s="37"/>
      <c r="L1130" s="55"/>
    </row>
    <row r="1131" spans="1:12" x14ac:dyDescent="0.3">
      <c r="A1131" s="24" t="s">
        <v>4087</v>
      </c>
      <c r="B1131" s="364"/>
      <c r="C1131" s="383"/>
      <c r="D1131" s="22">
        <v>1</v>
      </c>
      <c r="E1131" s="22"/>
      <c r="F1131" s="37"/>
      <c r="G1131" s="37"/>
      <c r="H1131" s="37"/>
      <c r="I1131" s="37"/>
      <c r="J1131" s="37"/>
      <c r="K1131" s="37"/>
      <c r="L1131" s="55"/>
    </row>
    <row r="1132" spans="1:12" x14ac:dyDescent="0.3">
      <c r="A1132" s="24" t="s">
        <v>4088</v>
      </c>
      <c r="B1132" s="364"/>
      <c r="C1132" s="383"/>
      <c r="D1132" s="22">
        <v>1</v>
      </c>
      <c r="E1132" s="22"/>
      <c r="F1132" s="37"/>
      <c r="G1132" s="37"/>
      <c r="H1132" s="37"/>
      <c r="I1132" s="37"/>
      <c r="J1132" s="37"/>
      <c r="K1132" s="37"/>
      <c r="L1132" s="55"/>
    </row>
    <row r="1133" spans="1:12" x14ac:dyDescent="0.3">
      <c r="A1133" s="24" t="s">
        <v>4540</v>
      </c>
      <c r="B1133" s="364">
        <v>1</v>
      </c>
      <c r="C1133" s="383" t="s">
        <v>1516</v>
      </c>
      <c r="D1133" s="22">
        <v>0</v>
      </c>
      <c r="E1133" s="22">
        <v>3</v>
      </c>
      <c r="F1133" s="37" t="s">
        <v>1491</v>
      </c>
      <c r="G1133" s="209" t="str">
        <f>IF(B1133=1,F1133,"")</f>
        <v>DE.DP-3</v>
      </c>
      <c r="H1133" s="37">
        <f>VLOOKUP(E1133,'_Score matrix'!$B$31:$C$35,2,FALSE)</f>
        <v>1</v>
      </c>
      <c r="I1133" s="37">
        <f t="shared" ref="I1133" si="301">D1133*H1133</f>
        <v>0</v>
      </c>
      <c r="J1133" s="37">
        <f>5*H1133</f>
        <v>5</v>
      </c>
      <c r="K1133" s="37"/>
      <c r="L1133" s="55"/>
    </row>
    <row r="1134" spans="1:12" x14ac:dyDescent="0.3">
      <c r="A1134" s="531" t="str">
        <f>A1133</f>
        <v>M 5.2.7</v>
      </c>
      <c r="B1134" s="525">
        <f t="shared" ref="B1134:J1134" si="302">B1133</f>
        <v>1</v>
      </c>
      <c r="C1134" s="532" t="str">
        <f t="shared" si="302"/>
        <v>M</v>
      </c>
      <c r="D1134" s="350">
        <f t="shared" si="302"/>
        <v>0</v>
      </c>
      <c r="E1134" s="350">
        <f t="shared" si="302"/>
        <v>3</v>
      </c>
      <c r="F1134" s="351" t="s">
        <v>1478</v>
      </c>
      <c r="G1134" s="350" t="str">
        <f t="shared" ref="G1134" si="303">IF(B1134=1,F1134,"")</f>
        <v>DE.AE-3</v>
      </c>
      <c r="H1134" s="350">
        <f t="shared" si="302"/>
        <v>1</v>
      </c>
      <c r="I1134" s="350">
        <f t="shared" si="302"/>
        <v>0</v>
      </c>
      <c r="J1134" s="350">
        <f t="shared" si="302"/>
        <v>5</v>
      </c>
      <c r="K1134" s="350"/>
      <c r="L1134" s="533" t="s">
        <v>2929</v>
      </c>
    </row>
    <row r="1135" spans="1:12" x14ac:dyDescent="0.3">
      <c r="A1135" s="24" t="s">
        <v>4436</v>
      </c>
      <c r="B1135" s="364">
        <v>1</v>
      </c>
      <c r="C1135" s="383" t="s">
        <v>1516</v>
      </c>
      <c r="D1135" s="22">
        <v>0</v>
      </c>
      <c r="E1135" s="22">
        <v>3</v>
      </c>
      <c r="F1135" s="37" t="s">
        <v>1491</v>
      </c>
      <c r="G1135" s="209" t="str">
        <f>IF(B1135=1,F1135,"")</f>
        <v>DE.DP-3</v>
      </c>
      <c r="H1135" s="37">
        <f>VLOOKUP(E1135,'_Score matrix'!$B$31:$C$35,2,FALSE)</f>
        <v>1</v>
      </c>
      <c r="I1135" s="37">
        <f t="shared" ref="I1135" si="304">D1135*H1135</f>
        <v>0</v>
      </c>
      <c r="J1135" s="37">
        <f>5*H1135</f>
        <v>5</v>
      </c>
      <c r="K1135" s="37"/>
      <c r="L1135" s="55"/>
    </row>
    <row r="1136" spans="1:12" ht="15.15" thickBot="1" x14ac:dyDescent="0.35">
      <c r="A1136" s="531" t="str">
        <f>A1135</f>
        <v>M 5.2.8</v>
      </c>
      <c r="B1136" s="525">
        <f t="shared" ref="B1136:J1136" si="305">B1135</f>
        <v>1</v>
      </c>
      <c r="C1136" s="532" t="str">
        <f t="shared" si="305"/>
        <v>M</v>
      </c>
      <c r="D1136" s="350">
        <f t="shared" si="305"/>
        <v>0</v>
      </c>
      <c r="E1136" s="350">
        <f t="shared" si="305"/>
        <v>3</v>
      </c>
      <c r="F1136" s="351" t="s">
        <v>1478</v>
      </c>
      <c r="G1136" s="350" t="str">
        <f t="shared" ref="G1136" si="306">IF(B1136=1,F1136,"")</f>
        <v>DE.AE-3</v>
      </c>
      <c r="H1136" s="350">
        <f t="shared" si="305"/>
        <v>1</v>
      </c>
      <c r="I1136" s="350">
        <f t="shared" si="305"/>
        <v>0</v>
      </c>
      <c r="J1136" s="350">
        <f t="shared" si="305"/>
        <v>5</v>
      </c>
      <c r="K1136" s="350"/>
      <c r="L1136" s="533" t="s">
        <v>2929</v>
      </c>
    </row>
    <row r="1137" spans="1:12" x14ac:dyDescent="0.3">
      <c r="A1137" s="650" t="s">
        <v>159</v>
      </c>
      <c r="B1137" s="658"/>
      <c r="C1137" s="659"/>
      <c r="D1137" s="660"/>
      <c r="E1137" s="660"/>
      <c r="F1137" s="42"/>
      <c r="G1137" s="42"/>
      <c r="H1137" s="42"/>
      <c r="I1137" s="42"/>
      <c r="J1137" s="42"/>
      <c r="K1137" s="42"/>
      <c r="L1137" s="131"/>
    </row>
    <row r="1138" spans="1:12" x14ac:dyDescent="0.3">
      <c r="A1138" s="24" t="s">
        <v>4027</v>
      </c>
      <c r="B1138" s="364">
        <f>$D$320-1</f>
        <v>1</v>
      </c>
      <c r="C1138" s="383" t="s">
        <v>1516</v>
      </c>
      <c r="D1138" s="22">
        <v>0</v>
      </c>
      <c r="E1138" s="22">
        <v>3</v>
      </c>
      <c r="F1138" s="37" t="s">
        <v>1469</v>
      </c>
      <c r="G1138" s="209" t="str">
        <f t="shared" ref="G1138:G1143" si="307">IF(B1138=1,F1138,"")</f>
        <v>PR.AC-4</v>
      </c>
      <c r="H1138" s="37">
        <f>VLOOKUP(E1138,'_Score matrix'!$B$31:$C$35,2,FALSE)</f>
        <v>1</v>
      </c>
      <c r="I1138" s="37">
        <f t="shared" ref="I1138" si="308">D1138*H1138</f>
        <v>0</v>
      </c>
      <c r="J1138" s="37">
        <f>5*H1138</f>
        <v>5</v>
      </c>
      <c r="K1138" s="37"/>
      <c r="L1138" s="55"/>
    </row>
    <row r="1139" spans="1:12" x14ac:dyDescent="0.3">
      <c r="A1139" s="24" t="s">
        <v>4028</v>
      </c>
      <c r="B1139" s="364">
        <f>$D$376-1</f>
        <v>1</v>
      </c>
      <c r="C1139" s="383" t="s">
        <v>1516</v>
      </c>
      <c r="D1139" s="22">
        <v>0</v>
      </c>
      <c r="E1139" s="22">
        <v>3</v>
      </c>
      <c r="F1139" s="37" t="s">
        <v>1469</v>
      </c>
      <c r="G1139" s="209" t="str">
        <f t="shared" si="307"/>
        <v>PR.AC-4</v>
      </c>
      <c r="H1139" s="37">
        <f>VLOOKUP(E1139,'_Score matrix'!$B$31:$C$35,2,FALSE)</f>
        <v>1</v>
      </c>
      <c r="I1139" s="37">
        <f t="shared" ref="I1139:I1185" si="309">D1139*H1139</f>
        <v>0</v>
      </c>
      <c r="J1139" s="37">
        <f t="shared" ref="J1139:J1185" si="310">5*H1139</f>
        <v>5</v>
      </c>
      <c r="K1139" s="37"/>
      <c r="L1139" s="55"/>
    </row>
    <row r="1140" spans="1:12" x14ac:dyDescent="0.3">
      <c r="A1140" s="24" t="s">
        <v>4029</v>
      </c>
      <c r="B1140" s="364">
        <f>$D$423-1</f>
        <v>1</v>
      </c>
      <c r="C1140" s="383" t="s">
        <v>1516</v>
      </c>
      <c r="D1140" s="22">
        <v>0</v>
      </c>
      <c r="E1140" s="22">
        <v>3</v>
      </c>
      <c r="F1140" s="37" t="s">
        <v>1469</v>
      </c>
      <c r="G1140" s="209" t="str">
        <f t="shared" si="307"/>
        <v>PR.AC-4</v>
      </c>
      <c r="H1140" s="37">
        <f>VLOOKUP(E1140,'_Score matrix'!$B$31:$C$35,2,FALSE)</f>
        <v>1</v>
      </c>
      <c r="I1140" s="37">
        <f t="shared" si="309"/>
        <v>0</v>
      </c>
      <c r="J1140" s="37">
        <f t="shared" si="310"/>
        <v>5</v>
      </c>
      <c r="K1140" s="37"/>
      <c r="L1140" s="55"/>
    </row>
    <row r="1141" spans="1:12" x14ac:dyDescent="0.3">
      <c r="A1141" s="24" t="s">
        <v>4030</v>
      </c>
      <c r="B1141" s="364">
        <f>$D$477-1</f>
        <v>1</v>
      </c>
      <c r="C1141" s="383" t="s">
        <v>1516</v>
      </c>
      <c r="D1141" s="22">
        <v>0</v>
      </c>
      <c r="E1141" s="22">
        <v>3</v>
      </c>
      <c r="F1141" s="37" t="s">
        <v>1469</v>
      </c>
      <c r="G1141" s="209" t="str">
        <f t="shared" si="307"/>
        <v>PR.AC-4</v>
      </c>
      <c r="H1141" s="37">
        <f>VLOOKUP(E1141,'_Score matrix'!$B$31:$C$35,2,FALSE)</f>
        <v>1</v>
      </c>
      <c r="I1141" s="37">
        <f t="shared" si="309"/>
        <v>0</v>
      </c>
      <c r="J1141" s="37">
        <f t="shared" si="310"/>
        <v>5</v>
      </c>
      <c r="K1141" s="37"/>
      <c r="L1141" s="55"/>
    </row>
    <row r="1142" spans="1:12" x14ac:dyDescent="0.3">
      <c r="A1142" s="24" t="s">
        <v>3209</v>
      </c>
      <c r="B1142" s="364">
        <f>$D$320-1</f>
        <v>1</v>
      </c>
      <c r="C1142" s="383" t="s">
        <v>2005</v>
      </c>
      <c r="D1142" s="22">
        <v>0</v>
      </c>
      <c r="E1142" s="22">
        <f t="shared" ref="E1142:E1216" si="311">IF(D1142=6, 1, 3)</f>
        <v>3</v>
      </c>
      <c r="F1142" s="37" t="s">
        <v>1480</v>
      </c>
      <c r="G1142" s="37" t="str">
        <f t="shared" si="307"/>
        <v>DE.AE-5</v>
      </c>
      <c r="H1142" s="37">
        <f>VLOOKUP(E1142,'_Score matrix'!$B$31:$C$35,2,FALSE)</f>
        <v>1</v>
      </c>
      <c r="I1142" s="37">
        <f t="shared" si="309"/>
        <v>0</v>
      </c>
      <c r="J1142" s="37">
        <f t="shared" si="310"/>
        <v>5</v>
      </c>
      <c r="K1142" s="37"/>
      <c r="L1142" s="55"/>
    </row>
    <row r="1143" spans="1:12" x14ac:dyDescent="0.3">
      <c r="A1143" s="24" t="s">
        <v>3210</v>
      </c>
      <c r="B1143" s="364">
        <f t="shared" ref="B1143:B1185" si="312">$D$320-1</f>
        <v>1</v>
      </c>
      <c r="C1143" s="383" t="s">
        <v>2005</v>
      </c>
      <c r="D1143" s="22">
        <v>0</v>
      </c>
      <c r="E1143" s="22">
        <f t="shared" si="311"/>
        <v>3</v>
      </c>
      <c r="F1143" s="37" t="s">
        <v>1480</v>
      </c>
      <c r="G1143" s="37" t="str">
        <f t="shared" si="307"/>
        <v>DE.AE-5</v>
      </c>
      <c r="H1143" s="37">
        <f>VLOOKUP(E1143,'_Score matrix'!$B$31:$C$35,2,FALSE)</f>
        <v>1</v>
      </c>
      <c r="I1143" s="37">
        <f t="shared" si="309"/>
        <v>0</v>
      </c>
      <c r="J1143" s="37">
        <f t="shared" si="310"/>
        <v>5</v>
      </c>
      <c r="K1143" s="37"/>
      <c r="L1143" s="55"/>
    </row>
    <row r="1144" spans="1:12" x14ac:dyDescent="0.3">
      <c r="A1144" s="24" t="s">
        <v>3211</v>
      </c>
      <c r="B1144" s="364">
        <f t="shared" si="312"/>
        <v>1</v>
      </c>
      <c r="C1144" s="383" t="s">
        <v>2005</v>
      </c>
      <c r="D1144" s="22">
        <v>0</v>
      </c>
      <c r="E1144" s="22">
        <f t="shared" si="311"/>
        <v>3</v>
      </c>
      <c r="F1144" s="37"/>
      <c r="G1144" s="37"/>
      <c r="H1144" s="37">
        <f>VLOOKUP(E1144,'_Score matrix'!$B$31:$C$35,2,FALSE)</f>
        <v>1</v>
      </c>
      <c r="I1144" s="37">
        <f t="shared" si="309"/>
        <v>0</v>
      </c>
      <c r="J1144" s="37">
        <f t="shared" si="310"/>
        <v>5</v>
      </c>
      <c r="K1144" s="37"/>
      <c r="L1144" s="55"/>
    </row>
    <row r="1145" spans="1:12" x14ac:dyDescent="0.3">
      <c r="A1145" s="24" t="s">
        <v>3212</v>
      </c>
      <c r="B1145" s="364">
        <f t="shared" si="312"/>
        <v>1</v>
      </c>
      <c r="C1145" s="383" t="s">
        <v>2005</v>
      </c>
      <c r="D1145" s="22">
        <v>0</v>
      </c>
      <c r="E1145" s="22">
        <f t="shared" si="311"/>
        <v>3</v>
      </c>
      <c r="F1145" s="37"/>
      <c r="G1145" s="37"/>
      <c r="H1145" s="37">
        <f>VLOOKUP(E1145,'_Score matrix'!$B$31:$C$35,2,FALSE)</f>
        <v>1</v>
      </c>
      <c r="I1145" s="37">
        <f t="shared" si="309"/>
        <v>0</v>
      </c>
      <c r="J1145" s="37">
        <f t="shared" si="310"/>
        <v>5</v>
      </c>
      <c r="K1145" s="37"/>
      <c r="L1145" s="55"/>
    </row>
    <row r="1146" spans="1:12" x14ac:dyDescent="0.3">
      <c r="A1146" s="24" t="s">
        <v>3213</v>
      </c>
      <c r="B1146" s="364">
        <f t="shared" si="312"/>
        <v>1</v>
      </c>
      <c r="C1146" s="383" t="s">
        <v>2005</v>
      </c>
      <c r="D1146" s="22">
        <v>0</v>
      </c>
      <c r="E1146" s="22">
        <f t="shared" si="311"/>
        <v>3</v>
      </c>
      <c r="F1146" s="37"/>
      <c r="G1146" s="37"/>
      <c r="H1146" s="37">
        <f>VLOOKUP(E1146,'_Score matrix'!$B$31:$C$35,2,FALSE)</f>
        <v>1</v>
      </c>
      <c r="I1146" s="37">
        <f t="shared" si="309"/>
        <v>0</v>
      </c>
      <c r="J1146" s="37">
        <f t="shared" si="310"/>
        <v>5</v>
      </c>
      <c r="K1146" s="37"/>
      <c r="L1146" s="55"/>
    </row>
    <row r="1147" spans="1:12" x14ac:dyDescent="0.3">
      <c r="A1147" s="24" t="s">
        <v>3214</v>
      </c>
      <c r="B1147" s="364">
        <f t="shared" si="312"/>
        <v>1</v>
      </c>
      <c r="C1147" s="383" t="s">
        <v>2005</v>
      </c>
      <c r="D1147" s="22">
        <v>0</v>
      </c>
      <c r="E1147" s="22">
        <f t="shared" si="311"/>
        <v>3</v>
      </c>
      <c r="F1147" s="37"/>
      <c r="G1147" s="37"/>
      <c r="H1147" s="37">
        <f>VLOOKUP(E1147,'_Score matrix'!$B$31:$C$35,2,FALSE)</f>
        <v>1</v>
      </c>
      <c r="I1147" s="37">
        <f t="shared" si="309"/>
        <v>0</v>
      </c>
      <c r="J1147" s="37">
        <f t="shared" si="310"/>
        <v>5</v>
      </c>
      <c r="K1147" s="37"/>
      <c r="L1147" s="55"/>
    </row>
    <row r="1148" spans="1:12" x14ac:dyDescent="0.3">
      <c r="A1148" s="24" t="s">
        <v>3215</v>
      </c>
      <c r="B1148" s="364">
        <f t="shared" si="312"/>
        <v>1</v>
      </c>
      <c r="C1148" s="383" t="s">
        <v>2005</v>
      </c>
      <c r="D1148" s="22">
        <v>0</v>
      </c>
      <c r="E1148" s="22">
        <f t="shared" si="311"/>
        <v>3</v>
      </c>
      <c r="F1148" s="37"/>
      <c r="G1148" s="37"/>
      <c r="H1148" s="37">
        <f>VLOOKUP(E1148,'_Score matrix'!$B$31:$C$35,2,FALSE)</f>
        <v>1</v>
      </c>
      <c r="I1148" s="37">
        <f t="shared" si="309"/>
        <v>0</v>
      </c>
      <c r="J1148" s="37">
        <f t="shared" si="310"/>
        <v>5</v>
      </c>
      <c r="K1148" s="37"/>
      <c r="L1148" s="55"/>
    </row>
    <row r="1149" spans="1:12" x14ac:dyDescent="0.3">
      <c r="A1149" s="24" t="s">
        <v>3216</v>
      </c>
      <c r="B1149" s="364">
        <f t="shared" si="312"/>
        <v>1</v>
      </c>
      <c r="C1149" s="383" t="s">
        <v>2005</v>
      </c>
      <c r="D1149" s="22">
        <v>0</v>
      </c>
      <c r="E1149" s="22">
        <f t="shared" si="311"/>
        <v>3</v>
      </c>
      <c r="F1149" s="37"/>
      <c r="G1149" s="37"/>
      <c r="H1149" s="37">
        <f>VLOOKUP(E1149,'_Score matrix'!$B$31:$C$35,2,FALSE)</f>
        <v>1</v>
      </c>
      <c r="I1149" s="37">
        <f t="shared" si="309"/>
        <v>0</v>
      </c>
      <c r="J1149" s="37">
        <f t="shared" si="310"/>
        <v>5</v>
      </c>
      <c r="K1149" s="37"/>
      <c r="L1149" s="55"/>
    </row>
    <row r="1150" spans="1:12" x14ac:dyDescent="0.3">
      <c r="A1150" s="24" t="s">
        <v>3217</v>
      </c>
      <c r="B1150" s="364">
        <f t="shared" si="312"/>
        <v>1</v>
      </c>
      <c r="C1150" s="383" t="s">
        <v>2005</v>
      </c>
      <c r="D1150" s="22">
        <v>0</v>
      </c>
      <c r="E1150" s="22">
        <f t="shared" si="311"/>
        <v>3</v>
      </c>
      <c r="F1150" s="37"/>
      <c r="G1150" s="37"/>
      <c r="H1150" s="37">
        <f>VLOOKUP(E1150,'_Score matrix'!$B$31:$C$35,2,FALSE)</f>
        <v>1</v>
      </c>
      <c r="I1150" s="37">
        <f t="shared" si="309"/>
        <v>0</v>
      </c>
      <c r="J1150" s="37">
        <f t="shared" si="310"/>
        <v>5</v>
      </c>
      <c r="K1150" s="37"/>
      <c r="L1150" s="55"/>
    </row>
    <row r="1151" spans="1:12" x14ac:dyDescent="0.3">
      <c r="A1151" s="24" t="s">
        <v>3218</v>
      </c>
      <c r="B1151" s="364">
        <f t="shared" si="312"/>
        <v>1</v>
      </c>
      <c r="C1151" s="383" t="s">
        <v>2005</v>
      </c>
      <c r="D1151" s="22">
        <v>0</v>
      </c>
      <c r="E1151" s="22">
        <f t="shared" si="311"/>
        <v>3</v>
      </c>
      <c r="F1151" s="37"/>
      <c r="G1151" s="37"/>
      <c r="H1151" s="37">
        <f>VLOOKUP(E1151,'_Score matrix'!$B$31:$C$35,2,FALSE)</f>
        <v>1</v>
      </c>
      <c r="I1151" s="37">
        <f t="shared" si="309"/>
        <v>0</v>
      </c>
      <c r="J1151" s="37">
        <f t="shared" si="310"/>
        <v>5</v>
      </c>
      <c r="K1151" s="37"/>
      <c r="L1151" s="55"/>
    </row>
    <row r="1152" spans="1:12" x14ac:dyDescent="0.3">
      <c r="A1152" s="24" t="s">
        <v>3219</v>
      </c>
      <c r="B1152" s="364">
        <f t="shared" si="312"/>
        <v>1</v>
      </c>
      <c r="C1152" s="383" t="s">
        <v>2005</v>
      </c>
      <c r="D1152" s="22">
        <v>0</v>
      </c>
      <c r="E1152" s="22">
        <f t="shared" si="311"/>
        <v>3</v>
      </c>
      <c r="F1152" s="37"/>
      <c r="G1152" s="37"/>
      <c r="H1152" s="37">
        <f>VLOOKUP(E1152,'_Score matrix'!$B$31:$C$35,2,FALSE)</f>
        <v>1</v>
      </c>
      <c r="I1152" s="37">
        <f t="shared" si="309"/>
        <v>0</v>
      </c>
      <c r="J1152" s="37">
        <f t="shared" si="310"/>
        <v>5</v>
      </c>
      <c r="K1152" s="37"/>
      <c r="L1152" s="55"/>
    </row>
    <row r="1153" spans="1:12" x14ac:dyDescent="0.3">
      <c r="A1153" s="24" t="s">
        <v>3220</v>
      </c>
      <c r="B1153" s="364">
        <f t="shared" si="312"/>
        <v>1</v>
      </c>
      <c r="C1153" s="383" t="s">
        <v>2005</v>
      </c>
      <c r="D1153" s="22">
        <v>0</v>
      </c>
      <c r="E1153" s="22">
        <f t="shared" si="311"/>
        <v>3</v>
      </c>
      <c r="F1153" s="37" t="s">
        <v>1478</v>
      </c>
      <c r="G1153" s="209" t="str">
        <f>IF(B1153=1,F1153,"")</f>
        <v>DE.AE-3</v>
      </c>
      <c r="H1153" s="37">
        <f>VLOOKUP(E1153,'_Score matrix'!$B$31:$C$35,2,FALSE)</f>
        <v>1</v>
      </c>
      <c r="I1153" s="37">
        <f t="shared" si="309"/>
        <v>0</v>
      </c>
      <c r="J1153" s="37">
        <f t="shared" si="310"/>
        <v>5</v>
      </c>
      <c r="K1153" s="37"/>
      <c r="L1153" s="55"/>
    </row>
    <row r="1154" spans="1:12" x14ac:dyDescent="0.3">
      <c r="A1154" s="24" t="s">
        <v>3221</v>
      </c>
      <c r="B1154" s="364">
        <f t="shared" si="312"/>
        <v>1</v>
      </c>
      <c r="C1154" s="383" t="s">
        <v>2005</v>
      </c>
      <c r="D1154" s="22">
        <v>0</v>
      </c>
      <c r="E1154" s="22">
        <f t="shared" si="311"/>
        <v>3</v>
      </c>
      <c r="F1154" s="37" t="s">
        <v>1478</v>
      </c>
      <c r="G1154" s="209" t="str">
        <f>IF(B1154=1,F1154,"")</f>
        <v>DE.AE-3</v>
      </c>
      <c r="H1154" s="37">
        <f>VLOOKUP(E1154,'_Score matrix'!$B$31:$C$35,2,FALSE)</f>
        <v>1</v>
      </c>
      <c r="I1154" s="37">
        <f t="shared" si="309"/>
        <v>0</v>
      </c>
      <c r="J1154" s="37">
        <f t="shared" si="310"/>
        <v>5</v>
      </c>
      <c r="K1154" s="37"/>
      <c r="L1154" s="55"/>
    </row>
    <row r="1155" spans="1:12" x14ac:dyDescent="0.3">
      <c r="A1155" s="24" t="s">
        <v>3222</v>
      </c>
      <c r="B1155" s="364">
        <f t="shared" si="312"/>
        <v>1</v>
      </c>
      <c r="C1155" s="383" t="s">
        <v>2005</v>
      </c>
      <c r="D1155" s="22">
        <v>0</v>
      </c>
      <c r="E1155" s="22">
        <f t="shared" si="311"/>
        <v>3</v>
      </c>
      <c r="F1155" s="37"/>
      <c r="G1155" s="37"/>
      <c r="H1155" s="37">
        <f>VLOOKUP(E1155,'_Score matrix'!$B$31:$C$35,2,FALSE)</f>
        <v>1</v>
      </c>
      <c r="I1155" s="37">
        <f t="shared" si="309"/>
        <v>0</v>
      </c>
      <c r="J1155" s="37">
        <f t="shared" si="310"/>
        <v>5</v>
      </c>
      <c r="K1155" s="37"/>
      <c r="L1155" s="55"/>
    </row>
    <row r="1156" spans="1:12" x14ac:dyDescent="0.3">
      <c r="A1156" s="24" t="s">
        <v>3223</v>
      </c>
      <c r="B1156" s="364">
        <f t="shared" si="312"/>
        <v>1</v>
      </c>
      <c r="C1156" s="383" t="s">
        <v>2005</v>
      </c>
      <c r="D1156" s="22">
        <v>0</v>
      </c>
      <c r="E1156" s="22">
        <f t="shared" si="311"/>
        <v>3</v>
      </c>
      <c r="F1156" s="37"/>
      <c r="G1156" s="37"/>
      <c r="H1156" s="37">
        <f>VLOOKUP(E1156,'_Score matrix'!$B$31:$C$35,2,FALSE)</f>
        <v>1</v>
      </c>
      <c r="I1156" s="37">
        <f t="shared" si="309"/>
        <v>0</v>
      </c>
      <c r="J1156" s="37">
        <f t="shared" si="310"/>
        <v>5</v>
      </c>
      <c r="K1156" s="37"/>
      <c r="L1156" s="55"/>
    </row>
    <row r="1157" spans="1:12" x14ac:dyDescent="0.3">
      <c r="A1157" s="24" t="s">
        <v>3224</v>
      </c>
      <c r="B1157" s="364">
        <f t="shared" si="312"/>
        <v>1</v>
      </c>
      <c r="C1157" s="383" t="s">
        <v>2005</v>
      </c>
      <c r="D1157" s="22">
        <v>0</v>
      </c>
      <c r="E1157" s="22">
        <f t="shared" si="311"/>
        <v>3</v>
      </c>
      <c r="F1157" s="37" t="s">
        <v>1478</v>
      </c>
      <c r="G1157" s="209" t="str">
        <f>IF(B1157=1,F1157,"")</f>
        <v>DE.AE-3</v>
      </c>
      <c r="H1157" s="37">
        <f>VLOOKUP(E1157,'_Score matrix'!$B$31:$C$35,2,FALSE)</f>
        <v>1</v>
      </c>
      <c r="I1157" s="37">
        <f t="shared" si="309"/>
        <v>0</v>
      </c>
      <c r="J1157" s="37">
        <f t="shared" si="310"/>
        <v>5</v>
      </c>
      <c r="K1157" s="37"/>
      <c r="L1157" s="55"/>
    </row>
    <row r="1158" spans="1:12" x14ac:dyDescent="0.3">
      <c r="A1158" s="24" t="s">
        <v>3225</v>
      </c>
      <c r="B1158" s="364">
        <f t="shared" si="312"/>
        <v>1</v>
      </c>
      <c r="C1158" s="383" t="s">
        <v>2005</v>
      </c>
      <c r="D1158" s="22">
        <v>0</v>
      </c>
      <c r="E1158" s="22">
        <f t="shared" si="311"/>
        <v>3</v>
      </c>
      <c r="F1158" s="37" t="s">
        <v>1478</v>
      </c>
      <c r="G1158" s="209" t="str">
        <f>IF(B1158=1,F1158,"")</f>
        <v>DE.AE-3</v>
      </c>
      <c r="H1158" s="37">
        <f>VLOOKUP(E1158,'_Score matrix'!$B$31:$C$35,2,FALSE)</f>
        <v>1</v>
      </c>
      <c r="I1158" s="37">
        <f t="shared" si="309"/>
        <v>0</v>
      </c>
      <c r="J1158" s="37">
        <f t="shared" si="310"/>
        <v>5</v>
      </c>
      <c r="K1158" s="37"/>
      <c r="L1158" s="55"/>
    </row>
    <row r="1159" spans="1:12" x14ac:dyDescent="0.3">
      <c r="A1159" s="24" t="s">
        <v>3226</v>
      </c>
      <c r="B1159" s="364">
        <f t="shared" si="312"/>
        <v>1</v>
      </c>
      <c r="C1159" s="383" t="s">
        <v>2005</v>
      </c>
      <c r="D1159" s="22">
        <v>0</v>
      </c>
      <c r="E1159" s="22">
        <f t="shared" si="311"/>
        <v>3</v>
      </c>
      <c r="F1159" s="37"/>
      <c r="G1159" s="37"/>
      <c r="H1159" s="37">
        <f>VLOOKUP(E1159,'_Score matrix'!$B$31:$C$35,2,FALSE)</f>
        <v>1</v>
      </c>
      <c r="I1159" s="37">
        <f t="shared" si="309"/>
        <v>0</v>
      </c>
      <c r="J1159" s="37">
        <f t="shared" si="310"/>
        <v>5</v>
      </c>
      <c r="K1159" s="37"/>
      <c r="L1159" s="55"/>
    </row>
    <row r="1160" spans="1:12" x14ac:dyDescent="0.3">
      <c r="A1160" s="24" t="s">
        <v>3227</v>
      </c>
      <c r="B1160" s="364">
        <f t="shared" si="312"/>
        <v>1</v>
      </c>
      <c r="C1160" s="383" t="s">
        <v>2005</v>
      </c>
      <c r="D1160" s="22">
        <v>0</v>
      </c>
      <c r="E1160" s="22">
        <f t="shared" si="311"/>
        <v>3</v>
      </c>
      <c r="F1160" s="37"/>
      <c r="G1160" s="37"/>
      <c r="H1160" s="37">
        <f>VLOOKUP(E1160,'_Score matrix'!$B$31:$C$35,2,FALSE)</f>
        <v>1</v>
      </c>
      <c r="I1160" s="37">
        <f t="shared" si="309"/>
        <v>0</v>
      </c>
      <c r="J1160" s="37">
        <f t="shared" si="310"/>
        <v>5</v>
      </c>
      <c r="K1160" s="37"/>
      <c r="L1160" s="55"/>
    </row>
    <row r="1161" spans="1:12" x14ac:dyDescent="0.3">
      <c r="A1161" s="24" t="s">
        <v>3228</v>
      </c>
      <c r="B1161" s="364">
        <f t="shared" si="312"/>
        <v>1</v>
      </c>
      <c r="C1161" s="383" t="s">
        <v>2005</v>
      </c>
      <c r="D1161" s="22">
        <v>0</v>
      </c>
      <c r="E1161" s="22">
        <f t="shared" si="311"/>
        <v>3</v>
      </c>
      <c r="F1161" s="37"/>
      <c r="G1161" s="37"/>
      <c r="H1161" s="37">
        <f>VLOOKUP(E1161,'_Score matrix'!$B$31:$C$35,2,FALSE)</f>
        <v>1</v>
      </c>
      <c r="I1161" s="37">
        <f t="shared" si="309"/>
        <v>0</v>
      </c>
      <c r="J1161" s="37">
        <f t="shared" si="310"/>
        <v>5</v>
      </c>
      <c r="K1161" s="37"/>
      <c r="L1161" s="55"/>
    </row>
    <row r="1162" spans="1:12" x14ac:dyDescent="0.3">
      <c r="A1162" s="24" t="s">
        <v>3229</v>
      </c>
      <c r="B1162" s="364">
        <f t="shared" si="312"/>
        <v>1</v>
      </c>
      <c r="C1162" s="383" t="s">
        <v>2005</v>
      </c>
      <c r="D1162" s="22">
        <v>0</v>
      </c>
      <c r="E1162" s="22">
        <f t="shared" si="311"/>
        <v>3</v>
      </c>
      <c r="F1162" s="37"/>
      <c r="G1162" s="37"/>
      <c r="H1162" s="37">
        <f>VLOOKUP(E1162,'_Score matrix'!$B$31:$C$35,2,FALSE)</f>
        <v>1</v>
      </c>
      <c r="I1162" s="37">
        <f t="shared" si="309"/>
        <v>0</v>
      </c>
      <c r="J1162" s="37">
        <f t="shared" si="310"/>
        <v>5</v>
      </c>
      <c r="K1162" s="37"/>
      <c r="L1162" s="55"/>
    </row>
    <row r="1163" spans="1:12" x14ac:dyDescent="0.3">
      <c r="A1163" s="24" t="s">
        <v>3230</v>
      </c>
      <c r="B1163" s="364">
        <f t="shared" si="312"/>
        <v>1</v>
      </c>
      <c r="C1163" s="383" t="s">
        <v>2005</v>
      </c>
      <c r="D1163" s="22">
        <v>0</v>
      </c>
      <c r="E1163" s="22">
        <f t="shared" si="311"/>
        <v>3</v>
      </c>
      <c r="F1163" s="37"/>
      <c r="G1163" s="37"/>
      <c r="H1163" s="37">
        <f>VLOOKUP(E1163,'_Score matrix'!$B$31:$C$35,2,FALSE)</f>
        <v>1</v>
      </c>
      <c r="I1163" s="37">
        <f t="shared" si="309"/>
        <v>0</v>
      </c>
      <c r="J1163" s="37">
        <f t="shared" si="310"/>
        <v>5</v>
      </c>
      <c r="K1163" s="37"/>
      <c r="L1163" s="55"/>
    </row>
    <row r="1164" spans="1:12" x14ac:dyDescent="0.3">
      <c r="A1164" s="24" t="s">
        <v>3231</v>
      </c>
      <c r="B1164" s="364">
        <f t="shared" si="312"/>
        <v>1</v>
      </c>
      <c r="C1164" s="383" t="s">
        <v>2005</v>
      </c>
      <c r="D1164" s="22">
        <v>0</v>
      </c>
      <c r="E1164" s="22">
        <f t="shared" si="311"/>
        <v>3</v>
      </c>
      <c r="F1164" s="37"/>
      <c r="G1164" s="37"/>
      <c r="H1164" s="37">
        <f>VLOOKUP(E1164,'_Score matrix'!$B$31:$C$35,2,FALSE)</f>
        <v>1</v>
      </c>
      <c r="I1164" s="37">
        <f t="shared" si="309"/>
        <v>0</v>
      </c>
      <c r="J1164" s="37">
        <f t="shared" si="310"/>
        <v>5</v>
      </c>
      <c r="K1164" s="37"/>
      <c r="L1164" s="55"/>
    </row>
    <row r="1165" spans="1:12" x14ac:dyDescent="0.3">
      <c r="A1165" s="24" t="s">
        <v>3232</v>
      </c>
      <c r="B1165" s="364">
        <f t="shared" si="312"/>
        <v>1</v>
      </c>
      <c r="C1165" s="383" t="s">
        <v>2005</v>
      </c>
      <c r="D1165" s="22">
        <v>0</v>
      </c>
      <c r="E1165" s="22">
        <f t="shared" si="311"/>
        <v>3</v>
      </c>
      <c r="F1165" s="37"/>
      <c r="G1165" s="37"/>
      <c r="H1165" s="37">
        <f>VLOOKUP(E1165,'_Score matrix'!$B$31:$C$35,2,FALSE)</f>
        <v>1</v>
      </c>
      <c r="I1165" s="37">
        <f t="shared" si="309"/>
        <v>0</v>
      </c>
      <c r="J1165" s="37">
        <f t="shared" si="310"/>
        <v>5</v>
      </c>
      <c r="K1165" s="37"/>
      <c r="L1165" s="55"/>
    </row>
    <row r="1166" spans="1:12" x14ac:dyDescent="0.3">
      <c r="A1166" s="24" t="s">
        <v>3233</v>
      </c>
      <c r="B1166" s="364">
        <f t="shared" si="312"/>
        <v>1</v>
      </c>
      <c r="C1166" s="383" t="s">
        <v>2005</v>
      </c>
      <c r="D1166" s="22">
        <v>0</v>
      </c>
      <c r="E1166" s="22">
        <f t="shared" si="311"/>
        <v>3</v>
      </c>
      <c r="F1166" s="37"/>
      <c r="G1166" s="37"/>
      <c r="H1166" s="37">
        <f>VLOOKUP(E1166,'_Score matrix'!$B$31:$C$35,2,FALSE)</f>
        <v>1</v>
      </c>
      <c r="I1166" s="37">
        <f t="shared" si="309"/>
        <v>0</v>
      </c>
      <c r="J1166" s="37">
        <f t="shared" si="310"/>
        <v>5</v>
      </c>
      <c r="K1166" s="37"/>
      <c r="L1166" s="55"/>
    </row>
    <row r="1167" spans="1:12" x14ac:dyDescent="0.3">
      <c r="A1167" s="24" t="s">
        <v>4371</v>
      </c>
      <c r="B1167" s="364">
        <f t="shared" si="312"/>
        <v>1</v>
      </c>
      <c r="C1167" s="383" t="s">
        <v>2005</v>
      </c>
      <c r="D1167" s="22">
        <v>0</v>
      </c>
      <c r="E1167" s="22">
        <f t="shared" si="311"/>
        <v>3</v>
      </c>
      <c r="F1167" s="37"/>
      <c r="G1167" s="37"/>
      <c r="H1167" s="37">
        <f>VLOOKUP(E1167,'_Score matrix'!$B$31:$C$35,2,FALSE)</f>
        <v>1</v>
      </c>
      <c r="I1167" s="37">
        <f t="shared" si="309"/>
        <v>0</v>
      </c>
      <c r="J1167" s="37">
        <f t="shared" si="310"/>
        <v>5</v>
      </c>
      <c r="K1167" s="37"/>
      <c r="L1167" s="55"/>
    </row>
    <row r="1168" spans="1:12" x14ac:dyDescent="0.3">
      <c r="A1168" s="24" t="s">
        <v>4372</v>
      </c>
      <c r="B1168" s="364">
        <f t="shared" si="312"/>
        <v>1</v>
      </c>
      <c r="C1168" s="383" t="s">
        <v>2005</v>
      </c>
      <c r="D1168" s="22">
        <v>0</v>
      </c>
      <c r="E1168" s="22">
        <f t="shared" si="311"/>
        <v>3</v>
      </c>
      <c r="F1168" s="37" t="s">
        <v>1490</v>
      </c>
      <c r="G1168" s="209" t="str">
        <f>IF(B1168=1,F1168,"")</f>
        <v>DE.DP-2</v>
      </c>
      <c r="H1168" s="37">
        <f>VLOOKUP(E1168,'_Score matrix'!$B$31:$C$35,2,FALSE)</f>
        <v>1</v>
      </c>
      <c r="I1168" s="37">
        <f t="shared" si="309"/>
        <v>0</v>
      </c>
      <c r="J1168" s="37">
        <f t="shared" si="310"/>
        <v>5</v>
      </c>
      <c r="K1168" s="37"/>
      <c r="L1168" s="55"/>
    </row>
    <row r="1169" spans="1:12" x14ac:dyDescent="0.3">
      <c r="A1169" s="24" t="s">
        <v>4373</v>
      </c>
      <c r="B1169" s="364">
        <f t="shared" si="312"/>
        <v>1</v>
      </c>
      <c r="C1169" s="383" t="s">
        <v>2005</v>
      </c>
      <c r="D1169" s="22">
        <v>0</v>
      </c>
      <c r="E1169" s="22">
        <f t="shared" si="311"/>
        <v>3</v>
      </c>
      <c r="F1169" s="37" t="s">
        <v>1490</v>
      </c>
      <c r="G1169" s="209" t="str">
        <f>IF(B1169=1,F1169,"")</f>
        <v>DE.DP-2</v>
      </c>
      <c r="H1169" s="37">
        <f>VLOOKUP(E1169,'_Score matrix'!$B$31:$C$35,2,FALSE)</f>
        <v>1</v>
      </c>
      <c r="I1169" s="37">
        <f t="shared" si="309"/>
        <v>0</v>
      </c>
      <c r="J1169" s="37">
        <f t="shared" si="310"/>
        <v>5</v>
      </c>
      <c r="K1169" s="37"/>
      <c r="L1169" s="55"/>
    </row>
    <row r="1170" spans="1:12" x14ac:dyDescent="0.3">
      <c r="A1170" s="24" t="s">
        <v>4374</v>
      </c>
      <c r="B1170" s="364">
        <f t="shared" si="312"/>
        <v>1</v>
      </c>
      <c r="C1170" s="383" t="s">
        <v>2005</v>
      </c>
      <c r="D1170" s="22">
        <v>0</v>
      </c>
      <c r="E1170" s="22">
        <f t="shared" si="311"/>
        <v>3</v>
      </c>
      <c r="F1170" s="37" t="s">
        <v>1476</v>
      </c>
      <c r="G1170" s="209" t="str">
        <f>IF(B1170=1,F1170,"")</f>
        <v>DE.AE-1</v>
      </c>
      <c r="H1170" s="37">
        <f>VLOOKUP(E1170,'_Score matrix'!$B$31:$C$35,2,FALSE)</f>
        <v>1</v>
      </c>
      <c r="I1170" s="37">
        <f t="shared" si="309"/>
        <v>0</v>
      </c>
      <c r="J1170" s="37">
        <f t="shared" si="310"/>
        <v>5</v>
      </c>
      <c r="K1170" s="37"/>
      <c r="L1170" s="55"/>
    </row>
    <row r="1171" spans="1:12" x14ac:dyDescent="0.3">
      <c r="A1171" s="531" t="str">
        <f>A1170</f>
        <v>T 1.7.29</v>
      </c>
      <c r="B1171" s="525">
        <f t="shared" ref="B1171:J1176" si="313">B1170</f>
        <v>1</v>
      </c>
      <c r="C1171" s="532" t="str">
        <f t="shared" si="313"/>
        <v>C</v>
      </c>
      <c r="D1171" s="350">
        <f t="shared" si="313"/>
        <v>0</v>
      </c>
      <c r="E1171" s="350">
        <f t="shared" si="313"/>
        <v>3</v>
      </c>
      <c r="F1171" s="351" t="s">
        <v>1483</v>
      </c>
      <c r="G1171" s="350" t="str">
        <f t="shared" ref="G1171" si="314">IF(B1171=1,F1171,"")</f>
        <v>DE.CM-3</v>
      </c>
      <c r="H1171" s="350">
        <f t="shared" si="313"/>
        <v>1</v>
      </c>
      <c r="I1171" s="350">
        <f t="shared" si="313"/>
        <v>0</v>
      </c>
      <c r="J1171" s="350">
        <f t="shared" si="313"/>
        <v>5</v>
      </c>
      <c r="K1171" s="350"/>
      <c r="L1171" s="533" t="s">
        <v>2929</v>
      </c>
    </row>
    <row r="1172" spans="1:12" x14ac:dyDescent="0.3">
      <c r="A1172" s="531" t="str">
        <f>A1171</f>
        <v>T 1.7.29</v>
      </c>
      <c r="B1172" s="525">
        <f t="shared" si="313"/>
        <v>1</v>
      </c>
      <c r="C1172" s="532" t="str">
        <f t="shared" si="313"/>
        <v>C</v>
      </c>
      <c r="D1172" s="350">
        <f t="shared" si="313"/>
        <v>0</v>
      </c>
      <c r="E1172" s="350">
        <f t="shared" si="313"/>
        <v>3</v>
      </c>
      <c r="F1172" s="351" t="s">
        <v>1490</v>
      </c>
      <c r="G1172" s="350" t="str">
        <f t="shared" ref="G1172" si="315">IF(B1172=1,F1172,"")</f>
        <v>DE.DP-2</v>
      </c>
      <c r="H1172" s="350">
        <f t="shared" si="313"/>
        <v>1</v>
      </c>
      <c r="I1172" s="350">
        <f t="shared" si="313"/>
        <v>0</v>
      </c>
      <c r="J1172" s="350">
        <f t="shared" si="313"/>
        <v>5</v>
      </c>
      <c r="K1172" s="350"/>
      <c r="L1172" s="533" t="s">
        <v>2929</v>
      </c>
    </row>
    <row r="1173" spans="1:12" x14ac:dyDescent="0.3">
      <c r="A1173" s="24" t="s">
        <v>4375</v>
      </c>
      <c r="B1173" s="364">
        <f t="shared" si="312"/>
        <v>1</v>
      </c>
      <c r="C1173" s="383" t="s">
        <v>2005</v>
      </c>
      <c r="D1173" s="22">
        <v>0</v>
      </c>
      <c r="E1173" s="22">
        <f t="shared" si="311"/>
        <v>3</v>
      </c>
      <c r="F1173" s="37" t="s">
        <v>1476</v>
      </c>
      <c r="G1173" s="209" t="str">
        <f>IF(B1173=1,F1173,"")</f>
        <v>DE.AE-1</v>
      </c>
      <c r="H1173" s="37">
        <f>VLOOKUP(E1173,'_Score matrix'!$B$31:$C$35,2,FALSE)</f>
        <v>1</v>
      </c>
      <c r="I1173" s="37">
        <f t="shared" si="309"/>
        <v>0</v>
      </c>
      <c r="J1173" s="37">
        <f t="shared" si="310"/>
        <v>5</v>
      </c>
      <c r="K1173" s="37"/>
      <c r="L1173" s="55"/>
    </row>
    <row r="1174" spans="1:12" x14ac:dyDescent="0.3">
      <c r="A1174" s="531" t="str">
        <f>A1173</f>
        <v>T 1.7.30</v>
      </c>
      <c r="B1174" s="525">
        <f t="shared" si="313"/>
        <v>1</v>
      </c>
      <c r="C1174" s="532" t="str">
        <f t="shared" si="313"/>
        <v>C</v>
      </c>
      <c r="D1174" s="350">
        <f t="shared" si="313"/>
        <v>0</v>
      </c>
      <c r="E1174" s="350">
        <f t="shared" si="313"/>
        <v>3</v>
      </c>
      <c r="F1174" s="351" t="s">
        <v>1490</v>
      </c>
      <c r="G1174" s="350" t="str">
        <f t="shared" ref="G1174" si="316">IF(B1174=1,F1174,"")</f>
        <v>DE.DP-2</v>
      </c>
      <c r="H1174" s="350">
        <f t="shared" si="313"/>
        <v>1</v>
      </c>
      <c r="I1174" s="350">
        <f t="shared" si="313"/>
        <v>0</v>
      </c>
      <c r="J1174" s="350">
        <f t="shared" si="313"/>
        <v>5</v>
      </c>
      <c r="K1174" s="350"/>
      <c r="L1174" s="533" t="s">
        <v>2929</v>
      </c>
    </row>
    <row r="1175" spans="1:12" x14ac:dyDescent="0.3">
      <c r="A1175" s="24" t="s">
        <v>4376</v>
      </c>
      <c r="B1175" s="364">
        <f t="shared" si="312"/>
        <v>1</v>
      </c>
      <c r="C1175" s="383" t="s">
        <v>2005</v>
      </c>
      <c r="D1175" s="22">
        <v>0</v>
      </c>
      <c r="E1175" s="22">
        <f t="shared" si="311"/>
        <v>3</v>
      </c>
      <c r="F1175" s="37" t="s">
        <v>1476</v>
      </c>
      <c r="G1175" s="209" t="str">
        <f>IF(B1175=1,F1175,"")</f>
        <v>DE.AE-1</v>
      </c>
      <c r="H1175" s="37">
        <f>VLOOKUP(E1175,'_Score matrix'!$B$31:$C$35,2,FALSE)</f>
        <v>1</v>
      </c>
      <c r="I1175" s="37">
        <f t="shared" si="309"/>
        <v>0</v>
      </c>
      <c r="J1175" s="37">
        <f t="shared" si="310"/>
        <v>5</v>
      </c>
      <c r="K1175" s="37"/>
      <c r="L1175" s="55"/>
    </row>
    <row r="1176" spans="1:12" x14ac:dyDescent="0.3">
      <c r="A1176" s="531" t="str">
        <f>A1175</f>
        <v>T 1.7.31</v>
      </c>
      <c r="B1176" s="525">
        <f t="shared" si="313"/>
        <v>1</v>
      </c>
      <c r="C1176" s="532" t="str">
        <f t="shared" si="313"/>
        <v>C</v>
      </c>
      <c r="D1176" s="350">
        <f t="shared" si="313"/>
        <v>0</v>
      </c>
      <c r="E1176" s="350">
        <f t="shared" si="313"/>
        <v>3</v>
      </c>
      <c r="F1176" s="351" t="s">
        <v>1490</v>
      </c>
      <c r="G1176" s="350" t="str">
        <f t="shared" ref="G1176" si="317">IF(B1176=1,F1176,"")</f>
        <v>DE.DP-2</v>
      </c>
      <c r="H1176" s="350">
        <f t="shared" si="313"/>
        <v>1</v>
      </c>
      <c r="I1176" s="350">
        <f t="shared" si="313"/>
        <v>0</v>
      </c>
      <c r="J1176" s="350">
        <f t="shared" si="313"/>
        <v>5</v>
      </c>
      <c r="K1176" s="350"/>
      <c r="L1176" s="533" t="s">
        <v>2929</v>
      </c>
    </row>
    <row r="1177" spans="1:12" x14ac:dyDescent="0.3">
      <c r="A1177" s="24" t="s">
        <v>4377</v>
      </c>
      <c r="B1177" s="364">
        <f t="shared" si="312"/>
        <v>1</v>
      </c>
      <c r="C1177" s="383" t="s">
        <v>2005</v>
      </c>
      <c r="D1177" s="22">
        <v>0</v>
      </c>
      <c r="E1177" s="22">
        <f t="shared" si="311"/>
        <v>3</v>
      </c>
      <c r="F1177" s="37" t="s">
        <v>1476</v>
      </c>
      <c r="G1177" s="209" t="str">
        <f>IF(B1177=1,F1177,"")</f>
        <v>DE.AE-1</v>
      </c>
      <c r="H1177" s="37">
        <f>VLOOKUP(E1177,'_Score matrix'!$B$31:$C$35,2,FALSE)</f>
        <v>1</v>
      </c>
      <c r="I1177" s="37">
        <f t="shared" si="309"/>
        <v>0</v>
      </c>
      <c r="J1177" s="37">
        <f t="shared" si="310"/>
        <v>5</v>
      </c>
      <c r="K1177" s="37"/>
      <c r="L1177" s="55"/>
    </row>
    <row r="1178" spans="1:12" x14ac:dyDescent="0.3">
      <c r="A1178" s="531" t="str">
        <f>A1177</f>
        <v>T 1.7.32</v>
      </c>
      <c r="B1178" s="525">
        <f t="shared" ref="B1178:J1179" si="318">B1177</f>
        <v>1</v>
      </c>
      <c r="C1178" s="532" t="str">
        <f t="shared" si="318"/>
        <v>C</v>
      </c>
      <c r="D1178" s="350">
        <f t="shared" si="318"/>
        <v>0</v>
      </c>
      <c r="E1178" s="350">
        <f t="shared" si="318"/>
        <v>3</v>
      </c>
      <c r="F1178" s="351" t="s">
        <v>1481</v>
      </c>
      <c r="G1178" s="350" t="str">
        <f t="shared" ref="G1178:G1179" si="319">IF(B1178=1,F1178,"")</f>
        <v>DE.CM-1</v>
      </c>
      <c r="H1178" s="350">
        <f t="shared" si="318"/>
        <v>1</v>
      </c>
      <c r="I1178" s="350">
        <f t="shared" si="318"/>
        <v>0</v>
      </c>
      <c r="J1178" s="350">
        <f t="shared" si="318"/>
        <v>5</v>
      </c>
      <c r="K1178" s="350"/>
      <c r="L1178" s="533" t="s">
        <v>2929</v>
      </c>
    </row>
    <row r="1179" spans="1:12" x14ac:dyDescent="0.3">
      <c r="A1179" s="531" t="str">
        <f>A1178</f>
        <v>T 1.7.32</v>
      </c>
      <c r="B1179" s="525">
        <f t="shared" si="318"/>
        <v>1</v>
      </c>
      <c r="C1179" s="532" t="str">
        <f t="shared" si="318"/>
        <v>C</v>
      </c>
      <c r="D1179" s="350">
        <f t="shared" si="318"/>
        <v>0</v>
      </c>
      <c r="E1179" s="350">
        <f t="shared" si="318"/>
        <v>3</v>
      </c>
      <c r="F1179" s="351" t="s">
        <v>1490</v>
      </c>
      <c r="G1179" s="350" t="str">
        <f t="shared" si="319"/>
        <v>DE.DP-2</v>
      </c>
      <c r="H1179" s="350">
        <f t="shared" si="318"/>
        <v>1</v>
      </c>
      <c r="I1179" s="350">
        <f t="shared" si="318"/>
        <v>0</v>
      </c>
      <c r="J1179" s="350">
        <f t="shared" si="318"/>
        <v>5</v>
      </c>
      <c r="K1179" s="350"/>
      <c r="L1179" s="533" t="s">
        <v>2929</v>
      </c>
    </row>
    <row r="1180" spans="1:12" x14ac:dyDescent="0.3">
      <c r="A1180" s="24" t="s">
        <v>4378</v>
      </c>
      <c r="B1180" s="364">
        <f t="shared" si="312"/>
        <v>1</v>
      </c>
      <c r="C1180" s="383" t="s">
        <v>2005</v>
      </c>
      <c r="D1180" s="22">
        <v>0</v>
      </c>
      <c r="E1180" s="22">
        <f t="shared" si="311"/>
        <v>3</v>
      </c>
      <c r="F1180" s="37"/>
      <c r="G1180" s="37"/>
      <c r="H1180" s="37">
        <f>VLOOKUP(E1180,'_Score matrix'!$B$31:$C$35,2,FALSE)</f>
        <v>1</v>
      </c>
      <c r="I1180" s="37">
        <f t="shared" si="309"/>
        <v>0</v>
      </c>
      <c r="J1180" s="37">
        <f t="shared" si="310"/>
        <v>5</v>
      </c>
      <c r="K1180" s="37"/>
      <c r="L1180" s="55"/>
    </row>
    <row r="1181" spans="1:12" x14ac:dyDescent="0.3">
      <c r="A1181" s="24" t="s">
        <v>4379</v>
      </c>
      <c r="B1181" s="364">
        <f t="shared" si="312"/>
        <v>1</v>
      </c>
      <c r="C1181" s="383" t="s">
        <v>2005</v>
      </c>
      <c r="D1181" s="22">
        <v>0</v>
      </c>
      <c r="E1181" s="22">
        <f t="shared" si="311"/>
        <v>3</v>
      </c>
      <c r="F1181" s="37"/>
      <c r="G1181" s="37"/>
      <c r="H1181" s="37">
        <f>VLOOKUP(E1181,'_Score matrix'!$B$31:$C$35,2,FALSE)</f>
        <v>1</v>
      </c>
      <c r="I1181" s="37">
        <f t="shared" si="309"/>
        <v>0</v>
      </c>
      <c r="J1181" s="37">
        <f t="shared" si="310"/>
        <v>5</v>
      </c>
      <c r="K1181" s="37"/>
      <c r="L1181" s="55"/>
    </row>
    <row r="1182" spans="1:12" x14ac:dyDescent="0.3">
      <c r="A1182" s="24" t="s">
        <v>4380</v>
      </c>
      <c r="B1182" s="364">
        <f t="shared" si="312"/>
        <v>1</v>
      </c>
      <c r="C1182" s="383" t="s">
        <v>2005</v>
      </c>
      <c r="D1182" s="22">
        <v>0</v>
      </c>
      <c r="E1182" s="22">
        <f t="shared" si="311"/>
        <v>3</v>
      </c>
      <c r="F1182" s="37" t="s">
        <v>1477</v>
      </c>
      <c r="G1182" s="209" t="str">
        <f>IF(B1182=1,F1182,"")</f>
        <v>DE.AE-2</v>
      </c>
      <c r="H1182" s="37">
        <f>VLOOKUP(E1182,'_Score matrix'!$B$31:$C$35,2,FALSE)</f>
        <v>1</v>
      </c>
      <c r="I1182" s="37">
        <f t="shared" si="309"/>
        <v>0</v>
      </c>
      <c r="J1182" s="37">
        <f t="shared" si="310"/>
        <v>5</v>
      </c>
      <c r="K1182" s="37"/>
      <c r="L1182" s="55"/>
    </row>
    <row r="1183" spans="1:12" x14ac:dyDescent="0.3">
      <c r="A1183" s="24" t="s">
        <v>4381</v>
      </c>
      <c r="B1183" s="364">
        <f t="shared" si="312"/>
        <v>1</v>
      </c>
      <c r="C1183" s="383" t="s">
        <v>2005</v>
      </c>
      <c r="D1183" s="22">
        <v>0</v>
      </c>
      <c r="E1183" s="22">
        <f t="shared" si="311"/>
        <v>3</v>
      </c>
      <c r="F1183" s="37" t="s">
        <v>1477</v>
      </c>
      <c r="G1183" s="209" t="str">
        <f>IF(B1183=1,F1183,"")</f>
        <v>DE.AE-2</v>
      </c>
      <c r="H1183" s="37">
        <f>VLOOKUP(E1183,'_Score matrix'!$B$31:$C$35,2,FALSE)</f>
        <v>1</v>
      </c>
      <c r="I1183" s="37">
        <f t="shared" si="309"/>
        <v>0</v>
      </c>
      <c r="J1183" s="37">
        <f t="shared" si="310"/>
        <v>5</v>
      </c>
      <c r="K1183" s="37"/>
      <c r="L1183" s="55"/>
    </row>
    <row r="1184" spans="1:12" x14ac:dyDescent="0.3">
      <c r="A1184" s="24" t="s">
        <v>4382</v>
      </c>
      <c r="B1184" s="364">
        <f t="shared" si="312"/>
        <v>1</v>
      </c>
      <c r="C1184" s="383" t="s">
        <v>2005</v>
      </c>
      <c r="D1184" s="22">
        <v>0</v>
      </c>
      <c r="E1184" s="22">
        <f t="shared" si="311"/>
        <v>3</v>
      </c>
      <c r="F1184" s="37" t="s">
        <v>1477</v>
      </c>
      <c r="G1184" s="209" t="str">
        <f>IF(B1184=1,F1184,"")</f>
        <v>DE.AE-2</v>
      </c>
      <c r="H1184" s="37">
        <f>VLOOKUP(E1184,'_Score matrix'!$B$31:$C$35,2,FALSE)</f>
        <v>1</v>
      </c>
      <c r="I1184" s="37">
        <f t="shared" si="309"/>
        <v>0</v>
      </c>
      <c r="J1184" s="37">
        <f t="shared" si="310"/>
        <v>5</v>
      </c>
      <c r="K1184" s="37"/>
      <c r="L1184" s="55"/>
    </row>
    <row r="1185" spans="1:12" x14ac:dyDescent="0.3">
      <c r="A1185" s="24" t="s">
        <v>4383</v>
      </c>
      <c r="B1185" s="364">
        <f t="shared" si="312"/>
        <v>1</v>
      </c>
      <c r="C1185" s="383" t="s">
        <v>2005</v>
      </c>
      <c r="D1185" s="22">
        <v>0</v>
      </c>
      <c r="E1185" s="22">
        <f t="shared" si="311"/>
        <v>3</v>
      </c>
      <c r="F1185" s="37" t="s">
        <v>1477</v>
      </c>
      <c r="G1185" s="209" t="str">
        <f>IF(B1185=1,F1185,"")</f>
        <v>DE.AE-2</v>
      </c>
      <c r="H1185" s="37">
        <f>VLOOKUP(E1185,'_Score matrix'!$B$31:$C$35,2,FALSE)</f>
        <v>1</v>
      </c>
      <c r="I1185" s="37">
        <f t="shared" si="309"/>
        <v>0</v>
      </c>
      <c r="J1185" s="37">
        <f t="shared" si="310"/>
        <v>5</v>
      </c>
      <c r="K1185" s="37"/>
      <c r="L1185" s="55"/>
    </row>
    <row r="1186" spans="1:12" x14ac:dyDescent="0.3">
      <c r="A1186" s="24" t="s">
        <v>3298</v>
      </c>
      <c r="B1186" s="364">
        <f>$D$376-1</f>
        <v>1</v>
      </c>
      <c r="C1186" s="383" t="s">
        <v>2005</v>
      </c>
      <c r="D1186" s="22">
        <v>0</v>
      </c>
      <c r="E1186" s="22">
        <f t="shared" si="311"/>
        <v>3</v>
      </c>
      <c r="F1186" s="37"/>
      <c r="G1186" s="37"/>
      <c r="H1186" s="37">
        <f>VLOOKUP(E1186,'_Score matrix'!$B$31:$C$35,2,FALSE)</f>
        <v>1</v>
      </c>
      <c r="I1186" s="37">
        <f t="shared" ref="I1186:I1225" si="320">D1186*H1186</f>
        <v>0</v>
      </c>
      <c r="J1186" s="37">
        <f t="shared" ref="J1186:J1225" si="321">5*H1186</f>
        <v>5</v>
      </c>
      <c r="K1186" s="37"/>
      <c r="L1186" s="55"/>
    </row>
    <row r="1187" spans="1:12" x14ac:dyDescent="0.3">
      <c r="A1187" s="24" t="s">
        <v>3299</v>
      </c>
      <c r="B1187" s="364">
        <f t="shared" ref="B1187:B1225" si="322">$D$376-1</f>
        <v>1</v>
      </c>
      <c r="C1187" s="383" t="s">
        <v>2005</v>
      </c>
      <c r="D1187" s="22">
        <v>0</v>
      </c>
      <c r="E1187" s="22">
        <f t="shared" si="311"/>
        <v>3</v>
      </c>
      <c r="F1187" s="37"/>
      <c r="G1187" s="37"/>
      <c r="H1187" s="37">
        <f>VLOOKUP(E1187,'_Score matrix'!$B$31:$C$35,2,FALSE)</f>
        <v>1</v>
      </c>
      <c r="I1187" s="37">
        <f t="shared" si="320"/>
        <v>0</v>
      </c>
      <c r="J1187" s="37">
        <f t="shared" si="321"/>
        <v>5</v>
      </c>
      <c r="K1187" s="37"/>
      <c r="L1187" s="55"/>
    </row>
    <row r="1188" spans="1:12" x14ac:dyDescent="0.3">
      <c r="A1188" s="24" t="s">
        <v>3300</v>
      </c>
      <c r="B1188" s="364">
        <f t="shared" si="322"/>
        <v>1</v>
      </c>
      <c r="C1188" s="383" t="s">
        <v>2005</v>
      </c>
      <c r="D1188" s="22">
        <v>0</v>
      </c>
      <c r="E1188" s="22">
        <f t="shared" si="311"/>
        <v>3</v>
      </c>
      <c r="F1188" s="37"/>
      <c r="G1188" s="37"/>
      <c r="H1188" s="37">
        <f>VLOOKUP(E1188,'_Score matrix'!$B$31:$C$35,2,FALSE)</f>
        <v>1</v>
      </c>
      <c r="I1188" s="37">
        <f t="shared" si="320"/>
        <v>0</v>
      </c>
      <c r="J1188" s="37">
        <f t="shared" si="321"/>
        <v>5</v>
      </c>
      <c r="K1188" s="37"/>
      <c r="L1188" s="55"/>
    </row>
    <row r="1189" spans="1:12" x14ac:dyDescent="0.3">
      <c r="A1189" s="24" t="s">
        <v>3301</v>
      </c>
      <c r="B1189" s="364">
        <f t="shared" si="322"/>
        <v>1</v>
      </c>
      <c r="C1189" s="383" t="s">
        <v>2005</v>
      </c>
      <c r="D1189" s="22">
        <v>0</v>
      </c>
      <c r="E1189" s="22">
        <f t="shared" si="311"/>
        <v>3</v>
      </c>
      <c r="F1189" s="37"/>
      <c r="G1189" s="37"/>
      <c r="H1189" s="37">
        <f>VLOOKUP(E1189,'_Score matrix'!$B$31:$C$35,2,FALSE)</f>
        <v>1</v>
      </c>
      <c r="I1189" s="37">
        <f t="shared" si="320"/>
        <v>0</v>
      </c>
      <c r="J1189" s="37">
        <f t="shared" si="321"/>
        <v>5</v>
      </c>
      <c r="K1189" s="37"/>
      <c r="L1189" s="55"/>
    </row>
    <row r="1190" spans="1:12" x14ac:dyDescent="0.3">
      <c r="A1190" s="24" t="s">
        <v>3302</v>
      </c>
      <c r="B1190" s="364">
        <f t="shared" si="322"/>
        <v>1</v>
      </c>
      <c r="C1190" s="383" t="s">
        <v>2005</v>
      </c>
      <c r="D1190" s="22">
        <v>0</v>
      </c>
      <c r="E1190" s="22">
        <f t="shared" si="311"/>
        <v>3</v>
      </c>
      <c r="F1190" s="37"/>
      <c r="G1190" s="37"/>
      <c r="H1190" s="37">
        <f>VLOOKUP(E1190,'_Score matrix'!$B$31:$C$35,2,FALSE)</f>
        <v>1</v>
      </c>
      <c r="I1190" s="37">
        <f t="shared" si="320"/>
        <v>0</v>
      </c>
      <c r="J1190" s="37">
        <f t="shared" si="321"/>
        <v>5</v>
      </c>
      <c r="K1190" s="37"/>
      <c r="L1190" s="55"/>
    </row>
    <row r="1191" spans="1:12" x14ac:dyDescent="0.3">
      <c r="A1191" s="24" t="s">
        <v>3303</v>
      </c>
      <c r="B1191" s="364">
        <f t="shared" si="322"/>
        <v>1</v>
      </c>
      <c r="C1191" s="383" t="s">
        <v>2005</v>
      </c>
      <c r="D1191" s="22">
        <v>0</v>
      </c>
      <c r="E1191" s="22">
        <f t="shared" si="311"/>
        <v>3</v>
      </c>
      <c r="F1191" s="37" t="s">
        <v>1487</v>
      </c>
      <c r="G1191" s="209" t="str">
        <f>IF(B1191=1,F1191,"")</f>
        <v>DE.CM-7</v>
      </c>
      <c r="H1191" s="37">
        <f>VLOOKUP(E1191,'_Score matrix'!$B$31:$C$35,2,FALSE)</f>
        <v>1</v>
      </c>
      <c r="I1191" s="37">
        <f t="shared" si="320"/>
        <v>0</v>
      </c>
      <c r="J1191" s="37">
        <f t="shared" si="321"/>
        <v>5</v>
      </c>
      <c r="K1191" s="37"/>
      <c r="L1191" s="55"/>
    </row>
    <row r="1192" spans="1:12" x14ac:dyDescent="0.3">
      <c r="A1192" s="24" t="s">
        <v>3304</v>
      </c>
      <c r="B1192" s="364">
        <f t="shared" si="322"/>
        <v>1</v>
      </c>
      <c r="C1192" s="383" t="s">
        <v>2005</v>
      </c>
      <c r="D1192" s="22">
        <v>0</v>
      </c>
      <c r="E1192" s="22">
        <f t="shared" si="311"/>
        <v>3</v>
      </c>
      <c r="F1192" s="37"/>
      <c r="G1192" s="37"/>
      <c r="H1192" s="37">
        <f>VLOOKUP(E1192,'_Score matrix'!$B$31:$C$35,2,FALSE)</f>
        <v>1</v>
      </c>
      <c r="I1192" s="37">
        <f t="shared" si="320"/>
        <v>0</v>
      </c>
      <c r="J1192" s="37">
        <f t="shared" si="321"/>
        <v>5</v>
      </c>
      <c r="K1192" s="37"/>
      <c r="L1192" s="55"/>
    </row>
    <row r="1193" spans="1:12" x14ac:dyDescent="0.3">
      <c r="A1193" s="24" t="s">
        <v>3305</v>
      </c>
      <c r="B1193" s="364">
        <f t="shared" si="322"/>
        <v>1</v>
      </c>
      <c r="C1193" s="383" t="s">
        <v>2005</v>
      </c>
      <c r="D1193" s="22">
        <v>0</v>
      </c>
      <c r="E1193" s="22">
        <f t="shared" si="311"/>
        <v>3</v>
      </c>
      <c r="F1193" s="37"/>
      <c r="G1193" s="37"/>
      <c r="H1193" s="37">
        <f>VLOOKUP(E1193,'_Score matrix'!$B$31:$C$35,2,FALSE)</f>
        <v>1</v>
      </c>
      <c r="I1193" s="37">
        <f t="shared" si="320"/>
        <v>0</v>
      </c>
      <c r="J1193" s="37">
        <f t="shared" si="321"/>
        <v>5</v>
      </c>
      <c r="K1193" s="37"/>
      <c r="L1193" s="55"/>
    </row>
    <row r="1194" spans="1:12" x14ac:dyDescent="0.3">
      <c r="A1194" s="24" t="s">
        <v>3306</v>
      </c>
      <c r="B1194" s="364">
        <f t="shared" si="322"/>
        <v>1</v>
      </c>
      <c r="C1194" s="383" t="s">
        <v>2005</v>
      </c>
      <c r="D1194" s="22">
        <v>0</v>
      </c>
      <c r="E1194" s="22">
        <f t="shared" si="311"/>
        <v>3</v>
      </c>
      <c r="F1194" s="37"/>
      <c r="G1194" s="37"/>
      <c r="H1194" s="37">
        <f>VLOOKUP(E1194,'_Score matrix'!$B$31:$C$35,2,FALSE)</f>
        <v>1</v>
      </c>
      <c r="I1194" s="37">
        <f t="shared" si="320"/>
        <v>0</v>
      </c>
      <c r="J1194" s="37">
        <f t="shared" si="321"/>
        <v>5</v>
      </c>
      <c r="K1194" s="37"/>
      <c r="L1194" s="55"/>
    </row>
    <row r="1195" spans="1:12" x14ac:dyDescent="0.3">
      <c r="A1195" s="24" t="s">
        <v>3307</v>
      </c>
      <c r="B1195" s="364">
        <f t="shared" si="322"/>
        <v>1</v>
      </c>
      <c r="C1195" s="383" t="s">
        <v>2005</v>
      </c>
      <c r="D1195" s="22">
        <v>0</v>
      </c>
      <c r="E1195" s="22">
        <f t="shared" si="311"/>
        <v>3</v>
      </c>
      <c r="F1195" s="37"/>
      <c r="G1195" s="37"/>
      <c r="H1195" s="37">
        <f>VLOOKUP(E1195,'_Score matrix'!$B$31:$C$35,2,FALSE)</f>
        <v>1</v>
      </c>
      <c r="I1195" s="37">
        <f t="shared" si="320"/>
        <v>0</v>
      </c>
      <c r="J1195" s="37">
        <f t="shared" si="321"/>
        <v>5</v>
      </c>
      <c r="K1195" s="37"/>
      <c r="L1195" s="55"/>
    </row>
    <row r="1196" spans="1:12" x14ac:dyDescent="0.3">
      <c r="A1196" s="24" t="s">
        <v>3308</v>
      </c>
      <c r="B1196" s="364">
        <f t="shared" si="322"/>
        <v>1</v>
      </c>
      <c r="C1196" s="383" t="s">
        <v>2005</v>
      </c>
      <c r="D1196" s="22">
        <v>0</v>
      </c>
      <c r="E1196" s="22">
        <f t="shared" si="311"/>
        <v>3</v>
      </c>
      <c r="F1196" s="37"/>
      <c r="G1196" s="37"/>
      <c r="H1196" s="37">
        <f>VLOOKUP(E1196,'_Score matrix'!$B$31:$C$35,2,FALSE)</f>
        <v>1</v>
      </c>
      <c r="I1196" s="37">
        <f t="shared" si="320"/>
        <v>0</v>
      </c>
      <c r="J1196" s="37">
        <f t="shared" si="321"/>
        <v>5</v>
      </c>
      <c r="K1196" s="37"/>
      <c r="L1196" s="55"/>
    </row>
    <row r="1197" spans="1:12" x14ac:dyDescent="0.3">
      <c r="A1197" s="24" t="s">
        <v>3309</v>
      </c>
      <c r="B1197" s="364">
        <f t="shared" si="322"/>
        <v>1</v>
      </c>
      <c r="C1197" s="383" t="s">
        <v>2005</v>
      </c>
      <c r="D1197" s="22">
        <v>0</v>
      </c>
      <c r="E1197" s="22">
        <f t="shared" si="311"/>
        <v>3</v>
      </c>
      <c r="F1197" s="37" t="s">
        <v>1481</v>
      </c>
      <c r="G1197" s="209" t="str">
        <f>IF(B1197=1,F1197,"")</f>
        <v>DE.CM-1</v>
      </c>
      <c r="H1197" s="37">
        <f>VLOOKUP(E1197,'_Score matrix'!$B$31:$C$35,2,FALSE)</f>
        <v>1</v>
      </c>
      <c r="I1197" s="37">
        <f t="shared" si="320"/>
        <v>0</v>
      </c>
      <c r="J1197" s="37">
        <f t="shared" si="321"/>
        <v>5</v>
      </c>
      <c r="K1197" s="37"/>
      <c r="L1197" s="55"/>
    </row>
    <row r="1198" spans="1:12" x14ac:dyDescent="0.3">
      <c r="A1198" s="531" t="str">
        <f>A1197</f>
        <v>T 2.7.12</v>
      </c>
      <c r="B1198" s="525">
        <f t="shared" ref="B1198:J1198" si="323">B1197</f>
        <v>1</v>
      </c>
      <c r="C1198" s="532" t="str">
        <f t="shared" si="323"/>
        <v>C</v>
      </c>
      <c r="D1198" s="350">
        <f t="shared" si="323"/>
        <v>0</v>
      </c>
      <c r="E1198" s="350">
        <f t="shared" si="323"/>
        <v>3</v>
      </c>
      <c r="F1198" s="351" t="s">
        <v>1490</v>
      </c>
      <c r="G1198" s="350" t="str">
        <f t="shared" ref="G1198" si="324">IF(B1198=1,F1198,"")</f>
        <v>DE.DP-2</v>
      </c>
      <c r="H1198" s="350">
        <f t="shared" si="323"/>
        <v>1</v>
      </c>
      <c r="I1198" s="350">
        <f t="shared" si="323"/>
        <v>0</v>
      </c>
      <c r="J1198" s="350">
        <f t="shared" si="323"/>
        <v>5</v>
      </c>
      <c r="K1198" s="350"/>
      <c r="L1198" s="533" t="s">
        <v>2929</v>
      </c>
    </row>
    <row r="1199" spans="1:12" x14ac:dyDescent="0.3">
      <c r="A1199" s="24" t="s">
        <v>3310</v>
      </c>
      <c r="B1199" s="364">
        <f t="shared" si="322"/>
        <v>1</v>
      </c>
      <c r="C1199" s="383" t="s">
        <v>2005</v>
      </c>
      <c r="D1199" s="22">
        <v>0</v>
      </c>
      <c r="E1199" s="22">
        <f t="shared" si="311"/>
        <v>3</v>
      </c>
      <c r="F1199" s="37" t="s">
        <v>1481</v>
      </c>
      <c r="G1199" s="209" t="str">
        <f t="shared" ref="G1199:G1208" si="325">IF(B1199=1,F1199,"")</f>
        <v>DE.CM-1</v>
      </c>
      <c r="H1199" s="37">
        <f>VLOOKUP(E1199,'_Score matrix'!$B$31:$C$35,2,FALSE)</f>
        <v>1</v>
      </c>
      <c r="I1199" s="37">
        <f t="shared" si="320"/>
        <v>0</v>
      </c>
      <c r="J1199" s="37">
        <f t="shared" si="321"/>
        <v>5</v>
      </c>
      <c r="K1199" s="37"/>
      <c r="L1199" s="55"/>
    </row>
    <row r="1200" spans="1:12" x14ac:dyDescent="0.3">
      <c r="A1200" s="531" t="str">
        <f>A1199</f>
        <v>T 2.7.13</v>
      </c>
      <c r="B1200" s="525">
        <f t="shared" ref="B1200:J1200" si="326">B1199</f>
        <v>1</v>
      </c>
      <c r="C1200" s="532" t="str">
        <f t="shared" si="326"/>
        <v>C</v>
      </c>
      <c r="D1200" s="350">
        <f t="shared" si="326"/>
        <v>0</v>
      </c>
      <c r="E1200" s="350">
        <f t="shared" si="326"/>
        <v>3</v>
      </c>
      <c r="F1200" s="351" t="s">
        <v>1490</v>
      </c>
      <c r="G1200" s="350" t="str">
        <f t="shared" si="325"/>
        <v>DE.DP-2</v>
      </c>
      <c r="H1200" s="350">
        <f t="shared" si="326"/>
        <v>1</v>
      </c>
      <c r="I1200" s="350">
        <f t="shared" si="326"/>
        <v>0</v>
      </c>
      <c r="J1200" s="350">
        <f t="shared" si="326"/>
        <v>5</v>
      </c>
      <c r="K1200" s="350"/>
      <c r="L1200" s="533" t="s">
        <v>2929</v>
      </c>
    </row>
    <row r="1201" spans="1:12" x14ac:dyDescent="0.3">
      <c r="A1201" s="24" t="s">
        <v>3373</v>
      </c>
      <c r="B1201" s="364">
        <f t="shared" si="322"/>
        <v>1</v>
      </c>
      <c r="C1201" s="383" t="s">
        <v>2005</v>
      </c>
      <c r="D1201" s="22">
        <v>0</v>
      </c>
      <c r="E1201" s="22">
        <f t="shared" si="311"/>
        <v>3</v>
      </c>
      <c r="F1201" s="37" t="s">
        <v>1481</v>
      </c>
      <c r="G1201" s="209" t="str">
        <f t="shared" si="325"/>
        <v>DE.CM-1</v>
      </c>
      <c r="H1201" s="37">
        <f>VLOOKUP(E1201,'_Score matrix'!$B$31:$C$35,2,FALSE)</f>
        <v>1</v>
      </c>
      <c r="I1201" s="37">
        <f t="shared" si="320"/>
        <v>0</v>
      </c>
      <c r="J1201" s="37">
        <f t="shared" si="321"/>
        <v>5</v>
      </c>
      <c r="K1201" s="37"/>
      <c r="L1201" s="55"/>
    </row>
    <row r="1202" spans="1:12" x14ac:dyDescent="0.3">
      <c r="A1202" s="531" t="str">
        <f>A1201</f>
        <v>T 2.7.14</v>
      </c>
      <c r="B1202" s="525">
        <f t="shared" ref="B1202:J1202" si="327">B1201</f>
        <v>1</v>
      </c>
      <c r="C1202" s="532" t="str">
        <f t="shared" si="327"/>
        <v>C</v>
      </c>
      <c r="D1202" s="350">
        <f t="shared" si="327"/>
        <v>0</v>
      </c>
      <c r="E1202" s="350">
        <f t="shared" si="327"/>
        <v>3</v>
      </c>
      <c r="F1202" s="351" t="s">
        <v>1490</v>
      </c>
      <c r="G1202" s="350" t="str">
        <f t="shared" si="325"/>
        <v>DE.DP-2</v>
      </c>
      <c r="H1202" s="350">
        <f t="shared" si="327"/>
        <v>1</v>
      </c>
      <c r="I1202" s="350">
        <f t="shared" si="327"/>
        <v>0</v>
      </c>
      <c r="J1202" s="350">
        <f t="shared" si="327"/>
        <v>5</v>
      </c>
      <c r="K1202" s="350"/>
      <c r="L1202" s="533" t="s">
        <v>2929</v>
      </c>
    </row>
    <row r="1203" spans="1:12" x14ac:dyDescent="0.3">
      <c r="A1203" s="24" t="s">
        <v>3374</v>
      </c>
      <c r="B1203" s="364">
        <f t="shared" si="322"/>
        <v>1</v>
      </c>
      <c r="C1203" s="383" t="s">
        <v>2005</v>
      </c>
      <c r="D1203" s="22">
        <v>0</v>
      </c>
      <c r="E1203" s="22">
        <f t="shared" si="311"/>
        <v>3</v>
      </c>
      <c r="F1203" s="37" t="s">
        <v>1481</v>
      </c>
      <c r="G1203" s="209" t="str">
        <f t="shared" si="325"/>
        <v>DE.CM-1</v>
      </c>
      <c r="H1203" s="37">
        <f>VLOOKUP(E1203,'_Score matrix'!$B$31:$C$35,2,FALSE)</f>
        <v>1</v>
      </c>
      <c r="I1203" s="37">
        <f t="shared" si="320"/>
        <v>0</v>
      </c>
      <c r="J1203" s="37">
        <f t="shared" si="321"/>
        <v>5</v>
      </c>
      <c r="K1203" s="37"/>
      <c r="L1203" s="55"/>
    </row>
    <row r="1204" spans="1:12" x14ac:dyDescent="0.3">
      <c r="A1204" s="531" t="str">
        <f>A1203</f>
        <v>T 2.7.15</v>
      </c>
      <c r="B1204" s="525">
        <f t="shared" ref="B1204:J1204" si="328">B1203</f>
        <v>1</v>
      </c>
      <c r="C1204" s="532" t="str">
        <f t="shared" si="328"/>
        <v>C</v>
      </c>
      <c r="D1204" s="350">
        <f t="shared" si="328"/>
        <v>0</v>
      </c>
      <c r="E1204" s="350">
        <f t="shared" si="328"/>
        <v>3</v>
      </c>
      <c r="F1204" s="351" t="s">
        <v>1490</v>
      </c>
      <c r="G1204" s="350" t="str">
        <f t="shared" si="325"/>
        <v>DE.DP-2</v>
      </c>
      <c r="H1204" s="350">
        <f t="shared" si="328"/>
        <v>1</v>
      </c>
      <c r="I1204" s="350">
        <f t="shared" si="328"/>
        <v>0</v>
      </c>
      <c r="J1204" s="350">
        <f t="shared" si="328"/>
        <v>5</v>
      </c>
      <c r="K1204" s="350"/>
      <c r="L1204" s="533" t="s">
        <v>2929</v>
      </c>
    </row>
    <row r="1205" spans="1:12" x14ac:dyDescent="0.3">
      <c r="A1205" s="24" t="s">
        <v>3375</v>
      </c>
      <c r="B1205" s="364">
        <f t="shared" si="322"/>
        <v>1</v>
      </c>
      <c r="C1205" s="383" t="s">
        <v>2005</v>
      </c>
      <c r="D1205" s="22">
        <v>0</v>
      </c>
      <c r="E1205" s="22">
        <f t="shared" si="311"/>
        <v>3</v>
      </c>
      <c r="F1205" s="37" t="s">
        <v>1481</v>
      </c>
      <c r="G1205" s="209" t="str">
        <f t="shared" si="325"/>
        <v>DE.CM-1</v>
      </c>
      <c r="H1205" s="37">
        <f>VLOOKUP(E1205,'_Score matrix'!$B$31:$C$35,2,FALSE)</f>
        <v>1</v>
      </c>
      <c r="I1205" s="37">
        <f t="shared" si="320"/>
        <v>0</v>
      </c>
      <c r="J1205" s="37">
        <f t="shared" si="321"/>
        <v>5</v>
      </c>
      <c r="K1205" s="37"/>
      <c r="L1205" s="55"/>
    </row>
    <row r="1206" spans="1:12" x14ac:dyDescent="0.3">
      <c r="A1206" s="531" t="str">
        <f>A1205</f>
        <v>T 2.7.16</v>
      </c>
      <c r="B1206" s="525">
        <f t="shared" ref="B1206:J1206" si="329">B1205</f>
        <v>1</v>
      </c>
      <c r="C1206" s="532" t="str">
        <f t="shared" si="329"/>
        <v>C</v>
      </c>
      <c r="D1206" s="350">
        <f t="shared" si="329"/>
        <v>0</v>
      </c>
      <c r="E1206" s="350">
        <f t="shared" si="329"/>
        <v>3</v>
      </c>
      <c r="F1206" s="351" t="s">
        <v>1490</v>
      </c>
      <c r="G1206" s="350" t="str">
        <f t="shared" si="325"/>
        <v>DE.DP-2</v>
      </c>
      <c r="H1206" s="350">
        <f t="shared" si="329"/>
        <v>1</v>
      </c>
      <c r="I1206" s="350">
        <f t="shared" si="329"/>
        <v>0</v>
      </c>
      <c r="J1206" s="350">
        <f t="shared" si="329"/>
        <v>5</v>
      </c>
      <c r="K1206" s="350"/>
      <c r="L1206" s="533" t="s">
        <v>2929</v>
      </c>
    </row>
    <row r="1207" spans="1:12" x14ac:dyDescent="0.3">
      <c r="A1207" s="24" t="s">
        <v>4384</v>
      </c>
      <c r="B1207" s="364">
        <f t="shared" si="322"/>
        <v>1</v>
      </c>
      <c r="C1207" s="383" t="s">
        <v>2005</v>
      </c>
      <c r="D1207" s="22">
        <v>0</v>
      </c>
      <c r="E1207" s="22">
        <f t="shared" si="311"/>
        <v>3</v>
      </c>
      <c r="F1207" s="37" t="s">
        <v>1481</v>
      </c>
      <c r="G1207" s="209" t="str">
        <f t="shared" si="325"/>
        <v>DE.CM-1</v>
      </c>
      <c r="H1207" s="37">
        <f>VLOOKUP(E1207,'_Score matrix'!$B$31:$C$35,2,FALSE)</f>
        <v>1</v>
      </c>
      <c r="I1207" s="37">
        <f t="shared" si="320"/>
        <v>0</v>
      </c>
      <c r="J1207" s="37">
        <f t="shared" si="321"/>
        <v>5</v>
      </c>
      <c r="K1207" s="37"/>
      <c r="L1207" s="55"/>
    </row>
    <row r="1208" spans="1:12" x14ac:dyDescent="0.3">
      <c r="A1208" s="531" t="str">
        <f>A1207</f>
        <v>T 2.7.17</v>
      </c>
      <c r="B1208" s="525">
        <f t="shared" ref="B1208:J1208" si="330">B1207</f>
        <v>1</v>
      </c>
      <c r="C1208" s="532" t="str">
        <f t="shared" si="330"/>
        <v>C</v>
      </c>
      <c r="D1208" s="350">
        <f t="shared" si="330"/>
        <v>0</v>
      </c>
      <c r="E1208" s="350">
        <f t="shared" si="330"/>
        <v>3</v>
      </c>
      <c r="F1208" s="351" t="s">
        <v>1490</v>
      </c>
      <c r="G1208" s="350" t="str">
        <f t="shared" si="325"/>
        <v>DE.DP-2</v>
      </c>
      <c r="H1208" s="350">
        <f t="shared" si="330"/>
        <v>1</v>
      </c>
      <c r="I1208" s="350">
        <f t="shared" si="330"/>
        <v>0</v>
      </c>
      <c r="J1208" s="350">
        <f t="shared" si="330"/>
        <v>5</v>
      </c>
      <c r="K1208" s="350"/>
      <c r="L1208" s="533" t="s">
        <v>2929</v>
      </c>
    </row>
    <row r="1209" spans="1:12" x14ac:dyDescent="0.3">
      <c r="A1209" s="24" t="s">
        <v>4385</v>
      </c>
      <c r="B1209" s="364">
        <f t="shared" si="322"/>
        <v>1</v>
      </c>
      <c r="C1209" s="383" t="s">
        <v>2005</v>
      </c>
      <c r="D1209" s="22">
        <v>0</v>
      </c>
      <c r="E1209" s="22">
        <f t="shared" si="311"/>
        <v>3</v>
      </c>
      <c r="F1209" s="37"/>
      <c r="G1209" s="37"/>
      <c r="H1209" s="37">
        <f>VLOOKUP(E1209,'_Score matrix'!$B$31:$C$35,2,FALSE)</f>
        <v>1</v>
      </c>
      <c r="I1209" s="37">
        <f t="shared" si="320"/>
        <v>0</v>
      </c>
      <c r="J1209" s="37">
        <f t="shared" si="321"/>
        <v>5</v>
      </c>
      <c r="K1209" s="37"/>
      <c r="L1209" s="55"/>
    </row>
    <row r="1210" spans="1:12" x14ac:dyDescent="0.3">
      <c r="A1210" s="24" t="s">
        <v>4386</v>
      </c>
      <c r="B1210" s="364">
        <f t="shared" si="322"/>
        <v>1</v>
      </c>
      <c r="C1210" s="383" t="s">
        <v>2005</v>
      </c>
      <c r="D1210" s="22">
        <v>0</v>
      </c>
      <c r="E1210" s="22">
        <f t="shared" si="311"/>
        <v>3</v>
      </c>
      <c r="F1210" s="37"/>
      <c r="G1210" s="37"/>
      <c r="H1210" s="37">
        <f>VLOOKUP(E1210,'_Score matrix'!$B$31:$C$35,2,FALSE)</f>
        <v>1</v>
      </c>
      <c r="I1210" s="37">
        <f t="shared" si="320"/>
        <v>0</v>
      </c>
      <c r="J1210" s="37">
        <f t="shared" si="321"/>
        <v>5</v>
      </c>
      <c r="K1210" s="37"/>
      <c r="L1210" s="55"/>
    </row>
    <row r="1211" spans="1:12" x14ac:dyDescent="0.3">
      <c r="A1211" s="24" t="s">
        <v>4387</v>
      </c>
      <c r="B1211" s="364">
        <f t="shared" si="322"/>
        <v>1</v>
      </c>
      <c r="C1211" s="383" t="s">
        <v>2005</v>
      </c>
      <c r="D1211" s="22">
        <v>0</v>
      </c>
      <c r="E1211" s="22">
        <f t="shared" si="311"/>
        <v>3</v>
      </c>
      <c r="F1211" s="37"/>
      <c r="G1211" s="37"/>
      <c r="H1211" s="37">
        <f>VLOOKUP(E1211,'_Score matrix'!$B$31:$C$35,2,FALSE)</f>
        <v>1</v>
      </c>
      <c r="I1211" s="37">
        <f t="shared" si="320"/>
        <v>0</v>
      </c>
      <c r="J1211" s="37">
        <f t="shared" si="321"/>
        <v>5</v>
      </c>
      <c r="K1211" s="37"/>
      <c r="L1211" s="55"/>
    </row>
    <row r="1212" spans="1:12" x14ac:dyDescent="0.3">
      <c r="A1212" s="24" t="s">
        <v>4388</v>
      </c>
      <c r="B1212" s="364">
        <f t="shared" si="322"/>
        <v>1</v>
      </c>
      <c r="C1212" s="383" t="s">
        <v>2005</v>
      </c>
      <c r="D1212" s="22">
        <v>0</v>
      </c>
      <c r="E1212" s="22">
        <f t="shared" si="311"/>
        <v>3</v>
      </c>
      <c r="F1212" s="37"/>
      <c r="G1212" s="37"/>
      <c r="H1212" s="37">
        <f>VLOOKUP(E1212,'_Score matrix'!$B$31:$C$35,2,FALSE)</f>
        <v>1</v>
      </c>
      <c r="I1212" s="37">
        <f t="shared" si="320"/>
        <v>0</v>
      </c>
      <c r="J1212" s="37">
        <f t="shared" si="321"/>
        <v>5</v>
      </c>
      <c r="K1212" s="37"/>
      <c r="L1212" s="55"/>
    </row>
    <row r="1213" spans="1:12" x14ac:dyDescent="0.3">
      <c r="A1213" s="24" t="s">
        <v>4389</v>
      </c>
      <c r="B1213" s="364">
        <f t="shared" si="322"/>
        <v>1</v>
      </c>
      <c r="C1213" s="383" t="s">
        <v>2005</v>
      </c>
      <c r="D1213" s="22">
        <v>0</v>
      </c>
      <c r="E1213" s="22">
        <f t="shared" si="311"/>
        <v>3</v>
      </c>
      <c r="F1213" s="37"/>
      <c r="G1213" s="37"/>
      <c r="H1213" s="37">
        <f>VLOOKUP(E1213,'_Score matrix'!$B$31:$C$35,2,FALSE)</f>
        <v>1</v>
      </c>
      <c r="I1213" s="37">
        <f t="shared" si="320"/>
        <v>0</v>
      </c>
      <c r="J1213" s="37">
        <f t="shared" si="321"/>
        <v>5</v>
      </c>
      <c r="K1213" s="37"/>
      <c r="L1213" s="55"/>
    </row>
    <row r="1214" spans="1:12" x14ac:dyDescent="0.3">
      <c r="A1214" s="24" t="s">
        <v>4390</v>
      </c>
      <c r="B1214" s="364">
        <f t="shared" si="322"/>
        <v>1</v>
      </c>
      <c r="C1214" s="383" t="s">
        <v>2005</v>
      </c>
      <c r="D1214" s="22">
        <v>0</v>
      </c>
      <c r="E1214" s="22">
        <f t="shared" si="311"/>
        <v>3</v>
      </c>
      <c r="F1214" s="37" t="s">
        <v>1478</v>
      </c>
      <c r="G1214" s="209" t="str">
        <f>IF(B1214=1,F1214,"")</f>
        <v>DE.AE-3</v>
      </c>
      <c r="H1214" s="37">
        <f>VLOOKUP(E1214,'_Score matrix'!$B$31:$C$35,2,FALSE)</f>
        <v>1</v>
      </c>
      <c r="I1214" s="37">
        <f t="shared" si="320"/>
        <v>0</v>
      </c>
      <c r="J1214" s="37">
        <f t="shared" si="321"/>
        <v>5</v>
      </c>
      <c r="K1214" s="37"/>
      <c r="L1214" s="55"/>
    </row>
    <row r="1215" spans="1:12" x14ac:dyDescent="0.3">
      <c r="A1215" s="24" t="s">
        <v>4391</v>
      </c>
      <c r="B1215" s="364">
        <f t="shared" si="322"/>
        <v>1</v>
      </c>
      <c r="C1215" s="383" t="s">
        <v>2005</v>
      </c>
      <c r="D1215" s="22">
        <v>0</v>
      </c>
      <c r="E1215" s="22">
        <f t="shared" si="311"/>
        <v>3</v>
      </c>
      <c r="F1215" s="37"/>
      <c r="G1215" s="37"/>
      <c r="H1215" s="37">
        <f>VLOOKUP(E1215,'_Score matrix'!$B$31:$C$35,2,FALSE)</f>
        <v>1</v>
      </c>
      <c r="I1215" s="37">
        <f t="shared" si="320"/>
        <v>0</v>
      </c>
      <c r="J1215" s="37">
        <f t="shared" si="321"/>
        <v>5</v>
      </c>
      <c r="K1215" s="37"/>
      <c r="L1215" s="55"/>
    </row>
    <row r="1216" spans="1:12" x14ac:dyDescent="0.3">
      <c r="A1216" s="24" t="s">
        <v>4392</v>
      </c>
      <c r="B1216" s="364">
        <f t="shared" si="322"/>
        <v>1</v>
      </c>
      <c r="C1216" s="383" t="s">
        <v>2005</v>
      </c>
      <c r="D1216" s="22">
        <v>0</v>
      </c>
      <c r="E1216" s="22">
        <f t="shared" si="311"/>
        <v>3</v>
      </c>
      <c r="F1216" s="37"/>
      <c r="G1216" s="37"/>
      <c r="H1216" s="37">
        <f>VLOOKUP(E1216,'_Score matrix'!$B$31:$C$35,2,FALSE)</f>
        <v>1</v>
      </c>
      <c r="I1216" s="37">
        <f t="shared" si="320"/>
        <v>0</v>
      </c>
      <c r="J1216" s="37">
        <f t="shared" si="321"/>
        <v>5</v>
      </c>
      <c r="K1216" s="37"/>
      <c r="L1216" s="55"/>
    </row>
    <row r="1217" spans="1:12" x14ac:dyDescent="0.3">
      <c r="A1217" s="24" t="s">
        <v>4393</v>
      </c>
      <c r="B1217" s="364">
        <f t="shared" si="322"/>
        <v>1</v>
      </c>
      <c r="C1217" s="383" t="s">
        <v>2005</v>
      </c>
      <c r="D1217" s="22">
        <v>0</v>
      </c>
      <c r="E1217" s="22">
        <f t="shared" ref="E1217:E1225" si="331">IF(D1217=6, 1, 3)</f>
        <v>3</v>
      </c>
      <c r="F1217" s="37"/>
      <c r="G1217" s="37"/>
      <c r="H1217" s="37">
        <f>VLOOKUP(E1217,'_Score matrix'!$B$31:$C$35,2,FALSE)</f>
        <v>1</v>
      </c>
      <c r="I1217" s="37">
        <f t="shared" si="320"/>
        <v>0</v>
      </c>
      <c r="J1217" s="37">
        <f t="shared" si="321"/>
        <v>5</v>
      </c>
      <c r="K1217" s="37"/>
      <c r="L1217" s="55"/>
    </row>
    <row r="1218" spans="1:12" x14ac:dyDescent="0.3">
      <c r="A1218" s="24" t="s">
        <v>4394</v>
      </c>
      <c r="B1218" s="364">
        <f t="shared" si="322"/>
        <v>1</v>
      </c>
      <c r="C1218" s="383" t="s">
        <v>2005</v>
      </c>
      <c r="D1218" s="22">
        <v>0</v>
      </c>
      <c r="E1218" s="22">
        <f t="shared" si="331"/>
        <v>3</v>
      </c>
      <c r="F1218" s="37" t="s">
        <v>1476</v>
      </c>
      <c r="G1218" s="209" t="str">
        <f>IF(B1218=1,F1218,"")</f>
        <v>DE.AE-1</v>
      </c>
      <c r="H1218" s="37">
        <f>VLOOKUP(E1218,'_Score matrix'!$B$31:$C$35,2,FALSE)</f>
        <v>1</v>
      </c>
      <c r="I1218" s="37">
        <f t="shared" si="320"/>
        <v>0</v>
      </c>
      <c r="J1218" s="37">
        <f t="shared" si="321"/>
        <v>5</v>
      </c>
      <c r="K1218" s="37"/>
      <c r="L1218" s="55"/>
    </row>
    <row r="1219" spans="1:12" x14ac:dyDescent="0.3">
      <c r="A1219" s="24" t="s">
        <v>4395</v>
      </c>
      <c r="B1219" s="364">
        <f t="shared" si="322"/>
        <v>1</v>
      </c>
      <c r="C1219" s="383" t="s">
        <v>2005</v>
      </c>
      <c r="D1219" s="22">
        <v>0</v>
      </c>
      <c r="E1219" s="22">
        <f t="shared" si="331"/>
        <v>3</v>
      </c>
      <c r="F1219" s="37"/>
      <c r="G1219" s="37"/>
      <c r="H1219" s="37">
        <f>VLOOKUP(E1219,'_Score matrix'!$B$31:$C$35,2,FALSE)</f>
        <v>1</v>
      </c>
      <c r="I1219" s="37">
        <f t="shared" si="320"/>
        <v>0</v>
      </c>
      <c r="J1219" s="37">
        <f t="shared" si="321"/>
        <v>5</v>
      </c>
      <c r="K1219" s="37"/>
      <c r="L1219" s="55"/>
    </row>
    <row r="1220" spans="1:12" x14ac:dyDescent="0.3">
      <c r="A1220" s="24" t="s">
        <v>4396</v>
      </c>
      <c r="B1220" s="364">
        <f t="shared" si="322"/>
        <v>1</v>
      </c>
      <c r="C1220" s="383" t="s">
        <v>2005</v>
      </c>
      <c r="D1220" s="22">
        <v>0</v>
      </c>
      <c r="E1220" s="22">
        <f t="shared" si="331"/>
        <v>3</v>
      </c>
      <c r="F1220" s="37"/>
      <c r="G1220" s="37"/>
      <c r="H1220" s="37">
        <f>VLOOKUP(E1220,'_Score matrix'!$B$31:$C$35,2,FALSE)</f>
        <v>1</v>
      </c>
      <c r="I1220" s="37">
        <f t="shared" si="320"/>
        <v>0</v>
      </c>
      <c r="J1220" s="37">
        <f t="shared" si="321"/>
        <v>5</v>
      </c>
      <c r="K1220" s="37"/>
      <c r="L1220" s="55"/>
    </row>
    <row r="1221" spans="1:12" x14ac:dyDescent="0.3">
      <c r="A1221" s="24" t="s">
        <v>4397</v>
      </c>
      <c r="B1221" s="364">
        <f t="shared" si="322"/>
        <v>1</v>
      </c>
      <c r="C1221" s="383" t="s">
        <v>2005</v>
      </c>
      <c r="D1221" s="22">
        <v>0</v>
      </c>
      <c r="E1221" s="22">
        <f t="shared" si="331"/>
        <v>3</v>
      </c>
      <c r="F1221" s="37"/>
      <c r="G1221" s="37"/>
      <c r="H1221" s="37">
        <f>VLOOKUP(E1221,'_Score matrix'!$B$31:$C$35,2,FALSE)</f>
        <v>1</v>
      </c>
      <c r="I1221" s="37">
        <f t="shared" si="320"/>
        <v>0</v>
      </c>
      <c r="J1221" s="37">
        <f t="shared" si="321"/>
        <v>5</v>
      </c>
      <c r="K1221" s="37"/>
      <c r="L1221" s="55"/>
    </row>
    <row r="1222" spans="1:12" x14ac:dyDescent="0.3">
      <c r="A1222" s="24" t="s">
        <v>4398</v>
      </c>
      <c r="B1222" s="364">
        <f t="shared" si="322"/>
        <v>1</v>
      </c>
      <c r="C1222" s="383" t="s">
        <v>2005</v>
      </c>
      <c r="D1222" s="22">
        <v>0</v>
      </c>
      <c r="E1222" s="22">
        <f t="shared" si="331"/>
        <v>3</v>
      </c>
      <c r="F1222" s="37" t="s">
        <v>1477</v>
      </c>
      <c r="G1222" s="209" t="str">
        <f>IF(B1222=1,F1222,"")</f>
        <v>DE.AE-2</v>
      </c>
      <c r="H1222" s="37">
        <f>VLOOKUP(E1222,'_Score matrix'!$B$31:$C$35,2,FALSE)</f>
        <v>1</v>
      </c>
      <c r="I1222" s="37">
        <f t="shared" si="320"/>
        <v>0</v>
      </c>
      <c r="J1222" s="37">
        <f t="shared" si="321"/>
        <v>5</v>
      </c>
      <c r="K1222" s="37"/>
      <c r="L1222" s="55"/>
    </row>
    <row r="1223" spans="1:12" x14ac:dyDescent="0.3">
      <c r="A1223" s="24" t="s">
        <v>4399</v>
      </c>
      <c r="B1223" s="364">
        <f t="shared" si="322"/>
        <v>1</v>
      </c>
      <c r="C1223" s="383" t="s">
        <v>2005</v>
      </c>
      <c r="D1223" s="22">
        <v>0</v>
      </c>
      <c r="E1223" s="22">
        <f t="shared" si="331"/>
        <v>3</v>
      </c>
      <c r="F1223" s="37" t="s">
        <v>1477</v>
      </c>
      <c r="G1223" s="209" t="str">
        <f>IF(B1223=1,F1223,"")</f>
        <v>DE.AE-2</v>
      </c>
      <c r="H1223" s="37">
        <f>VLOOKUP(E1223,'_Score matrix'!$B$31:$C$35,2,FALSE)</f>
        <v>1</v>
      </c>
      <c r="I1223" s="37">
        <f t="shared" si="320"/>
        <v>0</v>
      </c>
      <c r="J1223" s="37">
        <f t="shared" si="321"/>
        <v>5</v>
      </c>
      <c r="K1223" s="37"/>
      <c r="L1223" s="55"/>
    </row>
    <row r="1224" spans="1:12" x14ac:dyDescent="0.3">
      <c r="A1224" s="24" t="s">
        <v>4400</v>
      </c>
      <c r="B1224" s="364">
        <f t="shared" si="322"/>
        <v>1</v>
      </c>
      <c r="C1224" s="383" t="s">
        <v>2005</v>
      </c>
      <c r="D1224" s="22">
        <v>0</v>
      </c>
      <c r="E1224" s="22">
        <f t="shared" si="331"/>
        <v>3</v>
      </c>
      <c r="F1224" s="37" t="s">
        <v>1477</v>
      </c>
      <c r="G1224" s="209" t="str">
        <f>IF(B1224=1,F1224,"")</f>
        <v>DE.AE-2</v>
      </c>
      <c r="H1224" s="37">
        <f>VLOOKUP(E1224,'_Score matrix'!$B$31:$C$35,2,FALSE)</f>
        <v>1</v>
      </c>
      <c r="I1224" s="37">
        <f t="shared" si="320"/>
        <v>0</v>
      </c>
      <c r="J1224" s="37">
        <f t="shared" si="321"/>
        <v>5</v>
      </c>
      <c r="K1224" s="37"/>
      <c r="L1224" s="55"/>
    </row>
    <row r="1225" spans="1:12" x14ac:dyDescent="0.3">
      <c r="A1225" s="24" t="s">
        <v>4401</v>
      </c>
      <c r="B1225" s="364">
        <f t="shared" si="322"/>
        <v>1</v>
      </c>
      <c r="C1225" s="383" t="s">
        <v>2005</v>
      </c>
      <c r="D1225" s="22">
        <v>0</v>
      </c>
      <c r="E1225" s="22">
        <f t="shared" si="331"/>
        <v>3</v>
      </c>
      <c r="F1225" s="37" t="s">
        <v>1477</v>
      </c>
      <c r="G1225" s="209" t="str">
        <f>IF(B1225=1,F1225,"")</f>
        <v>DE.AE-2</v>
      </c>
      <c r="H1225" s="37">
        <f>VLOOKUP(E1225,'_Score matrix'!$B$31:$C$35,2,FALSE)</f>
        <v>1</v>
      </c>
      <c r="I1225" s="37">
        <f t="shared" si="320"/>
        <v>0</v>
      </c>
      <c r="J1225" s="37">
        <f t="shared" si="321"/>
        <v>5</v>
      </c>
      <c r="K1225" s="37"/>
      <c r="L1225" s="55"/>
    </row>
    <row r="1226" spans="1:12" x14ac:dyDescent="0.3">
      <c r="A1226" s="24" t="s">
        <v>3315</v>
      </c>
      <c r="B1226" s="364">
        <f>$D$423-1</f>
        <v>1</v>
      </c>
      <c r="C1226" s="383" t="s">
        <v>2005</v>
      </c>
      <c r="D1226" s="22">
        <v>0</v>
      </c>
      <c r="E1226" s="22">
        <f t="shared" ref="E1226:E1295" si="332">IF(D1226=6, 1, 3)</f>
        <v>3</v>
      </c>
      <c r="F1226" s="37"/>
      <c r="G1226" s="37"/>
      <c r="H1226" s="37">
        <f>VLOOKUP(E1226,'_Score matrix'!$B$31:$C$35,2,FALSE)</f>
        <v>1</v>
      </c>
      <c r="I1226" s="37">
        <f t="shared" ref="I1226:I1287" si="333">D1226*H1226</f>
        <v>0</v>
      </c>
      <c r="J1226" s="37">
        <f t="shared" ref="J1226:J1287" si="334">5*H1226</f>
        <v>5</v>
      </c>
      <c r="K1226" s="37"/>
      <c r="L1226" s="55"/>
    </row>
    <row r="1227" spans="1:12" x14ac:dyDescent="0.3">
      <c r="A1227" s="24" t="s">
        <v>3316</v>
      </c>
      <c r="B1227" s="364">
        <f t="shared" ref="B1227:B1287" si="335">$D$423-1</f>
        <v>1</v>
      </c>
      <c r="C1227" s="383" t="s">
        <v>2005</v>
      </c>
      <c r="D1227" s="22">
        <v>0</v>
      </c>
      <c r="E1227" s="22">
        <f t="shared" si="332"/>
        <v>3</v>
      </c>
      <c r="F1227" s="37"/>
      <c r="G1227" s="37"/>
      <c r="H1227" s="37">
        <f>VLOOKUP(E1227,'_Score matrix'!$B$31:$C$35,2,FALSE)</f>
        <v>1</v>
      </c>
      <c r="I1227" s="37">
        <f t="shared" si="333"/>
        <v>0</v>
      </c>
      <c r="J1227" s="37">
        <f t="shared" si="334"/>
        <v>5</v>
      </c>
      <c r="K1227" s="37"/>
      <c r="L1227" s="55"/>
    </row>
    <row r="1228" spans="1:12" x14ac:dyDescent="0.3">
      <c r="A1228" s="24" t="s">
        <v>3317</v>
      </c>
      <c r="B1228" s="364">
        <f t="shared" si="335"/>
        <v>1</v>
      </c>
      <c r="C1228" s="383" t="s">
        <v>2005</v>
      </c>
      <c r="D1228" s="22">
        <v>0</v>
      </c>
      <c r="E1228" s="22">
        <f t="shared" si="332"/>
        <v>3</v>
      </c>
      <c r="F1228" s="37"/>
      <c r="G1228" s="37"/>
      <c r="H1228" s="37">
        <f>VLOOKUP(E1228,'_Score matrix'!$B$31:$C$35,2,FALSE)</f>
        <v>1</v>
      </c>
      <c r="I1228" s="37">
        <f t="shared" si="333"/>
        <v>0</v>
      </c>
      <c r="J1228" s="37">
        <f t="shared" si="334"/>
        <v>5</v>
      </c>
      <c r="K1228" s="37"/>
      <c r="L1228" s="55"/>
    </row>
    <row r="1229" spans="1:12" x14ac:dyDescent="0.3">
      <c r="A1229" s="24" t="s">
        <v>3318</v>
      </c>
      <c r="B1229" s="364">
        <f t="shared" si="335"/>
        <v>1</v>
      </c>
      <c r="C1229" s="383" t="s">
        <v>2005</v>
      </c>
      <c r="D1229" s="22">
        <v>0</v>
      </c>
      <c r="E1229" s="22">
        <f t="shared" si="332"/>
        <v>3</v>
      </c>
      <c r="F1229" s="37"/>
      <c r="G1229" s="37"/>
      <c r="H1229" s="37">
        <f>VLOOKUP(E1229,'_Score matrix'!$B$31:$C$35,2,FALSE)</f>
        <v>1</v>
      </c>
      <c r="I1229" s="37">
        <f t="shared" si="333"/>
        <v>0</v>
      </c>
      <c r="J1229" s="37">
        <f t="shared" si="334"/>
        <v>5</v>
      </c>
      <c r="K1229" s="37"/>
      <c r="L1229" s="55"/>
    </row>
    <row r="1230" spans="1:12" x14ac:dyDescent="0.3">
      <c r="A1230" s="24" t="s">
        <v>3319</v>
      </c>
      <c r="B1230" s="364">
        <f t="shared" si="335"/>
        <v>1</v>
      </c>
      <c r="C1230" s="383" t="s">
        <v>2005</v>
      </c>
      <c r="D1230" s="22">
        <v>0</v>
      </c>
      <c r="E1230" s="22">
        <f t="shared" si="332"/>
        <v>3</v>
      </c>
      <c r="F1230" s="37"/>
      <c r="G1230" s="37"/>
      <c r="H1230" s="37">
        <f>VLOOKUP(E1230,'_Score matrix'!$B$31:$C$35,2,FALSE)</f>
        <v>1</v>
      </c>
      <c r="I1230" s="37">
        <f t="shared" si="333"/>
        <v>0</v>
      </c>
      <c r="J1230" s="37">
        <f t="shared" si="334"/>
        <v>5</v>
      </c>
      <c r="K1230" s="37"/>
      <c r="L1230" s="55"/>
    </row>
    <row r="1231" spans="1:12" x14ac:dyDescent="0.3">
      <c r="A1231" s="24" t="s">
        <v>3320</v>
      </c>
      <c r="B1231" s="364">
        <f t="shared" si="335"/>
        <v>1</v>
      </c>
      <c r="C1231" s="383" t="s">
        <v>2005</v>
      </c>
      <c r="D1231" s="22">
        <v>0</v>
      </c>
      <c r="E1231" s="22">
        <f t="shared" si="332"/>
        <v>3</v>
      </c>
      <c r="F1231" s="37"/>
      <c r="G1231" s="37"/>
      <c r="H1231" s="37">
        <f>VLOOKUP(E1231,'_Score matrix'!$B$31:$C$35,2,FALSE)</f>
        <v>1</v>
      </c>
      <c r="I1231" s="37">
        <f t="shared" si="333"/>
        <v>0</v>
      </c>
      <c r="J1231" s="37">
        <f t="shared" si="334"/>
        <v>5</v>
      </c>
      <c r="K1231" s="37"/>
      <c r="L1231" s="55"/>
    </row>
    <row r="1232" spans="1:12" x14ac:dyDescent="0.3">
      <c r="A1232" s="24" t="s">
        <v>3321</v>
      </c>
      <c r="B1232" s="364">
        <f t="shared" si="335"/>
        <v>1</v>
      </c>
      <c r="C1232" s="383" t="s">
        <v>2005</v>
      </c>
      <c r="D1232" s="22">
        <v>0</v>
      </c>
      <c r="E1232" s="22">
        <f t="shared" si="332"/>
        <v>3</v>
      </c>
      <c r="F1232" s="37"/>
      <c r="G1232" s="37"/>
      <c r="H1232" s="37">
        <f>VLOOKUP(E1232,'_Score matrix'!$B$31:$C$35,2,FALSE)</f>
        <v>1</v>
      </c>
      <c r="I1232" s="37">
        <f t="shared" si="333"/>
        <v>0</v>
      </c>
      <c r="J1232" s="37">
        <f t="shared" si="334"/>
        <v>5</v>
      </c>
      <c r="K1232" s="37"/>
      <c r="L1232" s="55"/>
    </row>
    <row r="1233" spans="1:12" x14ac:dyDescent="0.3">
      <c r="A1233" s="24" t="s">
        <v>3322</v>
      </c>
      <c r="B1233" s="364">
        <f t="shared" si="335"/>
        <v>1</v>
      </c>
      <c r="C1233" s="383" t="s">
        <v>2005</v>
      </c>
      <c r="D1233" s="22">
        <v>0</v>
      </c>
      <c r="E1233" s="22">
        <f t="shared" si="332"/>
        <v>3</v>
      </c>
      <c r="F1233" s="37"/>
      <c r="G1233" s="37"/>
      <c r="H1233" s="37">
        <f>VLOOKUP(E1233,'_Score matrix'!$B$31:$C$35,2,FALSE)</f>
        <v>1</v>
      </c>
      <c r="I1233" s="37">
        <f t="shared" si="333"/>
        <v>0</v>
      </c>
      <c r="J1233" s="37">
        <f t="shared" si="334"/>
        <v>5</v>
      </c>
      <c r="K1233" s="37"/>
      <c r="L1233" s="55"/>
    </row>
    <row r="1234" spans="1:12" x14ac:dyDescent="0.3">
      <c r="A1234" s="24" t="s">
        <v>3323</v>
      </c>
      <c r="B1234" s="364">
        <f t="shared" si="335"/>
        <v>1</v>
      </c>
      <c r="C1234" s="383" t="s">
        <v>2005</v>
      </c>
      <c r="D1234" s="22">
        <v>0</v>
      </c>
      <c r="E1234" s="22">
        <f t="shared" si="332"/>
        <v>3</v>
      </c>
      <c r="F1234" s="37"/>
      <c r="G1234" s="37"/>
      <c r="H1234" s="37">
        <f>VLOOKUP(E1234,'_Score matrix'!$B$31:$C$35,2,FALSE)</f>
        <v>1</v>
      </c>
      <c r="I1234" s="37">
        <f t="shared" si="333"/>
        <v>0</v>
      </c>
      <c r="J1234" s="37">
        <f t="shared" si="334"/>
        <v>5</v>
      </c>
      <c r="K1234" s="37"/>
      <c r="L1234" s="55"/>
    </row>
    <row r="1235" spans="1:12" x14ac:dyDescent="0.3">
      <c r="A1235" s="24" t="s">
        <v>3324</v>
      </c>
      <c r="B1235" s="364">
        <f t="shared" si="335"/>
        <v>1</v>
      </c>
      <c r="C1235" s="383" t="s">
        <v>2005</v>
      </c>
      <c r="D1235" s="22">
        <v>0</v>
      </c>
      <c r="E1235" s="22">
        <f t="shared" si="332"/>
        <v>3</v>
      </c>
      <c r="F1235" s="37"/>
      <c r="G1235" s="37"/>
      <c r="H1235" s="37">
        <f>VLOOKUP(E1235,'_Score matrix'!$B$31:$C$35,2,FALSE)</f>
        <v>1</v>
      </c>
      <c r="I1235" s="37">
        <f t="shared" si="333"/>
        <v>0</v>
      </c>
      <c r="J1235" s="37">
        <f t="shared" si="334"/>
        <v>5</v>
      </c>
      <c r="K1235" s="37"/>
      <c r="L1235" s="55"/>
    </row>
    <row r="1236" spans="1:12" x14ac:dyDescent="0.3">
      <c r="A1236" s="24" t="s">
        <v>3325</v>
      </c>
      <c r="B1236" s="364">
        <f t="shared" si="335"/>
        <v>1</v>
      </c>
      <c r="C1236" s="383" t="s">
        <v>2005</v>
      </c>
      <c r="D1236" s="22">
        <v>0</v>
      </c>
      <c r="E1236" s="22">
        <f t="shared" si="332"/>
        <v>3</v>
      </c>
      <c r="F1236" s="37"/>
      <c r="G1236" s="37"/>
      <c r="H1236" s="37">
        <f>VLOOKUP(E1236,'_Score matrix'!$B$31:$C$35,2,FALSE)</f>
        <v>1</v>
      </c>
      <c r="I1236" s="37">
        <f t="shared" si="333"/>
        <v>0</v>
      </c>
      <c r="J1236" s="37">
        <f t="shared" si="334"/>
        <v>5</v>
      </c>
      <c r="K1236" s="37"/>
      <c r="L1236" s="55"/>
    </row>
    <row r="1237" spans="1:12" x14ac:dyDescent="0.3">
      <c r="A1237" s="24" t="s">
        <v>3326</v>
      </c>
      <c r="B1237" s="364">
        <f t="shared" si="335"/>
        <v>1</v>
      </c>
      <c r="C1237" s="383" t="s">
        <v>2005</v>
      </c>
      <c r="D1237" s="22">
        <v>0</v>
      </c>
      <c r="E1237" s="22">
        <f t="shared" si="332"/>
        <v>3</v>
      </c>
      <c r="F1237" s="37" t="s">
        <v>1484</v>
      </c>
      <c r="G1237" s="209" t="str">
        <f t="shared" ref="G1237:G1238" si="336">IF(B1237=1,F1237,"")</f>
        <v>DE.CM-4</v>
      </c>
      <c r="H1237" s="37">
        <f>VLOOKUP(E1237,'_Score matrix'!$B$31:$C$35,2,FALSE)</f>
        <v>1</v>
      </c>
      <c r="I1237" s="37">
        <f t="shared" si="333"/>
        <v>0</v>
      </c>
      <c r="J1237" s="37">
        <f t="shared" si="334"/>
        <v>5</v>
      </c>
      <c r="K1237" s="37"/>
      <c r="L1237" s="55"/>
    </row>
    <row r="1238" spans="1:12" x14ac:dyDescent="0.3">
      <c r="A1238" s="531" t="str">
        <f>A1237</f>
        <v>T 3.7.12</v>
      </c>
      <c r="B1238" s="525">
        <f t="shared" ref="B1238:J1238" si="337">B1237</f>
        <v>1</v>
      </c>
      <c r="C1238" s="532" t="str">
        <f t="shared" si="337"/>
        <v>C</v>
      </c>
      <c r="D1238" s="350">
        <f t="shared" si="337"/>
        <v>0</v>
      </c>
      <c r="E1238" s="350">
        <f t="shared" si="337"/>
        <v>3</v>
      </c>
      <c r="F1238" s="351" t="s">
        <v>1485</v>
      </c>
      <c r="G1238" s="350" t="str">
        <f t="shared" si="336"/>
        <v>DE.CM-5</v>
      </c>
      <c r="H1238" s="350">
        <f t="shared" si="337"/>
        <v>1</v>
      </c>
      <c r="I1238" s="350">
        <f t="shared" si="337"/>
        <v>0</v>
      </c>
      <c r="J1238" s="350">
        <f t="shared" si="337"/>
        <v>5</v>
      </c>
      <c r="K1238" s="350"/>
      <c r="L1238" s="533" t="s">
        <v>2929</v>
      </c>
    </row>
    <row r="1239" spans="1:12" x14ac:dyDescent="0.3">
      <c r="A1239" s="24" t="s">
        <v>3327</v>
      </c>
      <c r="B1239" s="364">
        <f t="shared" si="335"/>
        <v>1</v>
      </c>
      <c r="C1239" s="383" t="s">
        <v>2005</v>
      </c>
      <c r="D1239" s="22">
        <v>0</v>
      </c>
      <c r="E1239" s="22">
        <f t="shared" si="332"/>
        <v>3</v>
      </c>
      <c r="F1239" s="37"/>
      <c r="G1239" s="37"/>
      <c r="H1239" s="37">
        <f>VLOOKUP(E1239,'_Score matrix'!$B$31:$C$35,2,FALSE)</f>
        <v>1</v>
      </c>
      <c r="I1239" s="37">
        <f t="shared" si="333"/>
        <v>0</v>
      </c>
      <c r="J1239" s="37">
        <f t="shared" si="334"/>
        <v>5</v>
      </c>
      <c r="K1239" s="37"/>
      <c r="L1239" s="55"/>
    </row>
    <row r="1240" spans="1:12" x14ac:dyDescent="0.3">
      <c r="A1240" s="24" t="s">
        <v>3328</v>
      </c>
      <c r="B1240" s="364">
        <f t="shared" si="335"/>
        <v>1</v>
      </c>
      <c r="C1240" s="383" t="s">
        <v>2005</v>
      </c>
      <c r="D1240" s="22">
        <v>0</v>
      </c>
      <c r="E1240" s="22">
        <f t="shared" si="332"/>
        <v>3</v>
      </c>
      <c r="F1240" s="37" t="s">
        <v>1484</v>
      </c>
      <c r="G1240" s="209" t="str">
        <f t="shared" ref="G1240" si="338">IF(B1240=1,F1240,"")</f>
        <v>DE.CM-4</v>
      </c>
      <c r="H1240" s="37">
        <f>VLOOKUP(E1240,'_Score matrix'!$B$31:$C$35,2,FALSE)</f>
        <v>1</v>
      </c>
      <c r="I1240" s="37">
        <f t="shared" si="333"/>
        <v>0</v>
      </c>
      <c r="J1240" s="37">
        <f t="shared" si="334"/>
        <v>5</v>
      </c>
      <c r="K1240" s="37"/>
      <c r="L1240" s="55"/>
    </row>
    <row r="1241" spans="1:12" x14ac:dyDescent="0.3">
      <c r="A1241" s="24" t="s">
        <v>3329</v>
      </c>
      <c r="B1241" s="364">
        <f t="shared" si="335"/>
        <v>1</v>
      </c>
      <c r="C1241" s="383" t="s">
        <v>2005</v>
      </c>
      <c r="D1241" s="22">
        <v>0</v>
      </c>
      <c r="E1241" s="22">
        <f t="shared" si="332"/>
        <v>3</v>
      </c>
      <c r="F1241" s="37"/>
      <c r="G1241" s="37"/>
      <c r="H1241" s="37">
        <f>VLOOKUP(E1241,'_Score matrix'!$B$31:$C$35,2,FALSE)</f>
        <v>1</v>
      </c>
      <c r="I1241" s="37">
        <f t="shared" si="333"/>
        <v>0</v>
      </c>
      <c r="J1241" s="37">
        <f t="shared" si="334"/>
        <v>5</v>
      </c>
      <c r="K1241" s="37"/>
      <c r="L1241" s="55"/>
    </row>
    <row r="1242" spans="1:12" x14ac:dyDescent="0.3">
      <c r="A1242" s="24" t="s">
        <v>3330</v>
      </c>
      <c r="B1242" s="364">
        <f t="shared" si="335"/>
        <v>1</v>
      </c>
      <c r="C1242" s="383" t="s">
        <v>2005</v>
      </c>
      <c r="D1242" s="22">
        <v>0</v>
      </c>
      <c r="E1242" s="22">
        <f t="shared" si="332"/>
        <v>3</v>
      </c>
      <c r="F1242" s="37"/>
      <c r="G1242" s="37"/>
      <c r="H1242" s="37">
        <f>VLOOKUP(E1242,'_Score matrix'!$B$31:$C$35,2,FALSE)</f>
        <v>1</v>
      </c>
      <c r="I1242" s="37">
        <f t="shared" si="333"/>
        <v>0</v>
      </c>
      <c r="J1242" s="37">
        <f t="shared" si="334"/>
        <v>5</v>
      </c>
      <c r="K1242" s="37"/>
      <c r="L1242" s="55"/>
    </row>
    <row r="1243" spans="1:12" x14ac:dyDescent="0.3">
      <c r="A1243" s="531" t="str">
        <f>A1242</f>
        <v>T 3.7.16</v>
      </c>
      <c r="B1243" s="525">
        <f t="shared" ref="B1243:J1243" si="339">B1242</f>
        <v>1</v>
      </c>
      <c r="C1243" s="532" t="str">
        <f t="shared" si="339"/>
        <v>C</v>
      </c>
      <c r="D1243" s="350">
        <f t="shared" si="339"/>
        <v>0</v>
      </c>
      <c r="E1243" s="350">
        <f t="shared" si="339"/>
        <v>3</v>
      </c>
      <c r="F1243" s="351" t="s">
        <v>1490</v>
      </c>
      <c r="G1243" s="350" t="str">
        <f t="shared" ref="G1243" si="340">IF(B1243=1,F1243,"")</f>
        <v>DE.DP-2</v>
      </c>
      <c r="H1243" s="350">
        <f t="shared" si="339"/>
        <v>1</v>
      </c>
      <c r="I1243" s="350">
        <f t="shared" si="339"/>
        <v>0</v>
      </c>
      <c r="J1243" s="350">
        <f t="shared" si="339"/>
        <v>5</v>
      </c>
      <c r="K1243" s="350"/>
      <c r="L1243" s="533" t="s">
        <v>2929</v>
      </c>
    </row>
    <row r="1244" spans="1:12" x14ac:dyDescent="0.3">
      <c r="A1244" s="24" t="s">
        <v>3331</v>
      </c>
      <c r="B1244" s="364">
        <f t="shared" si="335"/>
        <v>1</v>
      </c>
      <c r="C1244" s="383" t="s">
        <v>2005</v>
      </c>
      <c r="D1244" s="22">
        <v>0</v>
      </c>
      <c r="E1244" s="22">
        <f t="shared" si="332"/>
        <v>3</v>
      </c>
      <c r="F1244" s="37"/>
      <c r="G1244" s="37"/>
      <c r="H1244" s="37">
        <f>VLOOKUP(E1244,'_Score matrix'!$B$31:$C$35,2,FALSE)</f>
        <v>1</v>
      </c>
      <c r="I1244" s="37">
        <f t="shared" si="333"/>
        <v>0</v>
      </c>
      <c r="J1244" s="37">
        <f t="shared" si="334"/>
        <v>5</v>
      </c>
      <c r="K1244" s="37"/>
      <c r="L1244" s="55"/>
    </row>
    <row r="1245" spans="1:12" x14ac:dyDescent="0.3">
      <c r="A1245" s="531" t="str">
        <f>A1244</f>
        <v>T 3.7.17</v>
      </c>
      <c r="B1245" s="525">
        <f t="shared" ref="B1245:J1245" si="341">B1244</f>
        <v>1</v>
      </c>
      <c r="C1245" s="532" t="str">
        <f t="shared" si="341"/>
        <v>C</v>
      </c>
      <c r="D1245" s="350">
        <f t="shared" si="341"/>
        <v>0</v>
      </c>
      <c r="E1245" s="350">
        <f t="shared" si="341"/>
        <v>3</v>
      </c>
      <c r="F1245" s="351" t="s">
        <v>1490</v>
      </c>
      <c r="G1245" s="350" t="str">
        <f t="shared" ref="G1245" si="342">IF(B1245=1,F1245,"")</f>
        <v>DE.DP-2</v>
      </c>
      <c r="H1245" s="350">
        <f t="shared" si="341"/>
        <v>1</v>
      </c>
      <c r="I1245" s="350">
        <f t="shared" si="341"/>
        <v>0</v>
      </c>
      <c r="J1245" s="350">
        <f t="shared" si="341"/>
        <v>5</v>
      </c>
      <c r="K1245" s="350"/>
      <c r="L1245" s="533" t="s">
        <v>2929</v>
      </c>
    </row>
    <row r="1246" spans="1:12" x14ac:dyDescent="0.3">
      <c r="A1246" s="24" t="s">
        <v>3332</v>
      </c>
      <c r="B1246" s="364">
        <f t="shared" si="335"/>
        <v>1</v>
      </c>
      <c r="C1246" s="383" t="s">
        <v>2005</v>
      </c>
      <c r="D1246" s="22">
        <v>0</v>
      </c>
      <c r="E1246" s="22">
        <f t="shared" si="332"/>
        <v>3</v>
      </c>
      <c r="F1246" s="37"/>
      <c r="G1246" s="37"/>
      <c r="H1246" s="37">
        <f>VLOOKUP(E1246,'_Score matrix'!$B$31:$C$35,2,FALSE)</f>
        <v>1</v>
      </c>
      <c r="I1246" s="37">
        <f t="shared" si="333"/>
        <v>0</v>
      </c>
      <c r="J1246" s="37">
        <f t="shared" si="334"/>
        <v>5</v>
      </c>
      <c r="K1246" s="37"/>
      <c r="L1246" s="55"/>
    </row>
    <row r="1247" spans="1:12" x14ac:dyDescent="0.3">
      <c r="A1247" s="531" t="str">
        <f>A1246</f>
        <v>T 3.7.18</v>
      </c>
      <c r="B1247" s="525">
        <f t="shared" ref="B1247:J1247" si="343">B1246</f>
        <v>1</v>
      </c>
      <c r="C1247" s="532" t="str">
        <f t="shared" si="343"/>
        <v>C</v>
      </c>
      <c r="D1247" s="350">
        <f t="shared" si="343"/>
        <v>0</v>
      </c>
      <c r="E1247" s="350">
        <f t="shared" si="343"/>
        <v>3</v>
      </c>
      <c r="F1247" s="351" t="s">
        <v>1490</v>
      </c>
      <c r="G1247" s="350" t="str">
        <f t="shared" ref="G1247" si="344">IF(B1247=1,F1247,"")</f>
        <v>DE.DP-2</v>
      </c>
      <c r="H1247" s="350">
        <f t="shared" si="343"/>
        <v>1</v>
      </c>
      <c r="I1247" s="350">
        <f t="shared" si="343"/>
        <v>0</v>
      </c>
      <c r="J1247" s="350">
        <f t="shared" si="343"/>
        <v>5</v>
      </c>
      <c r="K1247" s="350"/>
      <c r="L1247" s="533" t="s">
        <v>2929</v>
      </c>
    </row>
    <row r="1248" spans="1:12" x14ac:dyDescent="0.3">
      <c r="A1248" s="24" t="s">
        <v>3333</v>
      </c>
      <c r="B1248" s="364">
        <f t="shared" si="335"/>
        <v>1</v>
      </c>
      <c r="C1248" s="383" t="s">
        <v>2005</v>
      </c>
      <c r="D1248" s="22">
        <v>0</v>
      </c>
      <c r="E1248" s="22">
        <f t="shared" si="332"/>
        <v>3</v>
      </c>
      <c r="F1248" s="37"/>
      <c r="G1248" s="37"/>
      <c r="H1248" s="37">
        <f>VLOOKUP(E1248,'_Score matrix'!$B$31:$C$35,2,FALSE)</f>
        <v>1</v>
      </c>
      <c r="I1248" s="37">
        <f t="shared" si="333"/>
        <v>0</v>
      </c>
      <c r="J1248" s="37">
        <f t="shared" si="334"/>
        <v>5</v>
      </c>
      <c r="K1248" s="37"/>
      <c r="L1248" s="55"/>
    </row>
    <row r="1249" spans="1:12" x14ac:dyDescent="0.3">
      <c r="A1249" s="531" t="str">
        <f>A1248</f>
        <v>T 3.7.19</v>
      </c>
      <c r="B1249" s="525">
        <f t="shared" ref="B1249:J1249" si="345">B1248</f>
        <v>1</v>
      </c>
      <c r="C1249" s="532" t="str">
        <f t="shared" si="345"/>
        <v>C</v>
      </c>
      <c r="D1249" s="350">
        <f t="shared" si="345"/>
        <v>0</v>
      </c>
      <c r="E1249" s="350">
        <f t="shared" si="345"/>
        <v>3</v>
      </c>
      <c r="F1249" s="351" t="s">
        <v>1490</v>
      </c>
      <c r="G1249" s="350" t="str">
        <f t="shared" ref="G1249" si="346">IF(B1249=1,F1249,"")</f>
        <v>DE.DP-2</v>
      </c>
      <c r="H1249" s="350">
        <f t="shared" si="345"/>
        <v>1</v>
      </c>
      <c r="I1249" s="350">
        <f t="shared" si="345"/>
        <v>0</v>
      </c>
      <c r="J1249" s="350">
        <f t="shared" si="345"/>
        <v>5</v>
      </c>
      <c r="K1249" s="350"/>
      <c r="L1249" s="533" t="s">
        <v>2929</v>
      </c>
    </row>
    <row r="1250" spans="1:12" x14ac:dyDescent="0.3">
      <c r="A1250" s="24" t="s">
        <v>3334</v>
      </c>
      <c r="B1250" s="364">
        <f t="shared" si="335"/>
        <v>1</v>
      </c>
      <c r="C1250" s="383" t="s">
        <v>2005</v>
      </c>
      <c r="D1250" s="22">
        <v>0</v>
      </c>
      <c r="E1250" s="22">
        <f t="shared" si="332"/>
        <v>3</v>
      </c>
      <c r="F1250" s="37" t="s">
        <v>1481</v>
      </c>
      <c r="G1250" s="209" t="str">
        <f t="shared" ref="G1250:G1251" si="347">IF(B1250=1,F1250,"")</f>
        <v>DE.CM-1</v>
      </c>
      <c r="H1250" s="37">
        <f>VLOOKUP(E1250,'_Score matrix'!$B$31:$C$35,2,FALSE)</f>
        <v>1</v>
      </c>
      <c r="I1250" s="37">
        <f t="shared" si="333"/>
        <v>0</v>
      </c>
      <c r="J1250" s="37">
        <f t="shared" si="334"/>
        <v>5</v>
      </c>
      <c r="K1250" s="37"/>
      <c r="L1250" s="55"/>
    </row>
    <row r="1251" spans="1:12" x14ac:dyDescent="0.3">
      <c r="A1251" s="531" t="str">
        <f>A1250</f>
        <v>T 3.7.20</v>
      </c>
      <c r="B1251" s="525">
        <f t="shared" ref="B1251:J1251" si="348">B1250</f>
        <v>1</v>
      </c>
      <c r="C1251" s="532" t="str">
        <f t="shared" si="348"/>
        <v>C</v>
      </c>
      <c r="D1251" s="350">
        <f t="shared" si="348"/>
        <v>0</v>
      </c>
      <c r="E1251" s="350">
        <f t="shared" si="348"/>
        <v>3</v>
      </c>
      <c r="F1251" s="351" t="s">
        <v>1490</v>
      </c>
      <c r="G1251" s="350" t="str">
        <f t="shared" si="347"/>
        <v>DE.DP-2</v>
      </c>
      <c r="H1251" s="350">
        <f t="shared" si="348"/>
        <v>1</v>
      </c>
      <c r="I1251" s="350">
        <f t="shared" si="348"/>
        <v>0</v>
      </c>
      <c r="J1251" s="350">
        <f t="shared" si="348"/>
        <v>5</v>
      </c>
      <c r="K1251" s="350"/>
      <c r="L1251" s="533" t="s">
        <v>2929</v>
      </c>
    </row>
    <row r="1252" spans="1:12" x14ac:dyDescent="0.3">
      <c r="A1252" s="24" t="s">
        <v>3335</v>
      </c>
      <c r="B1252" s="364">
        <f t="shared" si="335"/>
        <v>1</v>
      </c>
      <c r="C1252" s="383" t="s">
        <v>2005</v>
      </c>
      <c r="D1252" s="22">
        <v>0</v>
      </c>
      <c r="E1252" s="22">
        <f t="shared" si="332"/>
        <v>3</v>
      </c>
      <c r="F1252" s="37"/>
      <c r="G1252" s="37"/>
      <c r="H1252" s="37">
        <f>VLOOKUP(E1252,'_Score matrix'!$B$31:$C$35,2,FALSE)</f>
        <v>1</v>
      </c>
      <c r="I1252" s="37">
        <f t="shared" si="333"/>
        <v>0</v>
      </c>
      <c r="J1252" s="37">
        <f t="shared" si="334"/>
        <v>5</v>
      </c>
      <c r="K1252" s="37"/>
      <c r="L1252" s="55"/>
    </row>
    <row r="1253" spans="1:12" x14ac:dyDescent="0.3">
      <c r="A1253" s="531" t="str">
        <f>A1252</f>
        <v>T 3.7.21</v>
      </c>
      <c r="B1253" s="525">
        <f t="shared" ref="B1253:J1253" si="349">B1252</f>
        <v>1</v>
      </c>
      <c r="C1253" s="532" t="str">
        <f t="shared" si="349"/>
        <v>C</v>
      </c>
      <c r="D1253" s="350">
        <f t="shared" si="349"/>
        <v>0</v>
      </c>
      <c r="E1253" s="350">
        <f t="shared" si="349"/>
        <v>3</v>
      </c>
      <c r="F1253" s="351" t="s">
        <v>1490</v>
      </c>
      <c r="G1253" s="350" t="str">
        <f t="shared" ref="G1253" si="350">IF(B1253=1,F1253,"")</f>
        <v>DE.DP-2</v>
      </c>
      <c r="H1253" s="350">
        <f t="shared" si="349"/>
        <v>1</v>
      </c>
      <c r="I1253" s="350">
        <f t="shared" si="349"/>
        <v>0</v>
      </c>
      <c r="J1253" s="350">
        <f t="shared" si="349"/>
        <v>5</v>
      </c>
      <c r="K1253" s="350"/>
      <c r="L1253" s="533" t="s">
        <v>2929</v>
      </c>
    </row>
    <row r="1254" spans="1:12" x14ac:dyDescent="0.3">
      <c r="A1254" s="24" t="s">
        <v>3336</v>
      </c>
      <c r="B1254" s="364">
        <f t="shared" si="335"/>
        <v>1</v>
      </c>
      <c r="C1254" s="383" t="s">
        <v>2005</v>
      </c>
      <c r="D1254" s="22">
        <v>0</v>
      </c>
      <c r="E1254" s="22">
        <f t="shared" si="332"/>
        <v>3</v>
      </c>
      <c r="F1254" s="37"/>
      <c r="G1254" s="37"/>
      <c r="H1254" s="37">
        <f>VLOOKUP(E1254,'_Score matrix'!$B$31:$C$35,2,FALSE)</f>
        <v>1</v>
      </c>
      <c r="I1254" s="37">
        <f t="shared" si="333"/>
        <v>0</v>
      </c>
      <c r="J1254" s="37">
        <f t="shared" si="334"/>
        <v>5</v>
      </c>
      <c r="K1254" s="37"/>
      <c r="L1254" s="55"/>
    </row>
    <row r="1255" spans="1:12" x14ac:dyDescent="0.3">
      <c r="A1255" s="531" t="str">
        <f>A1254</f>
        <v>T 3.7.22</v>
      </c>
      <c r="B1255" s="525">
        <f t="shared" ref="B1255:J1255" si="351">B1254</f>
        <v>1</v>
      </c>
      <c r="C1255" s="532" t="str">
        <f t="shared" si="351"/>
        <v>C</v>
      </c>
      <c r="D1255" s="350">
        <f t="shared" si="351"/>
        <v>0</v>
      </c>
      <c r="E1255" s="350">
        <f t="shared" si="351"/>
        <v>3</v>
      </c>
      <c r="F1255" s="351" t="s">
        <v>1490</v>
      </c>
      <c r="G1255" s="350" t="str">
        <f t="shared" ref="G1255" si="352">IF(B1255=1,F1255,"")</f>
        <v>DE.DP-2</v>
      </c>
      <c r="H1255" s="350">
        <f t="shared" si="351"/>
        <v>1</v>
      </c>
      <c r="I1255" s="350">
        <f t="shared" si="351"/>
        <v>0</v>
      </c>
      <c r="J1255" s="350">
        <f t="shared" si="351"/>
        <v>5</v>
      </c>
      <c r="K1255" s="350"/>
      <c r="L1255" s="533" t="s">
        <v>2929</v>
      </c>
    </row>
    <row r="1256" spans="1:12" x14ac:dyDescent="0.3">
      <c r="A1256" s="24" t="s">
        <v>4402</v>
      </c>
      <c r="B1256" s="364">
        <v>1</v>
      </c>
      <c r="C1256" s="383" t="s">
        <v>2005</v>
      </c>
      <c r="D1256" s="22">
        <v>0</v>
      </c>
      <c r="E1256" s="22">
        <f t="shared" si="332"/>
        <v>3</v>
      </c>
      <c r="F1256" s="37"/>
      <c r="G1256" s="37"/>
      <c r="H1256" s="37">
        <f>VLOOKUP(E1256,'_Score matrix'!$B$31:$C$35,2,FALSE)</f>
        <v>1</v>
      </c>
      <c r="I1256" s="37">
        <f t="shared" ref="I1256:I1262" si="353">D1256*H1256</f>
        <v>0</v>
      </c>
      <c r="J1256" s="37">
        <f t="shared" ref="J1256:J1262" si="354">5*H1256</f>
        <v>5</v>
      </c>
      <c r="K1256" s="37"/>
      <c r="L1256" s="55"/>
    </row>
    <row r="1257" spans="1:12" x14ac:dyDescent="0.3">
      <c r="A1257" s="531" t="str">
        <f>A1256</f>
        <v>T 3.7.23</v>
      </c>
      <c r="B1257" s="525">
        <f t="shared" ref="B1257:J1257" si="355">B1256</f>
        <v>1</v>
      </c>
      <c r="C1257" s="532" t="str">
        <f t="shared" si="355"/>
        <v>C</v>
      </c>
      <c r="D1257" s="350">
        <f t="shared" si="355"/>
        <v>0</v>
      </c>
      <c r="E1257" s="350">
        <f t="shared" si="355"/>
        <v>3</v>
      </c>
      <c r="F1257" s="351" t="s">
        <v>1490</v>
      </c>
      <c r="G1257" s="350" t="str">
        <f t="shared" ref="G1257" si="356">IF(B1257=1,F1257,"")</f>
        <v>DE.DP-2</v>
      </c>
      <c r="H1257" s="350">
        <f t="shared" si="355"/>
        <v>1</v>
      </c>
      <c r="I1257" s="350">
        <f t="shared" si="355"/>
        <v>0</v>
      </c>
      <c r="J1257" s="350">
        <f t="shared" si="355"/>
        <v>5</v>
      </c>
      <c r="K1257" s="350"/>
      <c r="L1257" s="533" t="s">
        <v>2929</v>
      </c>
    </row>
    <row r="1258" spans="1:12" x14ac:dyDescent="0.3">
      <c r="A1258" s="24" t="s">
        <v>4403</v>
      </c>
      <c r="B1258" s="364">
        <v>1</v>
      </c>
      <c r="C1258" s="383" t="s">
        <v>2005</v>
      </c>
      <c r="D1258" s="22">
        <v>0</v>
      </c>
      <c r="E1258" s="22">
        <f t="shared" si="332"/>
        <v>3</v>
      </c>
      <c r="F1258" s="37"/>
      <c r="G1258" s="37"/>
      <c r="H1258" s="37">
        <f>VLOOKUP(E1258,'_Score matrix'!$B$31:$C$35,2,FALSE)</f>
        <v>1</v>
      </c>
      <c r="I1258" s="37">
        <f t="shared" si="353"/>
        <v>0</v>
      </c>
      <c r="J1258" s="37">
        <f t="shared" si="354"/>
        <v>5</v>
      </c>
      <c r="K1258" s="37"/>
      <c r="L1258" s="55"/>
    </row>
    <row r="1259" spans="1:12" x14ac:dyDescent="0.3">
      <c r="A1259" s="531" t="str">
        <f>A1258</f>
        <v>T 3.7.24</v>
      </c>
      <c r="B1259" s="525">
        <f t="shared" ref="B1259:J1259" si="357">B1258</f>
        <v>1</v>
      </c>
      <c r="C1259" s="532" t="str">
        <f t="shared" si="357"/>
        <v>C</v>
      </c>
      <c r="D1259" s="350">
        <f t="shared" si="357"/>
        <v>0</v>
      </c>
      <c r="E1259" s="350">
        <f t="shared" si="357"/>
        <v>3</v>
      </c>
      <c r="F1259" s="351" t="s">
        <v>1490</v>
      </c>
      <c r="G1259" s="350" t="str">
        <f t="shared" ref="G1259" si="358">IF(B1259=1,F1259,"")</f>
        <v>DE.DP-2</v>
      </c>
      <c r="H1259" s="350">
        <f t="shared" si="357"/>
        <v>1</v>
      </c>
      <c r="I1259" s="350">
        <f t="shared" si="357"/>
        <v>0</v>
      </c>
      <c r="J1259" s="350">
        <f t="shared" si="357"/>
        <v>5</v>
      </c>
      <c r="K1259" s="350"/>
      <c r="L1259" s="533" t="s">
        <v>2929</v>
      </c>
    </row>
    <row r="1260" spans="1:12" x14ac:dyDescent="0.3">
      <c r="A1260" s="24" t="s">
        <v>4404</v>
      </c>
      <c r="B1260" s="364">
        <v>1</v>
      </c>
      <c r="C1260" s="383" t="s">
        <v>2005</v>
      </c>
      <c r="D1260" s="22">
        <v>0</v>
      </c>
      <c r="E1260" s="22">
        <f t="shared" si="332"/>
        <v>3</v>
      </c>
      <c r="F1260" s="37"/>
      <c r="G1260" s="37"/>
      <c r="H1260" s="37">
        <f>VLOOKUP(E1260,'_Score matrix'!$B$31:$C$35,2,FALSE)</f>
        <v>1</v>
      </c>
      <c r="I1260" s="37">
        <f t="shared" si="353"/>
        <v>0</v>
      </c>
      <c r="J1260" s="37">
        <f t="shared" si="354"/>
        <v>5</v>
      </c>
      <c r="K1260" s="37"/>
      <c r="L1260" s="55"/>
    </row>
    <row r="1261" spans="1:12" x14ac:dyDescent="0.3">
      <c r="A1261" s="531" t="str">
        <f>A1260</f>
        <v>T 3.7.25</v>
      </c>
      <c r="B1261" s="525">
        <f t="shared" ref="B1261:J1261" si="359">B1260</f>
        <v>1</v>
      </c>
      <c r="C1261" s="532" t="str">
        <f t="shared" si="359"/>
        <v>C</v>
      </c>
      <c r="D1261" s="350">
        <f t="shared" si="359"/>
        <v>0</v>
      </c>
      <c r="E1261" s="350">
        <f t="shared" si="359"/>
        <v>3</v>
      </c>
      <c r="F1261" s="351" t="s">
        <v>1490</v>
      </c>
      <c r="G1261" s="350" t="str">
        <f t="shared" ref="G1261" si="360">IF(B1261=1,F1261,"")</f>
        <v>DE.DP-2</v>
      </c>
      <c r="H1261" s="350">
        <f t="shared" si="359"/>
        <v>1</v>
      </c>
      <c r="I1261" s="350">
        <f t="shared" si="359"/>
        <v>0</v>
      </c>
      <c r="J1261" s="350">
        <f t="shared" si="359"/>
        <v>5</v>
      </c>
      <c r="K1261" s="350"/>
      <c r="L1261" s="533" t="s">
        <v>2929</v>
      </c>
    </row>
    <row r="1262" spans="1:12" x14ac:dyDescent="0.3">
      <c r="A1262" s="24" t="s">
        <v>4405</v>
      </c>
      <c r="B1262" s="364">
        <v>1</v>
      </c>
      <c r="C1262" s="383" t="s">
        <v>2005</v>
      </c>
      <c r="D1262" s="22">
        <v>0</v>
      </c>
      <c r="E1262" s="22">
        <f t="shared" si="332"/>
        <v>3</v>
      </c>
      <c r="F1262" s="37"/>
      <c r="G1262" s="37"/>
      <c r="H1262" s="37">
        <f>VLOOKUP(E1262,'_Score matrix'!$B$31:$C$35,2,FALSE)</f>
        <v>1</v>
      </c>
      <c r="I1262" s="37">
        <f t="shared" si="353"/>
        <v>0</v>
      </c>
      <c r="J1262" s="37">
        <f t="shared" si="354"/>
        <v>5</v>
      </c>
      <c r="K1262" s="37"/>
      <c r="L1262" s="55"/>
    </row>
    <row r="1263" spans="1:12" x14ac:dyDescent="0.3">
      <c r="A1263" s="531" t="str">
        <f>A1262</f>
        <v>T 3.7.26</v>
      </c>
      <c r="B1263" s="525">
        <f t="shared" ref="B1263:J1263" si="361">B1262</f>
        <v>1</v>
      </c>
      <c r="C1263" s="532" t="str">
        <f t="shared" si="361"/>
        <v>C</v>
      </c>
      <c r="D1263" s="350">
        <f t="shared" si="361"/>
        <v>0</v>
      </c>
      <c r="E1263" s="350">
        <f t="shared" si="361"/>
        <v>3</v>
      </c>
      <c r="F1263" s="351" t="s">
        <v>1490</v>
      </c>
      <c r="G1263" s="350" t="str">
        <f t="shared" ref="G1263" si="362">IF(B1263=1,F1263,"")</f>
        <v>DE.DP-2</v>
      </c>
      <c r="H1263" s="350">
        <f t="shared" si="361"/>
        <v>1</v>
      </c>
      <c r="I1263" s="350">
        <f t="shared" si="361"/>
        <v>0</v>
      </c>
      <c r="J1263" s="350">
        <f t="shared" si="361"/>
        <v>5</v>
      </c>
      <c r="K1263" s="350"/>
      <c r="L1263" s="533" t="s">
        <v>2929</v>
      </c>
    </row>
    <row r="1264" spans="1:12" x14ac:dyDescent="0.3">
      <c r="A1264" s="24" t="s">
        <v>4406</v>
      </c>
      <c r="B1264" s="364">
        <f t="shared" si="335"/>
        <v>1</v>
      </c>
      <c r="C1264" s="383" t="s">
        <v>2005</v>
      </c>
      <c r="D1264" s="22">
        <v>0</v>
      </c>
      <c r="E1264" s="22">
        <f t="shared" si="332"/>
        <v>3</v>
      </c>
      <c r="F1264" s="37"/>
      <c r="G1264" s="37"/>
      <c r="H1264" s="37">
        <f>VLOOKUP(E1264,'_Score matrix'!$B$31:$C$35,2,FALSE)</f>
        <v>1</v>
      </c>
      <c r="I1264" s="37">
        <f t="shared" si="333"/>
        <v>0</v>
      </c>
      <c r="J1264" s="37">
        <f t="shared" si="334"/>
        <v>5</v>
      </c>
      <c r="K1264" s="37"/>
      <c r="L1264" s="55"/>
    </row>
    <row r="1265" spans="1:12" x14ac:dyDescent="0.3">
      <c r="A1265" s="24" t="s">
        <v>4407</v>
      </c>
      <c r="B1265" s="364">
        <f t="shared" si="335"/>
        <v>1</v>
      </c>
      <c r="C1265" s="383" t="s">
        <v>2005</v>
      </c>
      <c r="D1265" s="22">
        <v>0</v>
      </c>
      <c r="E1265" s="22">
        <f t="shared" si="332"/>
        <v>3</v>
      </c>
      <c r="F1265" s="37"/>
      <c r="G1265" s="37"/>
      <c r="H1265" s="37">
        <f>VLOOKUP(E1265,'_Score matrix'!$B$31:$C$35,2,FALSE)</f>
        <v>1</v>
      </c>
      <c r="I1265" s="37">
        <f t="shared" si="333"/>
        <v>0</v>
      </c>
      <c r="J1265" s="37">
        <f t="shared" si="334"/>
        <v>5</v>
      </c>
      <c r="K1265" s="37"/>
      <c r="L1265" s="55"/>
    </row>
    <row r="1266" spans="1:12" x14ac:dyDescent="0.3">
      <c r="A1266" s="24" t="s">
        <v>4408</v>
      </c>
      <c r="B1266" s="364">
        <f t="shared" si="335"/>
        <v>1</v>
      </c>
      <c r="C1266" s="383" t="s">
        <v>2005</v>
      </c>
      <c r="D1266" s="22">
        <v>0</v>
      </c>
      <c r="E1266" s="22">
        <f t="shared" si="332"/>
        <v>3</v>
      </c>
      <c r="F1266" s="37"/>
      <c r="G1266" s="37"/>
      <c r="H1266" s="37">
        <f>VLOOKUP(E1266,'_Score matrix'!$B$31:$C$35,2,FALSE)</f>
        <v>1</v>
      </c>
      <c r="I1266" s="37">
        <f t="shared" si="333"/>
        <v>0</v>
      </c>
      <c r="J1266" s="37">
        <f t="shared" si="334"/>
        <v>5</v>
      </c>
      <c r="K1266" s="37"/>
      <c r="L1266" s="55"/>
    </row>
    <row r="1267" spans="1:12" x14ac:dyDescent="0.3">
      <c r="A1267" s="24" t="s">
        <v>4409</v>
      </c>
      <c r="B1267" s="364">
        <f t="shared" si="335"/>
        <v>1</v>
      </c>
      <c r="C1267" s="383" t="s">
        <v>2005</v>
      </c>
      <c r="D1267" s="22">
        <v>0</v>
      </c>
      <c r="E1267" s="22">
        <f t="shared" si="332"/>
        <v>3</v>
      </c>
      <c r="F1267" s="37"/>
      <c r="G1267" s="37"/>
      <c r="H1267" s="37">
        <f>VLOOKUP(E1267,'_Score matrix'!$B$31:$C$35,2,FALSE)</f>
        <v>1</v>
      </c>
      <c r="I1267" s="37">
        <f t="shared" si="333"/>
        <v>0</v>
      </c>
      <c r="J1267" s="37">
        <f t="shared" si="334"/>
        <v>5</v>
      </c>
      <c r="K1267" s="37"/>
      <c r="L1267" s="55"/>
    </row>
    <row r="1268" spans="1:12" x14ac:dyDescent="0.3">
      <c r="A1268" s="24" t="s">
        <v>4410</v>
      </c>
      <c r="B1268" s="364">
        <f t="shared" si="335"/>
        <v>1</v>
      </c>
      <c r="C1268" s="383" t="s">
        <v>2005</v>
      </c>
      <c r="D1268" s="22">
        <v>0</v>
      </c>
      <c r="E1268" s="22">
        <f t="shared" si="332"/>
        <v>3</v>
      </c>
      <c r="F1268" s="37"/>
      <c r="G1268" s="37"/>
      <c r="H1268" s="37">
        <f>VLOOKUP(E1268,'_Score matrix'!$B$31:$C$35,2,FALSE)</f>
        <v>1</v>
      </c>
      <c r="I1268" s="37">
        <f t="shared" si="333"/>
        <v>0</v>
      </c>
      <c r="J1268" s="37">
        <f t="shared" si="334"/>
        <v>5</v>
      </c>
      <c r="K1268" s="37"/>
      <c r="L1268" s="55"/>
    </row>
    <row r="1269" spans="1:12" x14ac:dyDescent="0.3">
      <c r="A1269" s="24" t="s">
        <v>4411</v>
      </c>
      <c r="B1269" s="364">
        <f t="shared" si="335"/>
        <v>1</v>
      </c>
      <c r="C1269" s="383" t="s">
        <v>2005</v>
      </c>
      <c r="D1269" s="22">
        <v>0</v>
      </c>
      <c r="E1269" s="22">
        <f t="shared" si="332"/>
        <v>3</v>
      </c>
      <c r="F1269" s="37"/>
      <c r="G1269" s="37"/>
      <c r="H1269" s="37">
        <f>VLOOKUP(E1269,'_Score matrix'!$B$31:$C$35,2,FALSE)</f>
        <v>1</v>
      </c>
      <c r="I1269" s="37">
        <f t="shared" si="333"/>
        <v>0</v>
      </c>
      <c r="J1269" s="37">
        <f t="shared" si="334"/>
        <v>5</v>
      </c>
      <c r="K1269" s="37"/>
      <c r="L1269" s="55"/>
    </row>
    <row r="1270" spans="1:12" x14ac:dyDescent="0.3">
      <c r="A1270" s="24" t="s">
        <v>4412</v>
      </c>
      <c r="B1270" s="364">
        <f t="shared" si="335"/>
        <v>1</v>
      </c>
      <c r="C1270" s="383" t="s">
        <v>2005</v>
      </c>
      <c r="D1270" s="22">
        <v>0</v>
      </c>
      <c r="E1270" s="22">
        <f t="shared" si="332"/>
        <v>3</v>
      </c>
      <c r="F1270" s="37"/>
      <c r="G1270" s="37"/>
      <c r="H1270" s="37">
        <f>VLOOKUP(E1270,'_Score matrix'!$B$31:$C$35,2,FALSE)</f>
        <v>1</v>
      </c>
      <c r="I1270" s="37">
        <f t="shared" si="333"/>
        <v>0</v>
      </c>
      <c r="J1270" s="37">
        <f t="shared" si="334"/>
        <v>5</v>
      </c>
      <c r="K1270" s="37"/>
      <c r="L1270" s="55"/>
    </row>
    <row r="1271" spans="1:12" x14ac:dyDescent="0.3">
      <c r="A1271" s="24" t="s">
        <v>4413</v>
      </c>
      <c r="B1271" s="364">
        <f t="shared" si="335"/>
        <v>1</v>
      </c>
      <c r="C1271" s="383" t="s">
        <v>2005</v>
      </c>
      <c r="D1271" s="22">
        <v>0</v>
      </c>
      <c r="E1271" s="22">
        <f t="shared" si="332"/>
        <v>3</v>
      </c>
      <c r="F1271" s="37"/>
      <c r="G1271" s="37"/>
      <c r="H1271" s="37">
        <f>VLOOKUP(E1271,'_Score matrix'!$B$31:$C$35,2,FALSE)</f>
        <v>1</v>
      </c>
      <c r="I1271" s="37">
        <f t="shared" si="333"/>
        <v>0</v>
      </c>
      <c r="J1271" s="37">
        <f t="shared" si="334"/>
        <v>5</v>
      </c>
      <c r="K1271" s="37"/>
      <c r="L1271" s="55"/>
    </row>
    <row r="1272" spans="1:12" x14ac:dyDescent="0.3">
      <c r="A1272" s="24" t="s">
        <v>4414</v>
      </c>
      <c r="B1272" s="364">
        <f t="shared" si="335"/>
        <v>1</v>
      </c>
      <c r="C1272" s="383" t="s">
        <v>2005</v>
      </c>
      <c r="D1272" s="22">
        <v>0</v>
      </c>
      <c r="E1272" s="22">
        <f t="shared" si="332"/>
        <v>3</v>
      </c>
      <c r="F1272" s="37"/>
      <c r="G1272" s="37"/>
      <c r="H1272" s="37">
        <f>VLOOKUP(E1272,'_Score matrix'!$B$31:$C$35,2,FALSE)</f>
        <v>1</v>
      </c>
      <c r="I1272" s="37">
        <f t="shared" si="333"/>
        <v>0</v>
      </c>
      <c r="J1272" s="37">
        <f t="shared" si="334"/>
        <v>5</v>
      </c>
      <c r="K1272" s="37"/>
      <c r="L1272" s="55"/>
    </row>
    <row r="1273" spans="1:12" x14ac:dyDescent="0.3">
      <c r="A1273" s="24" t="s">
        <v>4415</v>
      </c>
      <c r="B1273" s="364">
        <f t="shared" si="335"/>
        <v>1</v>
      </c>
      <c r="C1273" s="383" t="s">
        <v>2005</v>
      </c>
      <c r="D1273" s="22">
        <v>0</v>
      </c>
      <c r="E1273" s="22">
        <f t="shared" si="332"/>
        <v>3</v>
      </c>
      <c r="F1273" s="37"/>
      <c r="G1273" s="37"/>
      <c r="H1273" s="37">
        <f>VLOOKUP(E1273,'_Score matrix'!$B$31:$C$35,2,FALSE)</f>
        <v>1</v>
      </c>
      <c r="I1273" s="37">
        <f t="shared" si="333"/>
        <v>0</v>
      </c>
      <c r="J1273" s="37">
        <f t="shared" si="334"/>
        <v>5</v>
      </c>
      <c r="K1273" s="37"/>
      <c r="L1273" s="55"/>
    </row>
    <row r="1274" spans="1:12" x14ac:dyDescent="0.3">
      <c r="A1274" s="24" t="s">
        <v>4416</v>
      </c>
      <c r="B1274" s="364">
        <f t="shared" si="335"/>
        <v>1</v>
      </c>
      <c r="C1274" s="383" t="s">
        <v>2005</v>
      </c>
      <c r="D1274" s="22">
        <v>0</v>
      </c>
      <c r="E1274" s="22">
        <f t="shared" si="332"/>
        <v>3</v>
      </c>
      <c r="F1274" s="37" t="s">
        <v>1478</v>
      </c>
      <c r="G1274" s="209" t="str">
        <f>IF(B1274=1,F1274,"")</f>
        <v>DE.AE-3</v>
      </c>
      <c r="H1274" s="37">
        <f>VLOOKUP(E1274,'_Score matrix'!$B$31:$C$35,2,FALSE)</f>
        <v>1</v>
      </c>
      <c r="I1274" s="37">
        <f t="shared" si="333"/>
        <v>0</v>
      </c>
      <c r="J1274" s="37">
        <f t="shared" si="334"/>
        <v>5</v>
      </c>
      <c r="K1274" s="37"/>
      <c r="L1274" s="55"/>
    </row>
    <row r="1275" spans="1:12" x14ac:dyDescent="0.3">
      <c r="A1275" s="24" t="s">
        <v>4417</v>
      </c>
      <c r="B1275" s="364">
        <f t="shared" si="335"/>
        <v>1</v>
      </c>
      <c r="C1275" s="383" t="s">
        <v>2005</v>
      </c>
      <c r="D1275" s="22">
        <v>0</v>
      </c>
      <c r="E1275" s="22">
        <f t="shared" si="332"/>
        <v>3</v>
      </c>
      <c r="F1275" s="37"/>
      <c r="G1275" s="37"/>
      <c r="H1275" s="37">
        <f>VLOOKUP(E1275,'_Score matrix'!$B$31:$C$35,2,FALSE)</f>
        <v>1</v>
      </c>
      <c r="I1275" s="37">
        <f t="shared" si="333"/>
        <v>0</v>
      </c>
      <c r="J1275" s="37">
        <f t="shared" si="334"/>
        <v>5</v>
      </c>
      <c r="K1275" s="37"/>
      <c r="L1275" s="55"/>
    </row>
    <row r="1276" spans="1:12" x14ac:dyDescent="0.3">
      <c r="A1276" s="24" t="s">
        <v>4418</v>
      </c>
      <c r="B1276" s="364">
        <f t="shared" si="335"/>
        <v>1</v>
      </c>
      <c r="C1276" s="383" t="s">
        <v>2005</v>
      </c>
      <c r="D1276" s="22">
        <v>0</v>
      </c>
      <c r="E1276" s="22">
        <f t="shared" si="332"/>
        <v>3</v>
      </c>
      <c r="F1276" s="37"/>
      <c r="G1276" s="37"/>
      <c r="H1276" s="37">
        <f>VLOOKUP(E1276,'_Score matrix'!$B$31:$C$35,2,FALSE)</f>
        <v>1</v>
      </c>
      <c r="I1276" s="37">
        <f t="shared" si="333"/>
        <v>0</v>
      </c>
      <c r="J1276" s="37">
        <f t="shared" si="334"/>
        <v>5</v>
      </c>
      <c r="K1276" s="37"/>
      <c r="L1276" s="55"/>
    </row>
    <row r="1277" spans="1:12" x14ac:dyDescent="0.3">
      <c r="A1277" s="24" t="s">
        <v>4419</v>
      </c>
      <c r="B1277" s="364">
        <f t="shared" si="335"/>
        <v>1</v>
      </c>
      <c r="C1277" s="383" t="s">
        <v>2005</v>
      </c>
      <c r="D1277" s="22">
        <v>0</v>
      </c>
      <c r="E1277" s="22">
        <f t="shared" si="332"/>
        <v>3</v>
      </c>
      <c r="F1277" s="37"/>
      <c r="G1277" s="37"/>
      <c r="H1277" s="37">
        <f>VLOOKUP(E1277,'_Score matrix'!$B$31:$C$35,2,FALSE)</f>
        <v>1</v>
      </c>
      <c r="I1277" s="37">
        <f t="shared" si="333"/>
        <v>0</v>
      </c>
      <c r="J1277" s="37">
        <f t="shared" si="334"/>
        <v>5</v>
      </c>
      <c r="K1277" s="37"/>
      <c r="L1277" s="55"/>
    </row>
    <row r="1278" spans="1:12" x14ac:dyDescent="0.3">
      <c r="A1278" s="24" t="s">
        <v>4420</v>
      </c>
      <c r="B1278" s="364">
        <f t="shared" si="335"/>
        <v>1</v>
      </c>
      <c r="C1278" s="383" t="s">
        <v>2005</v>
      </c>
      <c r="D1278" s="22">
        <v>0</v>
      </c>
      <c r="E1278" s="22">
        <f t="shared" si="332"/>
        <v>3</v>
      </c>
      <c r="F1278" s="37"/>
      <c r="G1278" s="37"/>
      <c r="H1278" s="37">
        <f>VLOOKUP(E1278,'_Score matrix'!$B$31:$C$35,2,FALSE)</f>
        <v>1</v>
      </c>
      <c r="I1278" s="37">
        <f t="shared" si="333"/>
        <v>0</v>
      </c>
      <c r="J1278" s="37">
        <f t="shared" si="334"/>
        <v>5</v>
      </c>
      <c r="K1278" s="37"/>
      <c r="L1278" s="55"/>
    </row>
    <row r="1279" spans="1:12" x14ac:dyDescent="0.3">
      <c r="A1279" s="24" t="s">
        <v>4421</v>
      </c>
      <c r="B1279" s="364">
        <f t="shared" si="335"/>
        <v>1</v>
      </c>
      <c r="C1279" s="383" t="s">
        <v>2005</v>
      </c>
      <c r="D1279" s="22">
        <v>0</v>
      </c>
      <c r="E1279" s="22">
        <f t="shared" si="332"/>
        <v>3</v>
      </c>
      <c r="F1279" s="37"/>
      <c r="G1279" s="37"/>
      <c r="H1279" s="37">
        <f>VLOOKUP(E1279,'_Score matrix'!$B$31:$C$35,2,FALSE)</f>
        <v>1</v>
      </c>
      <c r="I1279" s="37">
        <f t="shared" si="333"/>
        <v>0</v>
      </c>
      <c r="J1279" s="37">
        <f t="shared" si="334"/>
        <v>5</v>
      </c>
      <c r="K1279" s="37"/>
      <c r="L1279" s="55"/>
    </row>
    <row r="1280" spans="1:12" x14ac:dyDescent="0.3">
      <c r="A1280" s="24" t="s">
        <v>4422</v>
      </c>
      <c r="B1280" s="364">
        <f t="shared" si="335"/>
        <v>1</v>
      </c>
      <c r="C1280" s="383" t="s">
        <v>2005</v>
      </c>
      <c r="D1280" s="22">
        <v>0</v>
      </c>
      <c r="E1280" s="22">
        <f t="shared" si="332"/>
        <v>3</v>
      </c>
      <c r="F1280" s="37"/>
      <c r="G1280" s="37"/>
      <c r="H1280" s="37">
        <f>VLOOKUP(E1280,'_Score matrix'!$B$31:$C$35,2,FALSE)</f>
        <v>1</v>
      </c>
      <c r="I1280" s="37">
        <f t="shared" si="333"/>
        <v>0</v>
      </c>
      <c r="J1280" s="37">
        <f t="shared" si="334"/>
        <v>5</v>
      </c>
      <c r="K1280" s="37"/>
      <c r="L1280" s="55"/>
    </row>
    <row r="1281" spans="1:12" x14ac:dyDescent="0.3">
      <c r="A1281" s="24" t="s">
        <v>4423</v>
      </c>
      <c r="B1281" s="364">
        <f t="shared" si="335"/>
        <v>1</v>
      </c>
      <c r="C1281" s="383" t="s">
        <v>2005</v>
      </c>
      <c r="D1281" s="22">
        <v>0</v>
      </c>
      <c r="E1281" s="22">
        <f t="shared" si="332"/>
        <v>3</v>
      </c>
      <c r="F1281" s="37"/>
      <c r="G1281" s="37"/>
      <c r="H1281" s="37">
        <f>VLOOKUP(E1281,'_Score matrix'!$B$31:$C$35,2,FALSE)</f>
        <v>1</v>
      </c>
      <c r="I1281" s="37">
        <f t="shared" si="333"/>
        <v>0</v>
      </c>
      <c r="J1281" s="37">
        <f t="shared" si="334"/>
        <v>5</v>
      </c>
      <c r="K1281" s="37"/>
      <c r="L1281" s="55"/>
    </row>
    <row r="1282" spans="1:12" x14ac:dyDescent="0.3">
      <c r="A1282" s="24" t="s">
        <v>4424</v>
      </c>
      <c r="B1282" s="364">
        <f t="shared" si="335"/>
        <v>1</v>
      </c>
      <c r="C1282" s="383" t="s">
        <v>2005</v>
      </c>
      <c r="D1282" s="22">
        <v>0</v>
      </c>
      <c r="E1282" s="22">
        <f t="shared" si="332"/>
        <v>3</v>
      </c>
      <c r="F1282" s="37"/>
      <c r="G1282" s="37"/>
      <c r="H1282" s="37">
        <f>VLOOKUP(E1282,'_Score matrix'!$B$31:$C$35,2,FALSE)</f>
        <v>1</v>
      </c>
      <c r="I1282" s="37">
        <f t="shared" si="333"/>
        <v>0</v>
      </c>
      <c r="J1282" s="37">
        <f t="shared" si="334"/>
        <v>5</v>
      </c>
      <c r="K1282" s="37"/>
      <c r="L1282" s="55"/>
    </row>
    <row r="1283" spans="1:12" x14ac:dyDescent="0.3">
      <c r="A1283" s="24" t="s">
        <v>4425</v>
      </c>
      <c r="B1283" s="364">
        <f t="shared" si="335"/>
        <v>1</v>
      </c>
      <c r="C1283" s="383" t="s">
        <v>2005</v>
      </c>
      <c r="D1283" s="22">
        <v>0</v>
      </c>
      <c r="E1283" s="22">
        <f t="shared" si="332"/>
        <v>3</v>
      </c>
      <c r="F1283" s="37"/>
      <c r="G1283" s="37"/>
      <c r="H1283" s="37">
        <f>VLOOKUP(E1283,'_Score matrix'!$B$31:$C$35,2,FALSE)</f>
        <v>1</v>
      </c>
      <c r="I1283" s="37">
        <f t="shared" si="333"/>
        <v>0</v>
      </c>
      <c r="J1283" s="37">
        <f t="shared" si="334"/>
        <v>5</v>
      </c>
      <c r="K1283" s="37"/>
      <c r="L1283" s="55"/>
    </row>
    <row r="1284" spans="1:12" x14ac:dyDescent="0.3">
      <c r="A1284" s="24" t="s">
        <v>4576</v>
      </c>
      <c r="B1284" s="364">
        <f t="shared" si="335"/>
        <v>1</v>
      </c>
      <c r="C1284" s="383" t="s">
        <v>2005</v>
      </c>
      <c r="D1284" s="22">
        <v>0</v>
      </c>
      <c r="E1284" s="22">
        <f t="shared" si="332"/>
        <v>3</v>
      </c>
      <c r="F1284" s="37" t="s">
        <v>1477</v>
      </c>
      <c r="G1284" s="209" t="str">
        <f>IF(B1284=1,F1284,"")</f>
        <v>DE.AE-2</v>
      </c>
      <c r="H1284" s="37">
        <f>VLOOKUP(E1284,'_Score matrix'!$B$31:$C$35,2,FALSE)</f>
        <v>1</v>
      </c>
      <c r="I1284" s="37">
        <f t="shared" si="333"/>
        <v>0</v>
      </c>
      <c r="J1284" s="37">
        <f t="shared" si="334"/>
        <v>5</v>
      </c>
      <c r="K1284" s="37"/>
      <c r="L1284" s="55"/>
    </row>
    <row r="1285" spans="1:12" x14ac:dyDescent="0.3">
      <c r="A1285" s="24" t="s">
        <v>4577</v>
      </c>
      <c r="B1285" s="364">
        <f t="shared" si="335"/>
        <v>1</v>
      </c>
      <c r="C1285" s="383" t="s">
        <v>2005</v>
      </c>
      <c r="D1285" s="22">
        <v>0</v>
      </c>
      <c r="E1285" s="22">
        <f t="shared" si="332"/>
        <v>3</v>
      </c>
      <c r="F1285" s="37" t="s">
        <v>1477</v>
      </c>
      <c r="G1285" s="209" t="str">
        <f>IF(B1285=1,F1285,"")</f>
        <v>DE.AE-2</v>
      </c>
      <c r="H1285" s="37">
        <f>VLOOKUP(E1285,'_Score matrix'!$B$31:$C$35,2,FALSE)</f>
        <v>1</v>
      </c>
      <c r="I1285" s="37">
        <f t="shared" si="333"/>
        <v>0</v>
      </c>
      <c r="J1285" s="37">
        <f t="shared" si="334"/>
        <v>5</v>
      </c>
      <c r="K1285" s="37"/>
      <c r="L1285" s="55"/>
    </row>
    <row r="1286" spans="1:12" x14ac:dyDescent="0.3">
      <c r="A1286" s="24" t="s">
        <v>4578</v>
      </c>
      <c r="B1286" s="364">
        <f t="shared" si="335"/>
        <v>1</v>
      </c>
      <c r="C1286" s="383" t="s">
        <v>2005</v>
      </c>
      <c r="D1286" s="22">
        <v>0</v>
      </c>
      <c r="E1286" s="22">
        <f t="shared" si="332"/>
        <v>3</v>
      </c>
      <c r="F1286" s="37" t="s">
        <v>1477</v>
      </c>
      <c r="G1286" s="209" t="str">
        <f>IF(B1286=1,F1286,"")</f>
        <v>DE.AE-2</v>
      </c>
      <c r="H1286" s="37">
        <f>VLOOKUP(E1286,'_Score matrix'!$B$31:$C$35,2,FALSE)</f>
        <v>1</v>
      </c>
      <c r="I1286" s="37">
        <f t="shared" si="333"/>
        <v>0</v>
      </c>
      <c r="J1286" s="37">
        <f t="shared" si="334"/>
        <v>5</v>
      </c>
      <c r="K1286" s="37"/>
      <c r="L1286" s="55"/>
    </row>
    <row r="1287" spans="1:12" x14ac:dyDescent="0.3">
      <c r="A1287" s="24" t="s">
        <v>4579</v>
      </c>
      <c r="B1287" s="364">
        <f t="shared" si="335"/>
        <v>1</v>
      </c>
      <c r="C1287" s="383" t="s">
        <v>2005</v>
      </c>
      <c r="D1287" s="22">
        <v>0</v>
      </c>
      <c r="E1287" s="22">
        <f t="shared" si="332"/>
        <v>3</v>
      </c>
      <c r="F1287" s="37" t="s">
        <v>1477</v>
      </c>
      <c r="G1287" s="209" t="str">
        <f>IF(B1287=1,F1287,"")</f>
        <v>DE.AE-2</v>
      </c>
      <c r="H1287" s="37">
        <f>VLOOKUP(E1287,'_Score matrix'!$B$31:$C$35,2,FALSE)</f>
        <v>1</v>
      </c>
      <c r="I1287" s="37">
        <f t="shared" si="333"/>
        <v>0</v>
      </c>
      <c r="J1287" s="37">
        <f t="shared" si="334"/>
        <v>5</v>
      </c>
      <c r="K1287" s="37"/>
      <c r="L1287" s="55"/>
    </row>
    <row r="1288" spans="1:12" x14ac:dyDescent="0.3">
      <c r="A1288" s="24" t="s">
        <v>3392</v>
      </c>
      <c r="B1288" s="354">
        <f t="shared" ref="B1288:B1295" si="363">$D$477-1</f>
        <v>1</v>
      </c>
      <c r="C1288" s="383" t="s">
        <v>2005</v>
      </c>
      <c r="D1288" s="22">
        <v>0</v>
      </c>
      <c r="E1288" s="22">
        <f t="shared" si="332"/>
        <v>3</v>
      </c>
      <c r="F1288" s="37"/>
      <c r="G1288" s="37"/>
      <c r="H1288" s="37">
        <f>VLOOKUP(E1288,'_Score matrix'!$B$31:$C$35,2,FALSE)</f>
        <v>1</v>
      </c>
      <c r="I1288" s="37">
        <f t="shared" ref="I1288:I1295" si="364">D1288*H1288</f>
        <v>0</v>
      </c>
      <c r="J1288" s="37">
        <f t="shared" ref="J1288:J1295" si="365">5*H1288</f>
        <v>5</v>
      </c>
      <c r="K1288" s="37"/>
      <c r="L1288" s="55"/>
    </row>
    <row r="1289" spans="1:12" x14ac:dyDescent="0.3">
      <c r="A1289" s="24" t="s">
        <v>3397</v>
      </c>
      <c r="B1289" s="354">
        <f t="shared" si="363"/>
        <v>1</v>
      </c>
      <c r="C1289" s="383" t="s">
        <v>2005</v>
      </c>
      <c r="D1289" s="22">
        <v>0</v>
      </c>
      <c r="E1289" s="22">
        <f t="shared" si="332"/>
        <v>3</v>
      </c>
      <c r="F1289" s="37"/>
      <c r="G1289" s="37"/>
      <c r="H1289" s="37">
        <f>VLOOKUP(E1289,'_Score matrix'!$B$31:$C$35,2,FALSE)</f>
        <v>1</v>
      </c>
      <c r="I1289" s="37">
        <f t="shared" ref="I1289" si="366">D1289*H1289</f>
        <v>0</v>
      </c>
      <c r="J1289" s="37">
        <f t="shared" ref="J1289" si="367">5*H1289</f>
        <v>5</v>
      </c>
      <c r="K1289" s="37"/>
      <c r="L1289" s="55"/>
    </row>
    <row r="1290" spans="1:12" x14ac:dyDescent="0.3">
      <c r="A1290" s="24" t="s">
        <v>3398</v>
      </c>
      <c r="B1290" s="354">
        <f t="shared" si="363"/>
        <v>1</v>
      </c>
      <c r="C1290" s="383" t="s">
        <v>2005</v>
      </c>
      <c r="D1290" s="22">
        <v>0</v>
      </c>
      <c r="E1290" s="22">
        <f t="shared" si="332"/>
        <v>3</v>
      </c>
      <c r="F1290" s="37"/>
      <c r="G1290" s="37"/>
      <c r="H1290" s="37">
        <f>VLOOKUP(E1290,'_Score matrix'!$B$31:$C$35,2,FALSE)</f>
        <v>1</v>
      </c>
      <c r="I1290" s="37">
        <f t="shared" si="364"/>
        <v>0</v>
      </c>
      <c r="J1290" s="37">
        <f t="shared" si="365"/>
        <v>5</v>
      </c>
      <c r="K1290" s="37"/>
      <c r="L1290" s="55"/>
    </row>
    <row r="1291" spans="1:12" x14ac:dyDescent="0.3">
      <c r="A1291" s="24" t="s">
        <v>4466</v>
      </c>
      <c r="B1291" s="354">
        <f t="shared" si="363"/>
        <v>1</v>
      </c>
      <c r="C1291" s="383" t="s">
        <v>2005</v>
      </c>
      <c r="D1291" s="22">
        <v>0</v>
      </c>
      <c r="E1291" s="22">
        <f t="shared" si="332"/>
        <v>3</v>
      </c>
      <c r="F1291" s="37"/>
      <c r="G1291" s="37"/>
      <c r="H1291" s="37">
        <f>VLOOKUP(E1291,'_Score matrix'!$B$31:$C$35,2,FALSE)</f>
        <v>1</v>
      </c>
      <c r="I1291" s="37">
        <f t="shared" si="364"/>
        <v>0</v>
      </c>
      <c r="J1291" s="37">
        <f t="shared" si="365"/>
        <v>5</v>
      </c>
      <c r="K1291" s="37"/>
      <c r="L1291" s="55"/>
    </row>
    <row r="1292" spans="1:12" x14ac:dyDescent="0.3">
      <c r="A1292" s="24" t="s">
        <v>4467</v>
      </c>
      <c r="B1292" s="354">
        <f t="shared" si="363"/>
        <v>1</v>
      </c>
      <c r="C1292" s="383" t="s">
        <v>2005</v>
      </c>
      <c r="D1292" s="22">
        <v>0</v>
      </c>
      <c r="E1292" s="22">
        <f t="shared" si="332"/>
        <v>3</v>
      </c>
      <c r="F1292" s="37"/>
      <c r="G1292" s="37"/>
      <c r="H1292" s="37">
        <f>VLOOKUP(E1292,'_Score matrix'!$B$31:$C$35,2,FALSE)</f>
        <v>1</v>
      </c>
      <c r="I1292" s="37">
        <f t="shared" si="364"/>
        <v>0</v>
      </c>
      <c r="J1292" s="37">
        <f t="shared" si="365"/>
        <v>5</v>
      </c>
      <c r="K1292" s="37"/>
      <c r="L1292" s="55"/>
    </row>
    <row r="1293" spans="1:12" x14ac:dyDescent="0.3">
      <c r="A1293" s="24" t="s">
        <v>4468</v>
      </c>
      <c r="B1293" s="354">
        <f t="shared" si="363"/>
        <v>1</v>
      </c>
      <c r="C1293" s="383" t="s">
        <v>2005</v>
      </c>
      <c r="D1293" s="22">
        <v>0</v>
      </c>
      <c r="E1293" s="22">
        <f t="shared" si="332"/>
        <v>3</v>
      </c>
      <c r="F1293" s="37"/>
      <c r="G1293" s="37"/>
      <c r="H1293" s="37">
        <f>VLOOKUP(E1293,'_Score matrix'!$B$31:$C$35,2,FALSE)</f>
        <v>1</v>
      </c>
      <c r="I1293" s="37">
        <f t="shared" si="364"/>
        <v>0</v>
      </c>
      <c r="J1293" s="37">
        <f t="shared" si="365"/>
        <v>5</v>
      </c>
      <c r="K1293" s="37"/>
      <c r="L1293" s="55"/>
    </row>
    <row r="1294" spans="1:12" x14ac:dyDescent="0.3">
      <c r="A1294" s="24" t="s">
        <v>4469</v>
      </c>
      <c r="B1294" s="354">
        <f t="shared" si="363"/>
        <v>1</v>
      </c>
      <c r="C1294" s="383" t="s">
        <v>2005</v>
      </c>
      <c r="D1294" s="22">
        <v>0</v>
      </c>
      <c r="E1294" s="22">
        <f t="shared" si="332"/>
        <v>3</v>
      </c>
      <c r="F1294" s="37"/>
      <c r="G1294" s="37"/>
      <c r="H1294" s="37">
        <f>VLOOKUP(E1294,'_Score matrix'!$B$31:$C$35,2,FALSE)</f>
        <v>1</v>
      </c>
      <c r="I1294" s="37">
        <f t="shared" si="364"/>
        <v>0</v>
      </c>
      <c r="J1294" s="37">
        <f t="shared" si="365"/>
        <v>5</v>
      </c>
      <c r="K1294" s="37"/>
      <c r="L1294" s="55"/>
    </row>
    <row r="1295" spans="1:12" x14ac:dyDescent="0.3">
      <c r="A1295" s="24" t="s">
        <v>4465</v>
      </c>
      <c r="B1295" s="354">
        <f t="shared" si="363"/>
        <v>1</v>
      </c>
      <c r="C1295" s="383" t="s">
        <v>2005</v>
      </c>
      <c r="D1295" s="22">
        <v>0</v>
      </c>
      <c r="E1295" s="22">
        <f t="shared" si="332"/>
        <v>3</v>
      </c>
      <c r="F1295" s="37"/>
      <c r="G1295" s="37"/>
      <c r="H1295" s="37">
        <f>VLOOKUP(E1295,'_Score matrix'!$B$31:$C$35,2,FALSE)</f>
        <v>1</v>
      </c>
      <c r="I1295" s="37">
        <f t="shared" si="364"/>
        <v>0</v>
      </c>
      <c r="J1295" s="37">
        <f t="shared" si="365"/>
        <v>5</v>
      </c>
      <c r="K1295" s="37"/>
      <c r="L1295" s="55"/>
    </row>
    <row r="2120" spans="5:5" x14ac:dyDescent="0.3">
      <c r="E2120">
        <v>3</v>
      </c>
    </row>
  </sheetData>
  <phoneticPr fontId="2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tabColor rgb="FF0070C0"/>
  </sheetPr>
  <dimension ref="A1:T60"/>
  <sheetViews>
    <sheetView showRowColHeaders="0" workbookViewId="0">
      <pane ySplit="7" topLeftCell="A8" activePane="bottomLeft" state="frozen"/>
      <selection pane="bottomLeft" activeCell="D11" sqref="D11:H11"/>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425"/>
      <c r="B1" s="751" t="s">
        <v>2204</v>
      </c>
      <c r="C1" s="752"/>
      <c r="D1" s="752"/>
      <c r="E1" s="752"/>
      <c r="F1" s="752"/>
      <c r="G1" s="752"/>
      <c r="H1" s="752"/>
      <c r="I1" s="752"/>
      <c r="J1" s="752"/>
      <c r="K1" s="752"/>
      <c r="L1" s="742"/>
      <c r="M1" s="437"/>
      <c r="N1" s="742"/>
      <c r="O1" s="426"/>
      <c r="P1" s="426"/>
      <c r="Q1" s="426"/>
      <c r="R1" s="426"/>
      <c r="S1" s="427"/>
    </row>
    <row r="2" spans="1:19" ht="20.149999999999999" customHeight="1" x14ac:dyDescent="0.3">
      <c r="A2" s="428"/>
      <c r="B2" s="753"/>
      <c r="C2" s="754"/>
      <c r="D2" s="754"/>
      <c r="E2" s="754"/>
      <c r="F2" s="754"/>
      <c r="G2" s="754"/>
      <c r="H2" s="754"/>
      <c r="I2" s="754"/>
      <c r="J2" s="754"/>
      <c r="K2" s="754"/>
      <c r="L2" s="743"/>
      <c r="M2" s="422"/>
      <c r="N2" s="743"/>
      <c r="O2" s="434"/>
      <c r="P2" s="434"/>
      <c r="Q2" s="434"/>
      <c r="R2" s="434"/>
      <c r="S2" s="435"/>
    </row>
    <row r="3" spans="1:19" ht="20.149999999999999" customHeight="1" x14ac:dyDescent="0.3">
      <c r="A3" s="428"/>
      <c r="B3" s="744" t="s">
        <v>2204</v>
      </c>
      <c r="C3" s="745"/>
      <c r="D3" s="745"/>
      <c r="E3" s="745"/>
      <c r="F3" s="746"/>
      <c r="G3" s="747"/>
      <c r="H3" s="748"/>
      <c r="I3" s="748"/>
      <c r="J3" s="748"/>
      <c r="K3" s="748"/>
      <c r="L3" s="414"/>
      <c r="M3" s="414"/>
      <c r="N3" s="414"/>
      <c r="O3" s="429"/>
      <c r="P3" s="429"/>
      <c r="Q3" s="429"/>
      <c r="R3" s="429"/>
      <c r="S3" s="430"/>
    </row>
    <row r="4" spans="1:19" ht="20.149999999999999" customHeight="1" x14ac:dyDescent="0.3">
      <c r="A4" s="428"/>
      <c r="B4" s="735"/>
      <c r="C4" s="736"/>
      <c r="D4" s="736"/>
      <c r="E4" s="736"/>
      <c r="F4" s="736"/>
      <c r="G4" s="747"/>
      <c r="H4" s="748"/>
      <c r="I4" s="748"/>
      <c r="J4" s="748"/>
      <c r="K4" s="748"/>
      <c r="L4" s="414"/>
      <c r="M4" s="414"/>
      <c r="N4" s="414"/>
      <c r="O4" s="429"/>
      <c r="P4" s="429"/>
      <c r="Q4" s="429"/>
      <c r="R4" s="429"/>
      <c r="S4" s="430"/>
    </row>
    <row r="5" spans="1:19" ht="20.149999999999999" customHeight="1" x14ac:dyDescent="0.3">
      <c r="A5" s="428"/>
      <c r="B5" s="735"/>
      <c r="C5" s="736"/>
      <c r="D5" s="736"/>
      <c r="E5" s="736"/>
      <c r="F5" s="736"/>
      <c r="G5" s="747"/>
      <c r="H5" s="748"/>
      <c r="I5" s="748"/>
      <c r="J5" s="748"/>
      <c r="K5" s="748"/>
      <c r="L5" s="414"/>
      <c r="M5" s="414"/>
      <c r="N5" s="414"/>
      <c r="O5" s="429"/>
      <c r="P5" s="429"/>
      <c r="Q5" s="429"/>
      <c r="R5" s="429"/>
      <c r="S5" s="430"/>
    </row>
    <row r="6" spans="1:19" ht="20.149999999999999" customHeight="1" x14ac:dyDescent="0.3">
      <c r="A6" s="428"/>
      <c r="B6" s="735"/>
      <c r="C6" s="736"/>
      <c r="D6" s="736"/>
      <c r="E6" s="736"/>
      <c r="F6" s="736"/>
      <c r="G6" s="436"/>
      <c r="H6" s="414"/>
      <c r="I6" s="414"/>
      <c r="J6" s="414"/>
      <c r="K6" s="414"/>
      <c r="L6" s="414"/>
      <c r="M6" s="414"/>
      <c r="N6" s="414"/>
      <c r="O6" s="429"/>
      <c r="P6" s="429"/>
      <c r="Q6" s="429"/>
      <c r="R6" s="429"/>
      <c r="S6" s="430"/>
    </row>
    <row r="7" spans="1:19" ht="20.149999999999999" customHeight="1" thickBot="1" x14ac:dyDescent="0.35">
      <c r="A7" s="431"/>
      <c r="B7" s="432"/>
      <c r="C7" s="432"/>
      <c r="D7" s="432"/>
      <c r="E7" s="432"/>
      <c r="F7" s="432"/>
      <c r="G7" s="432"/>
      <c r="H7" s="432"/>
      <c r="I7" s="432"/>
      <c r="J7" s="432"/>
      <c r="K7" s="432"/>
      <c r="L7" s="432"/>
      <c r="M7" s="432"/>
      <c r="N7" s="432"/>
      <c r="O7" s="432"/>
      <c r="P7" s="432"/>
      <c r="Q7" s="432"/>
      <c r="R7" s="432"/>
      <c r="S7" s="433"/>
    </row>
    <row r="8" spans="1:19" ht="20.149999999999999" customHeight="1" x14ac:dyDescent="0.3">
      <c r="A8" s="28"/>
      <c r="B8" s="29"/>
      <c r="C8" s="29"/>
      <c r="D8" s="29"/>
      <c r="E8" s="29"/>
      <c r="F8" s="29"/>
      <c r="G8" s="29"/>
      <c r="H8" s="29"/>
      <c r="I8" s="29"/>
      <c r="J8" s="29"/>
      <c r="K8" s="29"/>
      <c r="L8" s="29"/>
      <c r="M8" s="29"/>
      <c r="N8" s="29"/>
      <c r="O8" s="29"/>
      <c r="P8" s="29"/>
      <c r="Q8" s="29"/>
      <c r="R8" s="29"/>
      <c r="S8" s="30"/>
    </row>
    <row r="9" spans="1:19" s="2" customFormat="1" ht="20.149999999999999" customHeight="1" x14ac:dyDescent="0.3">
      <c r="A9" s="102"/>
      <c r="B9" s="7" t="s">
        <v>2215</v>
      </c>
      <c r="C9" s="7"/>
      <c r="D9" s="443"/>
      <c r="E9" s="443"/>
      <c r="F9" s="443"/>
      <c r="G9" s="443"/>
      <c r="H9" s="443"/>
      <c r="I9" s="443"/>
      <c r="J9" s="443"/>
      <c r="K9" s="443"/>
      <c r="L9" s="443"/>
      <c r="M9" s="3"/>
      <c r="N9" s="102"/>
      <c r="O9" s="102"/>
      <c r="P9" s="102"/>
      <c r="Q9" s="102"/>
      <c r="R9" s="101"/>
      <c r="S9" s="123"/>
    </row>
    <row r="10" spans="1:19" s="2" customFormat="1" ht="20.149999999999999" customHeight="1" x14ac:dyDescent="0.3">
      <c r="A10" s="3"/>
      <c r="B10" s="107" t="s">
        <v>2200</v>
      </c>
      <c r="C10" s="107"/>
      <c r="D10" s="109" t="s">
        <v>2201</v>
      </c>
      <c r="E10" s="459"/>
      <c r="F10" s="459"/>
      <c r="G10" s="459"/>
      <c r="H10" s="108"/>
      <c r="I10" s="749" t="s">
        <v>2930</v>
      </c>
      <c r="J10" s="750"/>
      <c r="K10" s="108"/>
      <c r="L10" s="108"/>
      <c r="M10" s="108"/>
      <c r="N10" s="108"/>
      <c r="O10" s="108"/>
      <c r="P10" s="206"/>
      <c r="Q10" s="108"/>
      <c r="R10" s="108"/>
      <c r="S10" s="13"/>
    </row>
    <row r="11" spans="1:19" s="2" customFormat="1" ht="20.149999999999999" customHeight="1" x14ac:dyDescent="0.3">
      <c r="A11" s="3"/>
      <c r="B11" s="101" t="s">
        <v>2195</v>
      </c>
      <c r="C11" s="3"/>
      <c r="D11" s="735" t="s">
        <v>2226</v>
      </c>
      <c r="E11" s="736"/>
      <c r="F11" s="736"/>
      <c r="G11" s="736"/>
      <c r="H11" s="736"/>
      <c r="I11" s="757" t="s">
        <v>2203</v>
      </c>
      <c r="J11" s="758"/>
      <c r="K11" s="3"/>
      <c r="L11" s="3"/>
      <c r="M11" s="3"/>
      <c r="N11" s="3"/>
      <c r="O11" s="3"/>
      <c r="P11" s="204"/>
      <c r="Q11" s="3"/>
      <c r="R11" s="3"/>
      <c r="S11" s="13"/>
    </row>
    <row r="12" spans="1:19" s="2" customFormat="1" ht="20.149999999999999" customHeight="1" x14ac:dyDescent="0.3">
      <c r="A12" s="3"/>
      <c r="B12" s="3"/>
      <c r="C12" s="3"/>
      <c r="D12" s="735" t="s">
        <v>2227</v>
      </c>
      <c r="E12" s="736"/>
      <c r="F12" s="736"/>
      <c r="G12" s="736"/>
      <c r="H12" s="736"/>
      <c r="I12" s="755" t="s">
        <v>2203</v>
      </c>
      <c r="J12" s="756"/>
      <c r="K12" s="3"/>
      <c r="L12" s="3"/>
      <c r="M12" s="3"/>
      <c r="N12" s="3"/>
      <c r="O12" s="3"/>
      <c r="P12" s="204"/>
      <c r="Q12" s="3"/>
      <c r="R12" s="3"/>
      <c r="S12" s="13"/>
    </row>
    <row r="13" spans="1:19" s="2" customFormat="1" ht="20.149999999999999" customHeight="1" x14ac:dyDescent="0.3">
      <c r="A13" s="3"/>
      <c r="B13" s="3"/>
      <c r="C13" s="3"/>
      <c r="D13" s="735" t="s">
        <v>3861</v>
      </c>
      <c r="E13" s="736"/>
      <c r="F13" s="736"/>
      <c r="G13" s="736"/>
      <c r="H13" s="736"/>
      <c r="I13" s="577"/>
      <c r="J13" s="578" t="s">
        <v>2203</v>
      </c>
      <c r="K13" s="3"/>
      <c r="L13" s="3"/>
      <c r="M13" s="3"/>
      <c r="N13" s="3"/>
      <c r="O13" s="3"/>
      <c r="P13" s="204"/>
      <c r="Q13" s="3"/>
      <c r="R13" s="3"/>
      <c r="S13" s="13"/>
    </row>
    <row r="14" spans="1:19" s="2" customFormat="1" ht="20.149999999999999" customHeight="1" x14ac:dyDescent="0.3">
      <c r="A14" s="3"/>
      <c r="B14" s="108"/>
      <c r="C14" s="108"/>
      <c r="D14" s="516"/>
      <c r="E14" s="471"/>
      <c r="F14" s="471"/>
      <c r="G14" s="471"/>
      <c r="H14" s="464"/>
      <c r="I14" s="749" t="s">
        <v>2930</v>
      </c>
      <c r="J14" s="750"/>
      <c r="K14" s="464"/>
      <c r="L14" s="464"/>
      <c r="M14" s="464"/>
      <c r="N14" s="464"/>
      <c r="O14" s="464"/>
      <c r="P14" s="465"/>
      <c r="Q14" s="464"/>
      <c r="R14" s="464"/>
      <c r="S14" s="13"/>
    </row>
    <row r="15" spans="1:19" s="2" customFormat="1" ht="20.149999999999999" customHeight="1" x14ac:dyDescent="0.3">
      <c r="A15" s="3"/>
      <c r="B15" s="101" t="s">
        <v>2202</v>
      </c>
      <c r="C15" s="3"/>
      <c r="D15" s="735" t="s">
        <v>2222</v>
      </c>
      <c r="E15" s="736"/>
      <c r="F15" s="736"/>
      <c r="G15" s="736"/>
      <c r="H15" s="736"/>
      <c r="I15" s="757" t="s">
        <v>2203</v>
      </c>
      <c r="J15" s="758"/>
      <c r="K15" s="3"/>
      <c r="L15" s="3"/>
      <c r="M15" s="3"/>
      <c r="N15" s="3"/>
      <c r="O15" s="3"/>
      <c r="P15" s="3"/>
      <c r="Q15" s="3"/>
      <c r="R15" s="3"/>
      <c r="S15" s="13"/>
    </row>
    <row r="16" spans="1:19" s="2" customFormat="1" ht="20.149999999999999" customHeight="1" x14ac:dyDescent="0.3">
      <c r="A16" s="3"/>
      <c r="B16" s="3"/>
      <c r="C16" s="3"/>
      <c r="D16" s="735" t="s">
        <v>2223</v>
      </c>
      <c r="E16" s="736"/>
      <c r="F16" s="736"/>
      <c r="G16" s="736"/>
      <c r="H16" s="736"/>
      <c r="I16" s="755" t="s">
        <v>2203</v>
      </c>
      <c r="J16" s="756"/>
      <c r="K16" s="3"/>
      <c r="L16" s="3"/>
      <c r="M16" s="3"/>
      <c r="N16" s="3"/>
      <c r="O16" s="3"/>
      <c r="P16" s="204"/>
      <c r="Q16" s="3"/>
      <c r="R16" s="3"/>
      <c r="S16" s="13"/>
    </row>
    <row r="17" spans="1:19" s="2" customFormat="1" ht="20.149999999999999" customHeight="1" x14ac:dyDescent="0.3">
      <c r="A17" s="3"/>
      <c r="B17" s="108"/>
      <c r="C17" s="108"/>
      <c r="D17" s="516"/>
      <c r="E17" s="471"/>
      <c r="F17" s="471"/>
      <c r="G17" s="471"/>
      <c r="H17" s="464"/>
      <c r="I17" s="749" t="s">
        <v>2930</v>
      </c>
      <c r="J17" s="750"/>
      <c r="K17" s="464"/>
      <c r="L17" s="464"/>
      <c r="M17" s="464"/>
      <c r="N17" s="464"/>
      <c r="O17" s="464"/>
      <c r="P17" s="465"/>
      <c r="Q17" s="464"/>
      <c r="R17" s="464"/>
      <c r="S17" s="13"/>
    </row>
    <row r="18" spans="1:19" s="2" customFormat="1" ht="20.149999999999999" customHeight="1" x14ac:dyDescent="0.3">
      <c r="A18" s="3"/>
      <c r="B18" s="101" t="s">
        <v>53</v>
      </c>
      <c r="C18" s="3"/>
      <c r="D18" s="735" t="s">
        <v>2211</v>
      </c>
      <c r="E18" s="736"/>
      <c r="F18" s="736"/>
      <c r="G18" s="736"/>
      <c r="H18" s="736"/>
      <c r="I18" s="755" t="str">
        <f>CONCATENATE(COUNTIFS(_Output!A:A,"B 1*",_Output!B:B,1,_Output!L:L,"&lt;&gt;NIST MAPPING",_Output!D:D, 0,_Output!E:E, "&gt;1"),"/", COUNTIFS(_Output!A:A,"B 1*",_Output!B:B,1,_Output!L:L,"&lt;&gt;NIST MAPPING",_Output!E:E, "&gt;1"))</f>
        <v>5/5</v>
      </c>
      <c r="J18" s="756"/>
      <c r="K18" s="3"/>
      <c r="L18" s="3"/>
      <c r="M18" s="3"/>
      <c r="N18" s="3"/>
      <c r="O18" s="3"/>
      <c r="P18" s="204"/>
      <c r="Q18" s="3"/>
      <c r="R18" s="3"/>
      <c r="S18" s="13"/>
    </row>
    <row r="19" spans="1:19" s="2" customFormat="1" ht="20.149999999999999" customHeight="1" x14ac:dyDescent="0.3">
      <c r="A19" s="3"/>
      <c r="B19" s="3"/>
      <c r="C19" s="3"/>
      <c r="D19" s="735" t="s">
        <v>2206</v>
      </c>
      <c r="E19" s="736"/>
      <c r="F19" s="736"/>
      <c r="G19" s="736"/>
      <c r="H19" s="736"/>
      <c r="I19" s="755" t="str">
        <f>CONCATENATE(COUNTIFS(_Output!A:A,"B 2*",_Output!B:B,1,_Output!L:L,"&lt;&gt;NIST MAPPING",_Output!D:D, 0,_Output!E:E, "&gt;1"),"/",COUNTIFS(_Output!A:A,"B 2*",_Output!B:B,1,_Output!L:L,"&lt;&gt;NIST MAPPING",_Output!E:E, "&gt;1"))</f>
        <v>6/6</v>
      </c>
      <c r="J19" s="756"/>
      <c r="K19" s="3"/>
      <c r="L19" s="3"/>
      <c r="M19" s="3"/>
      <c r="N19" s="3"/>
      <c r="O19" s="3"/>
      <c r="P19" s="204"/>
      <c r="Q19" s="3"/>
      <c r="R19" s="3"/>
      <c r="S19" s="13"/>
    </row>
    <row r="20" spans="1:19" s="2" customFormat="1" ht="20.149999999999999" customHeight="1" x14ac:dyDescent="0.3">
      <c r="A20" s="3"/>
      <c r="B20" s="3"/>
      <c r="C20" s="3"/>
      <c r="D20" s="735" t="s">
        <v>2207</v>
      </c>
      <c r="E20" s="736"/>
      <c r="F20" s="736"/>
      <c r="G20" s="736"/>
      <c r="H20" s="736"/>
      <c r="I20" s="755" t="str">
        <f>CONCATENATE(COUNTIFS(_Output!A:A,"B 3*",_Output!B:B,1,_Output!L:L,"&lt;&gt;NIST MAPPING",_Output!D:D, 0,_Output!E:E, "&gt;1"),"/", COUNTIFS(_Output!A:A,"B 3*",_Output!B:B,1,_Output!L:L,"&lt;&gt;NIST MAPPING",_Output!E:E, "&gt;1"))</f>
        <v>4/4</v>
      </c>
      <c r="J20" s="756"/>
      <c r="K20" s="3"/>
      <c r="L20" s="3"/>
      <c r="M20" s="3"/>
      <c r="N20" s="3"/>
      <c r="O20" s="3"/>
      <c r="P20" s="204"/>
      <c r="Q20" s="3"/>
      <c r="R20" s="3"/>
      <c r="S20" s="13"/>
    </row>
    <row r="21" spans="1:19" s="2" customFormat="1" ht="20.149999999999999" customHeight="1" x14ac:dyDescent="0.3">
      <c r="A21" s="3"/>
      <c r="B21" s="3"/>
      <c r="C21" s="3"/>
      <c r="D21" s="735" t="s">
        <v>2209</v>
      </c>
      <c r="E21" s="736"/>
      <c r="F21" s="736"/>
      <c r="G21" s="736"/>
      <c r="H21" s="736"/>
      <c r="I21" s="755" t="str">
        <f>CONCATENATE(COUNTIFS(_Output!A:A,"B 4*",_Output!B:B,1,_Output!L:L,"&lt;&gt;NIST MAPPING",_Output!D:D, 0,_Output!E:E, "&gt;1"),"/",COUNTIFS(_Output!A:A,"B 4*",_Output!B:B,1,_Output!L:L,"&lt;&gt;NIST MAPPING",_Output!E:E, "&gt;1"))</f>
        <v>9/9</v>
      </c>
      <c r="J21" s="756"/>
      <c r="K21" s="3"/>
      <c r="L21" s="3"/>
      <c r="M21" s="3"/>
      <c r="N21" s="3"/>
      <c r="O21" s="3"/>
      <c r="P21" s="3"/>
      <c r="Q21" s="3"/>
      <c r="R21" s="3"/>
      <c r="S21" s="13"/>
    </row>
    <row r="22" spans="1:19" s="2" customFormat="1" ht="20.149999999999999" customHeight="1" x14ac:dyDescent="0.3">
      <c r="A22" s="3"/>
      <c r="B22" s="3"/>
      <c r="C22" s="3"/>
      <c r="D22" s="735" t="s">
        <v>2938</v>
      </c>
      <c r="E22" s="736"/>
      <c r="F22" s="736"/>
      <c r="G22" s="736"/>
      <c r="H22" s="736"/>
      <c r="I22" s="755" t="str">
        <f>CONCATENATE(COUNTIFS(_Output!A:A,"B 5*",_Output!B:B,1,_Output!L:L,"&lt;&gt;NIST MAPPING",_Output!D:D, 0,_Output!E:E, "&gt;1"),"/",COUNTIFS(_Output!A:A,"B 5*",_Output!B:B,1,_Output!L:L,"&lt;&gt;NIST MAPPING",_Output!E:E, "&gt;1"))</f>
        <v>10/10</v>
      </c>
      <c r="J22" s="756"/>
      <c r="K22" s="3"/>
      <c r="L22" s="3"/>
      <c r="M22" s="3"/>
      <c r="N22" s="3"/>
      <c r="O22" s="3"/>
      <c r="P22" s="204"/>
      <c r="Q22" s="3"/>
      <c r="R22" s="3"/>
      <c r="S22" s="13"/>
    </row>
    <row r="23" spans="1:19" s="2" customFormat="1" ht="20.149999999999999" customHeight="1" x14ac:dyDescent="0.3">
      <c r="A23" s="3"/>
      <c r="B23" s="108"/>
      <c r="C23" s="108"/>
      <c r="D23" s="516"/>
      <c r="E23" s="471"/>
      <c r="F23" s="471"/>
      <c r="G23" s="471"/>
      <c r="H23" s="464"/>
      <c r="I23" s="749" t="s">
        <v>2930</v>
      </c>
      <c r="J23" s="750"/>
      <c r="K23" s="464"/>
      <c r="L23" s="464"/>
      <c r="M23" s="464"/>
      <c r="N23" s="464"/>
      <c r="O23" s="464"/>
      <c r="P23" s="465"/>
      <c r="Q23" s="464"/>
      <c r="R23" s="464"/>
      <c r="S23" s="13"/>
    </row>
    <row r="24" spans="1:19" s="2" customFormat="1" ht="20.149999999999999" customHeight="1" x14ac:dyDescent="0.3">
      <c r="A24" s="3"/>
      <c r="B24" s="101" t="s">
        <v>152</v>
      </c>
      <c r="C24" s="3"/>
      <c r="D24" s="735" t="s">
        <v>2196</v>
      </c>
      <c r="E24" s="736"/>
      <c r="F24" s="736"/>
      <c r="G24" s="736"/>
      <c r="H24" s="736"/>
      <c r="I24" s="755" t="str">
        <f>CONCATENATE(COUNTIFS(_Output!A:A,"P 1*",_Output!B:B,1,_Output!L:L,"&lt;&gt;NIST MAPPING",_Output!D:D, 0,_Output!E:E, "&gt;1"),"/",COUNTIFS(_Output!A:A,"P 1*",_Output!B:B,1,_Output!L:L,"&lt;&gt;NIST MAPPING",_Output!E:E, "&gt;1"))</f>
        <v>8/8</v>
      </c>
      <c r="J24" s="756"/>
      <c r="K24" s="3"/>
      <c r="L24" s="3"/>
      <c r="M24" s="3"/>
      <c r="N24" s="3"/>
      <c r="O24" s="3"/>
      <c r="P24" s="204"/>
      <c r="Q24" s="3"/>
      <c r="R24" s="3"/>
      <c r="S24" s="13"/>
    </row>
    <row r="25" spans="1:19" s="2" customFormat="1" ht="20.149999999999999" customHeight="1" x14ac:dyDescent="0.3">
      <c r="A25" s="3"/>
      <c r="B25" s="3"/>
      <c r="C25" s="3"/>
      <c r="D25" s="735" t="s">
        <v>2197</v>
      </c>
      <c r="E25" s="736"/>
      <c r="F25" s="736"/>
      <c r="G25" s="736"/>
      <c r="H25" s="736"/>
      <c r="I25" s="755" t="str">
        <f>CONCATENATE(COUNTIFS(_Output!A:A,"P 2*",_Output!B:B,1,_Output!L:L,"&lt;&gt;NIST MAPPING",_Output!D:D, 0,_Output!E:E, "&gt;1"),"/",COUNTIFS(_Output!A:A,"P 2*",_Output!B:B,1,_Output!L:L,"&lt;&gt;NIST MAPPING",_Output!E:E, "&gt;1"))</f>
        <v>8/8</v>
      </c>
      <c r="J25" s="756"/>
      <c r="K25" s="3"/>
      <c r="L25" s="3"/>
      <c r="M25" s="3"/>
      <c r="N25" s="3"/>
      <c r="O25" s="3"/>
      <c r="P25" s="204"/>
      <c r="Q25" s="3"/>
      <c r="R25" s="3"/>
      <c r="S25" s="13"/>
    </row>
    <row r="26" spans="1:19" s="2" customFormat="1" ht="20.149999999999999" customHeight="1" x14ac:dyDescent="0.3">
      <c r="A26" s="3"/>
      <c r="B26" s="3"/>
      <c r="C26" s="3"/>
      <c r="D26" s="735" t="s">
        <v>2198</v>
      </c>
      <c r="E26" s="736"/>
      <c r="F26" s="736"/>
      <c r="G26" s="736"/>
      <c r="H26" s="736"/>
      <c r="I26" s="755" t="str">
        <f>CONCATENATE(COUNTIFS(_Output!A:A,"P 3*",_Output!B:B,1,_Output!L:L,"&lt;&gt;NIST MAPPING",_Output!D:D, 0,_Output!E:E, "&gt;1"),"/",COUNTIFS(_Output!A:A,"P 3*",_Output!B:B,1,_Output!L:L,"&lt;&gt;NIST MAPPING",_Output!E:E, "&gt;1"))</f>
        <v>14/14</v>
      </c>
      <c r="J26" s="756"/>
      <c r="K26" s="3"/>
      <c r="L26" s="3"/>
      <c r="M26" s="3"/>
      <c r="N26" s="3"/>
      <c r="O26" s="3"/>
      <c r="P26" s="3"/>
      <c r="Q26" s="3"/>
      <c r="R26" s="3"/>
      <c r="S26" s="13"/>
    </row>
    <row r="27" spans="1:19" s="2" customFormat="1" ht="20.149999999999999" customHeight="1" x14ac:dyDescent="0.3">
      <c r="A27" s="3"/>
      <c r="B27" s="3"/>
      <c r="C27" s="3"/>
      <c r="D27" s="735" t="s">
        <v>2199</v>
      </c>
      <c r="E27" s="736"/>
      <c r="F27" s="736"/>
      <c r="G27" s="736"/>
      <c r="H27" s="736"/>
      <c r="I27" s="755" t="str">
        <f>CONCATENATE(COUNTIFS(_Output!A:A,"P 4*",_Output!B:B,1,_Output!L:L,"&lt;&gt;NIST MAPPING",_Output!D:D, 0,_Output!E:E, "&gt;1"),"/",COUNTIFS(_Output!A:A,"P 4*",_Output!B:B,1,_Output!L:L,"&lt;&gt;NIST MAPPING",_Output!E:E, "&gt;1"))</f>
        <v>8/8</v>
      </c>
      <c r="J27" s="756"/>
      <c r="K27" s="3"/>
      <c r="L27" s="3"/>
      <c r="M27" s="3"/>
      <c r="N27" s="3"/>
      <c r="O27" s="3"/>
      <c r="P27" s="204"/>
      <c r="Q27" s="3"/>
      <c r="R27" s="3"/>
      <c r="S27" s="13"/>
    </row>
    <row r="28" spans="1:19" s="2" customFormat="1" ht="20.149999999999999" customHeight="1" x14ac:dyDescent="0.3">
      <c r="A28" s="3"/>
      <c r="B28" s="3"/>
      <c r="C28" s="3"/>
      <c r="D28" s="735" t="s">
        <v>4649</v>
      </c>
      <c r="E28" s="736"/>
      <c r="F28" s="736"/>
      <c r="G28" s="736"/>
      <c r="H28" s="736"/>
      <c r="I28" s="755" t="str">
        <f>CONCATENATE(COUNTIFS(_Output!A:A,"P 5*",_Output!B:B,1,_Output!L:L,"&lt;&gt;NIST MAPPING",_Output!D:D, 0,_Output!E:E, "&gt;1"),"/",COUNTIFS(_Output!A:A,"P 5*",_Output!B:B,1,_Output!L:L,"&lt;&gt;NIST MAPPING",_Output!E:E, "&gt;1"))</f>
        <v>7/7</v>
      </c>
      <c r="J28" s="756"/>
      <c r="K28" s="3"/>
      <c r="L28" s="3"/>
      <c r="M28" s="3"/>
      <c r="N28" s="3"/>
      <c r="O28" s="3"/>
      <c r="P28" s="204"/>
      <c r="Q28" s="3"/>
      <c r="R28" s="3"/>
      <c r="S28" s="13"/>
    </row>
    <row r="29" spans="1:19" s="2" customFormat="1" ht="20.149999999999999" customHeight="1" x14ac:dyDescent="0.3">
      <c r="A29" s="3"/>
      <c r="B29" s="108"/>
      <c r="C29" s="108"/>
      <c r="D29" s="517"/>
      <c r="E29" s="464"/>
      <c r="F29" s="464"/>
      <c r="G29" s="464"/>
      <c r="H29" s="464"/>
      <c r="I29" s="749" t="s">
        <v>2930</v>
      </c>
      <c r="J29" s="750"/>
      <c r="K29" s="464"/>
      <c r="L29" s="464"/>
      <c r="M29" s="464"/>
      <c r="N29" s="464"/>
      <c r="O29" s="464"/>
      <c r="P29" s="465"/>
      <c r="Q29" s="464"/>
      <c r="R29" s="464"/>
      <c r="S29" s="13"/>
    </row>
    <row r="30" spans="1:19" s="2" customFormat="1" ht="20.149999999999999" customHeight="1" x14ac:dyDescent="0.3">
      <c r="A30" s="3"/>
      <c r="B30" s="101" t="s">
        <v>153</v>
      </c>
      <c r="C30" s="12"/>
      <c r="D30" s="735" t="s">
        <v>2831</v>
      </c>
      <c r="E30" s="736"/>
      <c r="F30" s="736"/>
      <c r="G30" s="736"/>
      <c r="H30" s="737"/>
      <c r="I30" s="755" t="str">
        <f>CONCATENATE(COUNTIFS(_Output!A:A,"M 1*",_Output!B:B,1,_Output!L:L,"&lt;&gt;NIST MAPPING",_Output!D:D, 0,_Output!E:E, "&gt;1"),"/",COUNTIFS(_Output!A:A,"M 1*",_Output!B:B,1,_Output!L:L,"&lt;&gt;NIST MAPPING",_Output!E:E, "&gt;1"))</f>
        <v>9/9</v>
      </c>
      <c r="J30" s="756"/>
      <c r="K30" s="12"/>
      <c r="L30" s="3"/>
      <c r="M30" s="3"/>
      <c r="N30" s="3"/>
      <c r="O30" s="3"/>
      <c r="P30" s="204"/>
      <c r="Q30" s="3"/>
      <c r="R30" s="3"/>
      <c r="S30" s="13"/>
    </row>
    <row r="31" spans="1:19" s="2" customFormat="1" ht="20.149999999999999" customHeight="1" x14ac:dyDescent="0.3">
      <c r="A31" s="3"/>
      <c r="B31" s="8"/>
      <c r="C31" s="12"/>
      <c r="D31" s="735" t="s">
        <v>2213</v>
      </c>
      <c r="E31" s="736"/>
      <c r="F31" s="736"/>
      <c r="G31" s="736"/>
      <c r="H31" s="737"/>
      <c r="I31" s="755" t="str">
        <f>CONCATENATE(COUNTIFS(_Output!A:A,"M 2*",_Output!B:B,1,_Output!L:L,"&lt;&gt;NIST MAPPING",_Output!D:D, 0,_Output!E:E, "&gt;1"),"/",COUNTIFS(_Output!A:A,"M 2*",_Output!B:B,1,_Output!L:L,"&lt;&gt;NIST MAPPING",_Output!E:E, "&gt;1"))</f>
        <v>31/31</v>
      </c>
      <c r="J31" s="756"/>
      <c r="K31" s="12"/>
      <c r="L31" s="3"/>
      <c r="M31" s="3"/>
      <c r="N31" s="3"/>
      <c r="O31" s="3"/>
      <c r="P31" s="204"/>
      <c r="Q31" s="3"/>
      <c r="R31" s="3"/>
      <c r="S31" s="13"/>
    </row>
    <row r="32" spans="1:19" s="2" customFormat="1" ht="20.149999999999999" customHeight="1" x14ac:dyDescent="0.3">
      <c r="A32" s="3"/>
      <c r="B32" s="12"/>
      <c r="C32" s="52"/>
      <c r="D32" s="735" t="s">
        <v>3820</v>
      </c>
      <c r="E32" s="736"/>
      <c r="F32" s="736"/>
      <c r="G32" s="736"/>
      <c r="H32" s="737"/>
      <c r="I32" s="755" t="str">
        <f>CONCATENATE(COUNTIFS(_Output!A:A,"M 3*",_Output!B:B,1,_Output!L:L,"&lt;&gt;NIST MAPPING",_Output!D:D, 0,_Output!E:E, "&gt;1"),"/", COUNTIFS(_Output!A:A,"M 3*",_Output!B:B,1,_Output!L:L,"&lt;&gt;NIST MAPPING",_Output!E:E, "&gt;1"))</f>
        <v>17/17</v>
      </c>
      <c r="J32" s="756"/>
      <c r="K32" s="52"/>
      <c r="L32" s="3"/>
      <c r="M32" s="3"/>
      <c r="N32" s="3"/>
      <c r="O32" s="3"/>
      <c r="P32" s="3"/>
      <c r="Q32" s="3"/>
      <c r="R32" s="3"/>
      <c r="S32" s="13"/>
    </row>
    <row r="33" spans="1:19" s="2" customFormat="1" ht="20.149999999999999" customHeight="1" x14ac:dyDescent="0.3">
      <c r="A33" s="3"/>
      <c r="B33" s="8"/>
      <c r="C33" s="12"/>
      <c r="D33" s="735" t="s">
        <v>2214</v>
      </c>
      <c r="E33" s="736"/>
      <c r="F33" s="736"/>
      <c r="G33" s="736"/>
      <c r="H33" s="736"/>
      <c r="I33" s="755" t="str">
        <f>CONCATENATE(COUNTIFS(_Output!A:A,"M 4*",_Output!B:B,1,_Output!L:L,"&lt;&gt;NIST MAPPING",_Output!D:D, 0,_Output!E:E, "&gt;1"),"/",COUNTIFS(_Output!A:A,"M 4*",_Output!B:B,1,_Output!L:L,"&lt;&gt;NIST MAPPING",_Output!E:E, "&gt;1"))</f>
        <v>20/20</v>
      </c>
      <c r="J33" s="756"/>
      <c r="K33" s="12"/>
      <c r="L33" s="3"/>
      <c r="M33" s="3"/>
      <c r="N33" s="3"/>
      <c r="O33" s="3"/>
      <c r="P33" s="204"/>
      <c r="Q33" s="3"/>
      <c r="R33" s="3"/>
      <c r="S33" s="13"/>
    </row>
    <row r="34" spans="1:19" s="2" customFormat="1" ht="20.149999999999999" customHeight="1" x14ac:dyDescent="0.3">
      <c r="A34" s="3"/>
      <c r="B34" s="8"/>
      <c r="C34" s="12"/>
      <c r="D34" s="735" t="s">
        <v>3203</v>
      </c>
      <c r="E34" s="736"/>
      <c r="F34" s="736"/>
      <c r="G34" s="736"/>
      <c r="H34" s="736"/>
      <c r="I34" s="755" t="str">
        <f>CONCATENATE(COUNTIFS(_Output!A:A,"M 5*",_Output!B:B,1,_Output!L:L,"&lt;&gt;NIST MAPPING",_Output!D:D, 0, _Output!E:E, "&gt;1"),"/",COUNTIFS(_Output!A:A,"M 5*",_Output!B:B,1,_Output!L:L,"&lt;&gt;NIST MAPPING", _Output!E:E, "&gt;1"))</f>
        <v>18/18</v>
      </c>
      <c r="J34" s="756"/>
      <c r="K34" s="12"/>
      <c r="L34" s="3"/>
      <c r="M34" s="3"/>
      <c r="N34" s="3"/>
      <c r="O34" s="3"/>
      <c r="P34" s="204"/>
      <c r="Q34" s="3"/>
      <c r="R34" s="3"/>
      <c r="S34" s="13"/>
    </row>
    <row r="35" spans="1:19" s="2" customFormat="1" ht="20.149999999999999" customHeight="1" x14ac:dyDescent="0.3">
      <c r="A35" s="3"/>
      <c r="B35" s="460"/>
      <c r="C35" s="461"/>
      <c r="D35" s="518"/>
      <c r="E35" s="519"/>
      <c r="F35" s="519"/>
      <c r="G35" s="519"/>
      <c r="H35" s="519"/>
      <c r="I35" s="749" t="s">
        <v>2930</v>
      </c>
      <c r="J35" s="750"/>
      <c r="K35" s="475"/>
      <c r="L35" s="464"/>
      <c r="M35" s="464"/>
      <c r="N35" s="464"/>
      <c r="O35" s="464"/>
      <c r="P35" s="465"/>
      <c r="Q35" s="464"/>
      <c r="R35" s="464"/>
      <c r="S35" s="13"/>
    </row>
    <row r="36" spans="1:19" s="2" customFormat="1" ht="20.149999999999999" customHeight="1" x14ac:dyDescent="0.3">
      <c r="A36" s="3"/>
      <c r="B36" s="101" t="s">
        <v>159</v>
      </c>
      <c r="C36" s="3"/>
      <c r="D36" s="735" t="s">
        <v>4101</v>
      </c>
      <c r="E36" s="736"/>
      <c r="F36" s="736"/>
      <c r="G36" s="736"/>
      <c r="H36" s="736"/>
      <c r="I36" s="755" t="str">
        <f>CONCATENATE(COUNTIFS(_Output!A:A,"T 1*",_Output!B:B,1,_Output!L:L,"&lt;&gt;NIST MAPPING",_Output!D:D, 0, _Output!E:E, "&gt;1"),"/",COUNTIFS(_Output!A:A,"T 1*",_Output!B:B,1,_Output!L:L,"&lt;&gt;NIST MAPPING", _Output!E:E, "&gt;1"))</f>
        <v>60/60</v>
      </c>
      <c r="J36" s="756"/>
      <c r="K36" s="3"/>
      <c r="L36" s="3"/>
      <c r="M36" s="3"/>
      <c r="N36" s="3"/>
      <c r="O36" s="3"/>
      <c r="P36" s="3"/>
      <c r="Q36" s="3"/>
      <c r="R36" s="12"/>
      <c r="S36" s="13"/>
    </row>
    <row r="37" spans="1:19" ht="20.149999999999999" customHeight="1" x14ac:dyDescent="0.3">
      <c r="A37" s="102"/>
      <c r="B37" s="102"/>
      <c r="C37" s="3"/>
      <c r="D37" s="735" t="s">
        <v>3931</v>
      </c>
      <c r="E37" s="736"/>
      <c r="F37" s="736"/>
      <c r="G37" s="736"/>
      <c r="H37" s="736"/>
      <c r="I37" s="755" t="str">
        <f>CONCATENATE(COUNTIFS(_Output!A:A,"T 2*",_Output!B:B,1,_Output!L:L,"&lt;&gt;NIST MAPPING",_Output!D:D, 0, _Output!E:E, "&gt;1"),"/",COUNTIFS(_Output!A:A,"T 2*",_Output!B:B,1,_Output!L:L,"&lt;&gt;NIST MAPPING",_Output!E:E, "&gt;1"))</f>
        <v>56/56</v>
      </c>
      <c r="J37" s="756"/>
      <c r="K37" s="3"/>
      <c r="L37" s="5"/>
      <c r="M37" s="5"/>
      <c r="N37" s="5"/>
      <c r="O37" s="5"/>
      <c r="P37" s="5"/>
      <c r="Q37" s="5"/>
      <c r="R37" s="12"/>
      <c r="S37" s="14"/>
    </row>
    <row r="38" spans="1:19" ht="20.149999999999999" customHeight="1" x14ac:dyDescent="0.3">
      <c r="A38" s="102"/>
      <c r="B38" s="102"/>
      <c r="C38" s="3"/>
      <c r="D38" s="735" t="s">
        <v>3932</v>
      </c>
      <c r="E38" s="736"/>
      <c r="F38" s="736"/>
      <c r="G38" s="736"/>
      <c r="H38" s="736"/>
      <c r="I38" s="755" t="str">
        <f>CONCATENATE(COUNTIFS(_Output!A:A,"T 3*",_Output!B:B,1,_Output!L:L,"&lt;&gt;NIST MAPPING",_Output!D:D, 0, _Output!E:E, "&gt;1"),"/",COUNTIFS(_Output!A:A,"T 3*",_Output!B:B,1,_Output!L:L,"&lt;&gt;NIST MAPPING", _Output!E:E, "&gt;1"))</f>
        <v>72/72</v>
      </c>
      <c r="J38" s="756"/>
      <c r="K38" s="3"/>
      <c r="L38" s="5"/>
      <c r="M38" s="5"/>
      <c r="N38" s="5"/>
      <c r="O38" s="5"/>
      <c r="P38" s="5"/>
      <c r="Q38" s="5"/>
      <c r="R38" s="12"/>
      <c r="S38" s="14"/>
    </row>
    <row r="39" spans="1:19" ht="20.149999999999999" customHeight="1" x14ac:dyDescent="0.3">
      <c r="A39" s="102"/>
      <c r="B39" s="102"/>
      <c r="C39" s="3"/>
      <c r="D39" s="735" t="s">
        <v>3933</v>
      </c>
      <c r="E39" s="736"/>
      <c r="F39" s="736"/>
      <c r="G39" s="736"/>
      <c r="H39" s="736"/>
      <c r="I39" s="755" t="str">
        <f>CONCATENATE(COUNTIFS(_Output!A:A,"T 4*",_Output!B:B,1,_Output!L:L,"&lt;&gt;NIST MAPPING",_Output!D:D, 0,_Output!E:E, "&gt;1"),"/",COUNTIFS(_Output!A:A,"T 4*",_Output!B:B,1,_Output!L:L,"&lt;&gt;NIST MAPPING",_Output!E:E, "&gt;1"))</f>
        <v>46/46</v>
      </c>
      <c r="J39" s="756"/>
      <c r="K39" s="3"/>
      <c r="L39" s="5"/>
      <c r="M39" s="5"/>
      <c r="N39" s="5"/>
      <c r="O39" s="5"/>
      <c r="P39" s="5"/>
      <c r="Q39" s="5"/>
      <c r="R39" s="12"/>
      <c r="S39" s="14"/>
    </row>
    <row r="40" spans="1:19" ht="20.149999999999999" customHeight="1" x14ac:dyDescent="0.3">
      <c r="A40" s="102"/>
      <c r="B40" s="107"/>
      <c r="C40" s="108"/>
      <c r="D40" s="520"/>
      <c r="E40" s="474"/>
      <c r="F40" s="474"/>
      <c r="G40" s="474"/>
      <c r="H40" s="474"/>
      <c r="I40" s="749" t="s">
        <v>2930</v>
      </c>
      <c r="J40" s="750"/>
      <c r="K40" s="464"/>
      <c r="L40" s="216"/>
      <c r="M40" s="216"/>
      <c r="N40" s="216"/>
      <c r="O40" s="216"/>
      <c r="P40" s="216"/>
      <c r="Q40" s="216"/>
      <c r="R40" s="475"/>
      <c r="S40" s="14"/>
    </row>
    <row r="41" spans="1:19" ht="20.149999999999999" customHeight="1" x14ac:dyDescent="0.3">
      <c r="A41" s="102"/>
      <c r="B41" s="101" t="s">
        <v>537</v>
      </c>
      <c r="C41" s="3"/>
      <c r="D41" s="739" t="s">
        <v>2216</v>
      </c>
      <c r="E41" s="740"/>
      <c r="F41" s="740"/>
      <c r="G41" s="740"/>
      <c r="H41" s="741"/>
      <c r="I41" s="755" t="str">
        <f>CONCATENATE(COUNTIFS(_Output!A:A,"S 1*",_Output!B:B,1,_Output!L:L,"&lt;&gt;NIST MAPPING",_Output!D:D, 0, _Output!E:E, "&gt;1"),"/",COUNTIFS(_Output!A:A,"S 1*",_Output!B:B,1,_Output!L:L,"&lt;&gt;NIST MAPPING",_Output!E:E, "&gt;1"))</f>
        <v>40/40</v>
      </c>
      <c r="J41" s="756"/>
      <c r="K41" s="3"/>
      <c r="L41" s="5"/>
      <c r="M41" s="5"/>
      <c r="N41" s="5"/>
      <c r="O41" s="5"/>
      <c r="P41" s="5"/>
      <c r="Q41" s="5"/>
      <c r="R41" s="12"/>
      <c r="S41" s="14"/>
    </row>
    <row r="42" spans="1:19" ht="20.149999999999999" customHeight="1" x14ac:dyDescent="0.3">
      <c r="A42" s="102"/>
      <c r="B42" s="102"/>
      <c r="C42" s="3"/>
      <c r="D42" s="735" t="s">
        <v>2217</v>
      </c>
      <c r="E42" s="736"/>
      <c r="F42" s="736"/>
      <c r="G42" s="736"/>
      <c r="H42" s="737"/>
      <c r="I42" s="755" t="str">
        <f>CONCATENATE(COUNTIFS(_Output!A:A,"S 2*",_Output!B:B,1,_Output!L:L,"&lt;&gt;NIST MAPPING",_Output!D:D, 0, _Output!E:E, "&gt;1"),"/",COUNTIFS(_Output!A:A,"S 2*",_Output!B:B,1,_Output!L:L,"&lt;&gt;NIST MAPPING", _Output!E:E, "&gt;1"))</f>
        <v>49/49</v>
      </c>
      <c r="J42" s="756"/>
      <c r="K42" s="3"/>
      <c r="L42" s="5"/>
      <c r="M42" s="5"/>
      <c r="N42" s="5"/>
      <c r="O42" s="5"/>
      <c r="P42" s="5"/>
      <c r="Q42" s="5"/>
      <c r="R42" s="12"/>
      <c r="S42" s="14"/>
    </row>
    <row r="43" spans="1:19" ht="20.149999999999999" customHeight="1" x14ac:dyDescent="0.3">
      <c r="A43" s="102"/>
      <c r="B43" s="102"/>
      <c r="C43" s="3"/>
      <c r="D43" s="735" t="s">
        <v>2218</v>
      </c>
      <c r="E43" s="736"/>
      <c r="F43" s="736"/>
      <c r="G43" s="736"/>
      <c r="H43" s="737"/>
      <c r="I43" s="755" t="str">
        <f>CONCATENATE(COUNTIFS(_Output!A:A,"S 3*",_Output!B:B,1,_Output!L:L,"&lt;&gt;NIST MAPPING",_Output!D:D, 0, _Output!E:E, "&gt;1"),"/",COUNTIFS(_Output!A:A,"S 3*",_Output!B:B,1,_Output!L:L,"&lt;&gt;NIST MAPPING", _Output!E:E, "&gt;1"))</f>
        <v>38/38</v>
      </c>
      <c r="J43" s="756"/>
      <c r="K43" s="3"/>
      <c r="L43" s="5"/>
      <c r="M43" s="5"/>
      <c r="N43" s="5"/>
      <c r="O43" s="5"/>
      <c r="P43" s="5"/>
      <c r="Q43" s="5"/>
      <c r="R43" s="12"/>
      <c r="S43" s="14"/>
    </row>
    <row r="44" spans="1:19" ht="20.149999999999999" customHeight="1" x14ac:dyDescent="0.3">
      <c r="A44" s="102"/>
      <c r="B44" s="102"/>
      <c r="C44" s="3"/>
      <c r="D44" s="735" t="s">
        <v>2221</v>
      </c>
      <c r="E44" s="736"/>
      <c r="F44" s="736"/>
      <c r="G44" s="736"/>
      <c r="H44" s="737"/>
      <c r="I44" s="755" t="str">
        <f>CONCATENATE(COUNTIFS(_Output!A:A,"S 4*",_Output!B:B,1,_Output!L:L,"&lt;&gt;NIST MAPPING",_Output!D:D, 0, _Output!E:E, "&gt;1"),"/",COUNTIFS(_Output!A:A,"S 4*",_Output!B:B,1,_Output!L:L,"&lt;&gt;NIST MAPPING", _Output!E:E, "&gt;1"))</f>
        <v>44/44</v>
      </c>
      <c r="J44" s="756"/>
      <c r="K44" s="3"/>
      <c r="L44" s="5"/>
      <c r="M44" s="5"/>
      <c r="N44" s="5"/>
      <c r="O44" s="5"/>
      <c r="P44" s="5"/>
      <c r="Q44" s="5"/>
      <c r="R44" s="12"/>
      <c r="S44" s="14"/>
    </row>
    <row r="45" spans="1:19" ht="20.149999999999999" customHeight="1" x14ac:dyDescent="0.3">
      <c r="A45" s="102"/>
      <c r="B45" s="102"/>
      <c r="C45" s="3"/>
      <c r="D45" s="735" t="s">
        <v>2375</v>
      </c>
      <c r="E45" s="736"/>
      <c r="F45" s="736"/>
      <c r="G45" s="736"/>
      <c r="H45" s="737"/>
      <c r="I45" s="755" t="str">
        <f>CONCATENATE(COUNTIFS(_Output!A:A,"S 5*",_Output!B:B,1,_Output!L:L,"&lt;&gt;NIST MAPPING",_Output!D:D, 0, _Output!E:E, "&gt;1"),"/",COUNTIFS(_Output!A:A,"S 5*",_Output!B:B,1,_Output!L:L,"&lt;&gt;NIST MAPPING",_Output!E:E, "&gt;1"))</f>
        <v>35/35</v>
      </c>
      <c r="J45" s="756"/>
      <c r="K45" s="3"/>
      <c r="L45" s="5"/>
      <c r="M45" s="5"/>
      <c r="N45" s="5"/>
      <c r="O45" s="5"/>
      <c r="P45" s="5"/>
      <c r="Q45" s="5"/>
      <c r="R45" s="12"/>
      <c r="S45" s="14"/>
    </row>
    <row r="46" spans="1:19" ht="20.149999999999999" customHeight="1" x14ac:dyDescent="0.3">
      <c r="A46" s="102"/>
      <c r="B46" s="102"/>
      <c r="C46" s="3"/>
      <c r="D46" s="735" t="s">
        <v>2220</v>
      </c>
      <c r="E46" s="736"/>
      <c r="F46" s="736"/>
      <c r="G46" s="736"/>
      <c r="H46" s="737"/>
      <c r="I46" s="755" t="str">
        <f>CONCATENATE(COUNTIFS(_Output!A:A,"S 6*",_Output!B:B,1,_Output!L:L,"&lt;&gt;NIST MAPPING",_Output!D:D, 0, _Output!E:E, "&gt;1"),"/",COUNTIFS(_Output!A:A,"S 6*",_Output!B:B,1,_Output!L:L,"&lt;&gt;NIST MAPPING", _Output!E:E, "&gt;1"))</f>
        <v>33/33</v>
      </c>
      <c r="J46" s="756"/>
      <c r="K46" s="3"/>
      <c r="L46" s="5"/>
      <c r="M46" s="5"/>
      <c r="N46" s="5"/>
      <c r="O46" s="5"/>
      <c r="P46" s="5"/>
      <c r="Q46" s="5"/>
      <c r="R46" s="12"/>
      <c r="S46" s="14"/>
    </row>
    <row r="47" spans="1:19" ht="20.149999999999999" customHeight="1" x14ac:dyDescent="0.3">
      <c r="A47" s="5"/>
      <c r="B47" s="21"/>
      <c r="C47" s="21"/>
      <c r="D47" s="735" t="s">
        <v>2219</v>
      </c>
      <c r="E47" s="736"/>
      <c r="F47" s="736"/>
      <c r="G47" s="736"/>
      <c r="H47" s="737"/>
      <c r="I47" s="755" t="str">
        <f>CONCATENATE(COUNTIFS(_Output!A:A,"S 7*",_Output!B:B,1,_Output!L:L,"&lt;&gt;NIST MAPPING",_Output!D:D, 0, _Output!E:E, "&gt;1"),"/",COUNTIFS(_Output!A:A,"S 7*",_Output!B:B,1,_Output!L:L,"&lt;&gt;NIST MAPPING", _Output!E:E, "&gt;1"))</f>
        <v>33/33</v>
      </c>
      <c r="J47" s="756"/>
      <c r="K47" s="21"/>
      <c r="L47" s="3"/>
      <c r="M47" s="3"/>
      <c r="N47" s="3"/>
      <c r="O47" s="3"/>
      <c r="P47" s="3"/>
      <c r="Q47" s="3"/>
      <c r="R47" s="3"/>
      <c r="S47" s="14"/>
    </row>
    <row r="48" spans="1:19" ht="20.149999999999999" customHeight="1" x14ac:dyDescent="0.3">
      <c r="A48" s="5"/>
      <c r="B48" s="514"/>
      <c r="C48" s="21"/>
      <c r="D48" s="521"/>
      <c r="E48" s="522"/>
      <c r="F48" s="522"/>
      <c r="G48" s="522"/>
      <c r="H48" s="523"/>
      <c r="I48" s="749" t="s">
        <v>2930</v>
      </c>
      <c r="J48" s="750"/>
      <c r="K48" s="524"/>
      <c r="L48" s="464"/>
      <c r="M48" s="464"/>
      <c r="N48" s="464"/>
      <c r="O48" s="464"/>
      <c r="P48" s="464"/>
      <c r="Q48" s="464"/>
      <c r="R48" s="464"/>
      <c r="S48" s="14"/>
    </row>
    <row r="49" spans="1:19" ht="20.149999999999999" customHeight="1" x14ac:dyDescent="0.3">
      <c r="A49" s="5"/>
      <c r="B49" s="554" t="s">
        <v>2376</v>
      </c>
      <c r="C49" s="515"/>
      <c r="D49" s="735" t="s">
        <v>2382</v>
      </c>
      <c r="E49" s="736"/>
      <c r="F49" s="736"/>
      <c r="G49" s="736"/>
      <c r="H49" s="737"/>
      <c r="I49" s="757" t="s">
        <v>2203</v>
      </c>
      <c r="J49" s="758"/>
      <c r="K49" s="515"/>
      <c r="L49" s="439"/>
      <c r="M49" s="439"/>
      <c r="N49" s="439"/>
      <c r="O49" s="439"/>
      <c r="P49" s="439"/>
      <c r="Q49" s="439"/>
      <c r="R49" s="439"/>
      <c r="S49" s="14"/>
    </row>
    <row r="50" spans="1:19" ht="20.149999999999999" customHeight="1" x14ac:dyDescent="0.3">
      <c r="A50" s="5"/>
      <c r="B50" s="21"/>
      <c r="C50" s="21"/>
      <c r="D50" s="735" t="s">
        <v>2814</v>
      </c>
      <c r="E50" s="736"/>
      <c r="F50" s="736"/>
      <c r="G50" s="736"/>
      <c r="H50" s="737"/>
      <c r="I50" s="577"/>
      <c r="J50" s="578" t="s">
        <v>2203</v>
      </c>
      <c r="K50" s="21"/>
      <c r="L50" s="3"/>
      <c r="M50" s="3"/>
      <c r="N50" s="3"/>
      <c r="O50" s="3"/>
      <c r="P50" s="3"/>
      <c r="Q50" s="3"/>
      <c r="R50" s="3"/>
      <c r="S50" s="14"/>
    </row>
    <row r="51" spans="1:19" ht="20.149999999999999" customHeight="1" x14ac:dyDescent="0.3">
      <c r="A51" s="5"/>
      <c r="B51" s="21"/>
      <c r="C51" s="21"/>
      <c r="D51" s="521"/>
      <c r="E51" s="522"/>
      <c r="F51" s="522"/>
      <c r="G51" s="522"/>
      <c r="H51" s="523"/>
      <c r="I51" s="749" t="s">
        <v>2930</v>
      </c>
      <c r="J51" s="750"/>
      <c r="K51" s="524"/>
      <c r="L51" s="464"/>
      <c r="M51" s="464"/>
      <c r="N51" s="464"/>
      <c r="O51" s="464"/>
      <c r="P51" s="464"/>
      <c r="Q51" s="464"/>
      <c r="R51" s="464"/>
      <c r="S51" s="14"/>
    </row>
    <row r="52" spans="1:19" ht="20.149999999999999" customHeight="1" x14ac:dyDescent="0.3">
      <c r="A52" s="5"/>
      <c r="B52" s="554" t="s">
        <v>2474</v>
      </c>
      <c r="C52" s="515"/>
      <c r="D52" s="735" t="s">
        <v>2478</v>
      </c>
      <c r="E52" s="736"/>
      <c r="F52" s="736"/>
      <c r="G52" s="736"/>
      <c r="H52" s="737"/>
      <c r="I52" s="757" t="s">
        <v>2203</v>
      </c>
      <c r="J52" s="758"/>
      <c r="K52" s="515"/>
      <c r="L52" s="439"/>
      <c r="M52" s="439"/>
      <c r="N52" s="439"/>
      <c r="O52" s="439"/>
      <c r="P52" s="439"/>
      <c r="Q52" s="439"/>
      <c r="R52" s="439"/>
      <c r="S52" s="14"/>
    </row>
    <row r="53" spans="1:19" ht="20.149999999999999" customHeight="1" thickBot="1" x14ac:dyDescent="0.35">
      <c r="A53" s="10"/>
      <c r="B53" s="31"/>
      <c r="C53" s="31"/>
      <c r="D53" s="31"/>
      <c r="E53" s="31"/>
      <c r="F53" s="738"/>
      <c r="G53" s="738"/>
      <c r="H53" s="738"/>
      <c r="I53" s="627"/>
      <c r="J53" s="628"/>
      <c r="K53" s="11"/>
      <c r="L53" s="11"/>
      <c r="M53" s="11"/>
      <c r="N53" s="11"/>
      <c r="O53" s="11"/>
      <c r="P53" s="11"/>
      <c r="Q53" s="11"/>
      <c r="R53" s="11"/>
      <c r="S53" s="15"/>
    </row>
    <row r="54" spans="1:19" ht="14.55" hidden="1" x14ac:dyDescent="0.3"/>
    <row r="55" spans="1:19" ht="14.55" hidden="1" x14ac:dyDescent="0.3"/>
    <row r="56" spans="1:19" ht="14.55" hidden="1" x14ac:dyDescent="0.3"/>
    <row r="57" spans="1:19" ht="14.55" hidden="1" x14ac:dyDescent="0.3"/>
    <row r="58" spans="1:19" ht="14.55" hidden="1" x14ac:dyDescent="0.3"/>
    <row r="59" spans="1:19" ht="14.55" hidden="1" x14ac:dyDescent="0.3"/>
    <row r="60" spans="1:19" ht="14.55" hidden="1" x14ac:dyDescent="0.3"/>
  </sheetData>
  <mergeCells count="86">
    <mergeCell ref="I29:J29"/>
    <mergeCell ref="I35:J35"/>
    <mergeCell ref="I40:J40"/>
    <mergeCell ref="I38:J38"/>
    <mergeCell ref="I24:J24"/>
    <mergeCell ref="I25:J25"/>
    <mergeCell ref="I26:J26"/>
    <mergeCell ref="I27:J27"/>
    <mergeCell ref="I28:J28"/>
    <mergeCell ref="I30:J30"/>
    <mergeCell ref="I31:J31"/>
    <mergeCell ref="I32:J32"/>
    <mergeCell ref="I33:J33"/>
    <mergeCell ref="I36:J36"/>
    <mergeCell ref="I49:J49"/>
    <mergeCell ref="I52:J52"/>
    <mergeCell ref="I46:J46"/>
    <mergeCell ref="I47:J47"/>
    <mergeCell ref="I45:J45"/>
    <mergeCell ref="I48:J48"/>
    <mergeCell ref="I51:J51"/>
    <mergeCell ref="D33:H33"/>
    <mergeCell ref="D36:H36"/>
    <mergeCell ref="I37:J37"/>
    <mergeCell ref="I43:J43"/>
    <mergeCell ref="I44:J44"/>
    <mergeCell ref="I39:J39"/>
    <mergeCell ref="I41:J41"/>
    <mergeCell ref="I42:J42"/>
    <mergeCell ref="I34:J34"/>
    <mergeCell ref="D37:H37"/>
    <mergeCell ref="D34:H34"/>
    <mergeCell ref="D43:H43"/>
    <mergeCell ref="D44:H44"/>
    <mergeCell ref="D27:H27"/>
    <mergeCell ref="D28:H28"/>
    <mergeCell ref="D30:H30"/>
    <mergeCell ref="D31:H31"/>
    <mergeCell ref="D32:H32"/>
    <mergeCell ref="I22:J22"/>
    <mergeCell ref="D22:H22"/>
    <mergeCell ref="D24:H24"/>
    <mergeCell ref="D25:H25"/>
    <mergeCell ref="D26:H26"/>
    <mergeCell ref="I23:J23"/>
    <mergeCell ref="I20:J20"/>
    <mergeCell ref="I21:J21"/>
    <mergeCell ref="D11:H11"/>
    <mergeCell ref="D12:H12"/>
    <mergeCell ref="D15:H15"/>
    <mergeCell ref="D19:H19"/>
    <mergeCell ref="D20:H20"/>
    <mergeCell ref="D21:H21"/>
    <mergeCell ref="I12:J12"/>
    <mergeCell ref="I15:J15"/>
    <mergeCell ref="I16:J16"/>
    <mergeCell ref="I18:J18"/>
    <mergeCell ref="I19:J19"/>
    <mergeCell ref="I11:J11"/>
    <mergeCell ref="N1:N2"/>
    <mergeCell ref="B3:F3"/>
    <mergeCell ref="G3:K3"/>
    <mergeCell ref="D16:H16"/>
    <mergeCell ref="D18:H18"/>
    <mergeCell ref="B4:F4"/>
    <mergeCell ref="G4:K4"/>
    <mergeCell ref="I14:J14"/>
    <mergeCell ref="B1:K2"/>
    <mergeCell ref="L1:L2"/>
    <mergeCell ref="I17:J17"/>
    <mergeCell ref="D13:H13"/>
    <mergeCell ref="B5:F5"/>
    <mergeCell ref="G5:K5"/>
    <mergeCell ref="B6:F6"/>
    <mergeCell ref="I10:J10"/>
    <mergeCell ref="D45:H45"/>
    <mergeCell ref="D38:H38"/>
    <mergeCell ref="D39:H39"/>
    <mergeCell ref="D41:H41"/>
    <mergeCell ref="D42:H42"/>
    <mergeCell ref="D46:H46"/>
    <mergeCell ref="F53:H53"/>
    <mergeCell ref="D47:H47"/>
    <mergeCell ref="D49:H49"/>
    <mergeCell ref="D52:H52"/>
    <mergeCell ref="D50:H50"/>
  </mergeCells>
  <hyperlinks>
    <hyperlink ref="D25" location="'People - R&amp;H'!A1" tooltip="2. Roles and Hierarchy" display="2. Roles and Hierarchy" xr:uid="{00000000-0004-0000-0100-000000000000}"/>
    <hyperlink ref="D26" location="'People - PEM'!A1" tooltip="3. People Management" display="3. People Management" xr:uid="{00000000-0004-0000-0100-000001000000}"/>
    <hyperlink ref="D27" location="'People - KNM'!A1" tooltip="4. Knowledge Management" display="4. Knowledge Management" xr:uid="{00000000-0004-0000-0100-000002000000}"/>
    <hyperlink ref="D28" location="'People - T&amp;E'!A1" tooltip="5. Training and Education" display="5. Training and Education" xr:uid="{00000000-0004-0000-0100-000003000000}"/>
    <hyperlink ref="D19" location="'Business - CST'!A1" tooltip="2. Customers" display="2. Customers" xr:uid="{00000000-0004-0000-0100-000004000000}"/>
    <hyperlink ref="D20" location="'Business - CHT'!A1" tooltip="3. Charter" display="3. Charter" xr:uid="{00000000-0004-0000-0100-000005000000}"/>
    <hyperlink ref="D21" location="'Business - GOV'!A1" tooltip="4. Governance" display="4. Governance" xr:uid="{00000000-0004-0000-0100-000006000000}"/>
    <hyperlink ref="D22" location="'Business - PRV'!A1" tooltip="5. Privacy" display="5. Privacy" xr:uid="{00000000-0004-0000-0100-000007000000}"/>
    <hyperlink ref="D18" location="'Business - BSD'!A1" tooltip="1. Business drivers" display="1. Business drivers" xr:uid="{00000000-0004-0000-0100-000008000000}"/>
    <hyperlink ref="D24" location="'People - EMP'!A1" tooltip="1. Employees" display="1. Employees" xr:uid="{00000000-0004-0000-0100-000009000000}"/>
    <hyperlink ref="D30" location="'Process - MGT'!A1" tooltip="1. Management" display="1. Management" xr:uid="{00000000-0004-0000-0100-00000A000000}"/>
    <hyperlink ref="D31" location="'Process - O&amp;F'!A1" tooltip="2. Operations and Facilities" display="2. Operations and Facilities" xr:uid="{00000000-0004-0000-0100-00000B000000}"/>
    <hyperlink ref="D32" location="'Process - RPT'!A1" tooltip="3. Reporting" display="3. Reporting" xr:uid="{00000000-0004-0000-0100-00000C000000}"/>
    <hyperlink ref="D33" location="'Process - UCM'!A1" tooltip="4. Use Case Management" display="4. Use Case Management" xr:uid="{00000000-0004-0000-0100-00000D000000}"/>
    <hyperlink ref="D15" location="'General - PRO'!A1" tooltip="1. Profile" display="1. Profile" xr:uid="{00000000-0004-0000-0100-00000E000000}"/>
    <hyperlink ref="D16" location="'General - SCP'!A1" tooltip="2. Scope" display="2. Scope" xr:uid="{00000000-0004-0000-0100-00000F000000}"/>
    <hyperlink ref="D11" location="'Introduction - INT'!A1" tooltip="1. Introduction" display="1. Introduction" xr:uid="{00000000-0004-0000-0100-000010000000}"/>
    <hyperlink ref="D12" location="'Introduction - USG'!A1" tooltip="2. Usage" display="2. Usage" xr:uid="{00000000-0004-0000-0100-000011000000}"/>
    <hyperlink ref="D41:H41" location="'Services - SCM'!A1" tooltip="1. Security Monitoring" display="1. Security Monitoring" xr:uid="{00000000-0004-0000-0100-000016000000}"/>
    <hyperlink ref="D42:H42" location="'Services - SIM'!A1" tooltip="2. Security Incident Management" display="2. Security Incident Management" xr:uid="{00000000-0004-0000-0100-000017000000}"/>
    <hyperlink ref="D43:H43" location="'Services - A&amp;F'!A1" tooltip="3. Security Analysis and Forensics" display="3. Security Analysis and Forensics" xr:uid="{00000000-0004-0000-0100-000018000000}"/>
    <hyperlink ref="D44:H44" location="'Services - THR'!A1" tooltip="4. Threat Intelligence" display="4. Threat Intelligence" xr:uid="{00000000-0004-0000-0100-000019000000}"/>
    <hyperlink ref="D45:H45" location="'Services - HNT'!A1" tooltip="5. Threat Hunting" display="5. Threat Hunting" xr:uid="{00000000-0004-0000-0100-00001A000000}"/>
    <hyperlink ref="D46:H46" location="'Services - VUL'!A1" tooltip="6. Vulnerability Management" display="6. Vulnerability Management" xr:uid="{00000000-0004-0000-0100-00001B000000}"/>
    <hyperlink ref="D47:H47" location="'Services - LOG'!A1" tooltip="7. Log Management" display="7. Log Management" xr:uid="{00000000-0004-0000-0100-00001C000000}"/>
    <hyperlink ref="D49:H49" location="'Results - OVR'!A1" tooltip="1. Results" display="1. Results" xr:uid="{00000000-0004-0000-0100-00001D000000}"/>
    <hyperlink ref="D52:H52" location="'Next Steps'!A1" tooltip="1. Next steps" display="1. Next steps" xr:uid="{00000000-0004-0000-0100-00001F000000}"/>
    <hyperlink ref="D50:H50" location="'Results - CSF 1.1'!A1" tooltip="2. NIST CSF Scoring" display="2. NIST CSF 1.1 Scoring" xr:uid="{52B32A25-2774-497D-A6D8-A411CF48EDD8}"/>
    <hyperlink ref="D34" location="'Process - UCM'!A1" tooltip="4. Use Case Management" display="4. Use Case Management" xr:uid="{BBA34C40-6013-4535-8CE4-F744D31C672E}"/>
    <hyperlink ref="D34:H34" location="'Process - DTE'!A1" tooltip="5. Detection Engineering &amp; Validation" display="5. Detection Engineering &amp; Validation" xr:uid="{8558364C-40D7-4A02-9448-EF5F115F8081}"/>
    <hyperlink ref="D32:H32" location="'Process - RPT'!A1" tooltip="3. Reporting &amp; Communication" display="3. Reporting &amp; Communication" xr:uid="{6ECFE37C-1DC6-40CC-B037-0A3B2484D51B}"/>
    <hyperlink ref="D22:H22" location="'Business - PRV'!A1" tooltip="5. Privacy &amp; Policy" display="5. Privacy &amp; Policy" xr:uid="{D9793D54-7DE1-4D74-909E-F68F5BD719C7}"/>
    <hyperlink ref="D13" location="'Introduction - USG'!A1" tooltip="2. Usage" display="2. Usage" xr:uid="{20730F79-26D5-484D-A34E-3A7747077C82}"/>
    <hyperlink ref="D13:H13" location="'Introduction - CHG'!A1" tooltip="3. Change notes" display="3. Change notes" xr:uid="{15AA2C7F-F0A8-4AFD-B5FD-20BA97E8E335}"/>
    <hyperlink ref="D39:H39" location="'Technology - A&amp;O'!A1" tooltip="4. SOAR" display="4. SOAR" xr:uid="{00000000-0004-0000-0100-000015000000}"/>
    <hyperlink ref="D38:H38" location="'Technology - EDR'!A1" tooltip="3. EDR" display="3. EDR" xr:uid="{00000000-0004-0000-0100-000014000000}"/>
    <hyperlink ref="D37:H37" location="'Technology - NDR'!A1" tooltip="2. NDR" display="2. NDR" xr:uid="{00000000-0004-0000-0100-000013000000}"/>
    <hyperlink ref="D36:H36" location="'Technology - SIM'!A1" tooltip="1. SIEM / UEBA" display="1. SIEM / UEBA" xr:uid="{00000000-0004-0000-0100-000012000000}"/>
    <hyperlink ref="D30:H30" location="'Process - MGT'!A1" tooltip="1. SOC Management" display="1. SOC Management" xr:uid="{3C41D96A-4EDA-4936-810E-24BC1E7ED1D2}"/>
    <hyperlink ref="D28:H28" location="'People - T&amp;E'!A1" tooltip="5. Training &amp; Education" display="5. Training &amp; Education" xr:uid="{5C5D67D1-2E53-45D9-A550-4AED63E81088}"/>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tabColor rgb="FF0070C0"/>
  </sheetPr>
  <dimension ref="A1:T114"/>
  <sheetViews>
    <sheetView showRowColHeaders="0" tabSelected="1"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425"/>
      <c r="B1" s="751" t="s">
        <v>2195</v>
      </c>
      <c r="C1" s="752"/>
      <c r="D1" s="752"/>
      <c r="E1" s="752"/>
      <c r="F1" s="752"/>
      <c r="G1" s="752"/>
      <c r="H1" s="752"/>
      <c r="I1" s="752"/>
      <c r="J1" s="752"/>
      <c r="K1" s="752"/>
      <c r="L1" s="742"/>
      <c r="M1" s="437"/>
      <c r="N1" s="759"/>
      <c r="O1" s="426"/>
      <c r="P1" s="426"/>
      <c r="Q1" s="426"/>
      <c r="R1" s="426"/>
      <c r="S1" s="427"/>
    </row>
    <row r="2" spans="1:19" ht="20.3" customHeight="1" x14ac:dyDescent="0.3">
      <c r="A2" s="428"/>
      <c r="B2" s="753"/>
      <c r="C2" s="754"/>
      <c r="D2" s="754"/>
      <c r="E2" s="754"/>
      <c r="F2" s="754"/>
      <c r="G2" s="754"/>
      <c r="H2" s="754"/>
      <c r="I2" s="754"/>
      <c r="J2" s="754"/>
      <c r="K2" s="754"/>
      <c r="L2" s="743"/>
      <c r="M2" s="422"/>
      <c r="N2" s="743"/>
      <c r="O2" s="434"/>
      <c r="P2" s="434"/>
      <c r="Q2" s="434"/>
      <c r="R2" s="434"/>
      <c r="S2" s="435"/>
    </row>
    <row r="3" spans="1:19" ht="20.3" customHeight="1" x14ac:dyDescent="0.3">
      <c r="A3" s="428"/>
      <c r="B3" s="744" t="s">
        <v>2226</v>
      </c>
      <c r="C3" s="745"/>
      <c r="D3" s="745"/>
      <c r="E3" s="745"/>
      <c r="F3" s="746"/>
      <c r="G3" s="747"/>
      <c r="H3" s="748"/>
      <c r="I3" s="748"/>
      <c r="J3" s="748"/>
      <c r="K3" s="748"/>
      <c r="L3" s="414"/>
      <c r="M3" s="414"/>
      <c r="N3" s="414"/>
      <c r="O3" s="429"/>
      <c r="P3" s="429"/>
      <c r="Q3" s="429"/>
      <c r="R3" s="429"/>
      <c r="S3" s="430"/>
    </row>
    <row r="4" spans="1:19" ht="20.3" customHeight="1" x14ac:dyDescent="0.3">
      <c r="A4" s="428"/>
      <c r="B4" s="735" t="s">
        <v>2227</v>
      </c>
      <c r="C4" s="736"/>
      <c r="D4" s="736"/>
      <c r="E4" s="736"/>
      <c r="F4" s="736"/>
      <c r="G4" s="747"/>
      <c r="H4" s="748"/>
      <c r="I4" s="748"/>
      <c r="J4" s="748"/>
      <c r="K4" s="748"/>
      <c r="L4" s="414"/>
      <c r="M4" s="414"/>
      <c r="N4" s="414"/>
      <c r="O4" s="429"/>
      <c r="P4" s="429"/>
      <c r="Q4" s="429"/>
      <c r="R4" s="429"/>
      <c r="S4" s="430"/>
    </row>
    <row r="5" spans="1:19" ht="20.3" customHeight="1" x14ac:dyDescent="0.3">
      <c r="A5" s="428"/>
      <c r="B5" s="735" t="s">
        <v>3861</v>
      </c>
      <c r="C5" s="736"/>
      <c r="D5" s="736"/>
      <c r="E5" s="736"/>
      <c r="F5" s="736"/>
      <c r="G5" s="747"/>
      <c r="H5" s="748"/>
      <c r="I5" s="748"/>
      <c r="J5" s="748"/>
      <c r="K5" s="748"/>
      <c r="L5" s="414"/>
      <c r="M5" s="414"/>
      <c r="N5" s="414"/>
      <c r="O5" s="429"/>
      <c r="P5" s="429"/>
      <c r="Q5" s="429"/>
      <c r="R5" s="429"/>
      <c r="S5" s="430"/>
    </row>
    <row r="6" spans="1:19" ht="20.3" customHeight="1" x14ac:dyDescent="0.3">
      <c r="A6" s="428"/>
      <c r="B6" s="735"/>
      <c r="C6" s="736"/>
      <c r="D6" s="736"/>
      <c r="E6" s="736"/>
      <c r="F6" s="736"/>
      <c r="G6" s="436"/>
      <c r="H6" s="414"/>
      <c r="I6" s="414"/>
      <c r="J6" s="414"/>
      <c r="K6" s="414"/>
      <c r="L6" s="414"/>
      <c r="M6" s="414"/>
      <c r="N6" s="414"/>
      <c r="O6" s="429"/>
      <c r="P6" s="429"/>
      <c r="Q6" s="429"/>
      <c r="R6" s="429"/>
      <c r="S6" s="430"/>
    </row>
    <row r="7" spans="1:19" ht="20.3" customHeight="1" thickBot="1" x14ac:dyDescent="0.35">
      <c r="A7" s="431"/>
      <c r="B7" s="432"/>
      <c r="C7" s="432"/>
      <c r="D7" s="432"/>
      <c r="E7" s="432"/>
      <c r="F7" s="432"/>
      <c r="G7" s="432"/>
      <c r="H7" s="432"/>
      <c r="I7" s="432"/>
      <c r="J7" s="432"/>
      <c r="K7" s="432"/>
      <c r="L7" s="432"/>
      <c r="M7" s="432"/>
      <c r="N7" s="432"/>
      <c r="O7" s="432"/>
      <c r="P7" s="432"/>
      <c r="Q7" s="432"/>
      <c r="R7" s="432"/>
      <c r="S7" s="433"/>
    </row>
    <row r="8" spans="1:19" s="549" customFormat="1" ht="20.3" customHeight="1" x14ac:dyDescent="0.3">
      <c r="S8" s="550"/>
    </row>
    <row r="9" spans="1:19" s="549" customFormat="1" ht="20.3" customHeight="1" x14ac:dyDescent="0.3">
      <c r="S9" s="550"/>
    </row>
    <row r="10" spans="1:19" s="549" customFormat="1" ht="20.3" customHeight="1" x14ac:dyDescent="0.3">
      <c r="S10" s="550"/>
    </row>
    <row r="11" spans="1:19" s="549" customFormat="1" ht="20.3" customHeight="1" x14ac:dyDescent="0.3">
      <c r="S11" s="550"/>
    </row>
    <row r="12" spans="1:19" s="549" customFormat="1" ht="20.3" customHeight="1" x14ac:dyDescent="0.3">
      <c r="S12" s="550"/>
    </row>
    <row r="13" spans="1:19" s="549" customFormat="1" ht="20.3" customHeight="1" x14ac:dyDescent="0.3">
      <c r="S13" s="550"/>
    </row>
    <row r="14" spans="1:19" s="549" customFormat="1" ht="20.3" customHeight="1" x14ac:dyDescent="0.3">
      <c r="S14" s="550"/>
    </row>
    <row r="15" spans="1:19" s="549" customFormat="1" ht="20.3" customHeight="1" x14ac:dyDescent="0.3">
      <c r="S15" s="550"/>
    </row>
    <row r="16" spans="1:19" s="549" customFormat="1" ht="20.3" customHeight="1" x14ac:dyDescent="0.3">
      <c r="S16" s="550"/>
    </row>
    <row r="17" spans="1:19" s="549" customFormat="1" ht="20.3" customHeight="1" x14ac:dyDescent="0.3">
      <c r="S17" s="550"/>
    </row>
    <row r="18" spans="1:19" s="549" customFormat="1" ht="20.3" customHeight="1" x14ac:dyDescent="0.3">
      <c r="S18" s="550"/>
    </row>
    <row r="19" spans="1:19" s="2" customFormat="1" ht="20.3" customHeight="1" x14ac:dyDescent="0.3">
      <c r="A19" s="107"/>
      <c r="B19" s="107" t="s">
        <v>2228</v>
      </c>
      <c r="C19" s="450"/>
      <c r="D19" s="451"/>
      <c r="E19" s="451"/>
      <c r="F19" s="466"/>
      <c r="G19" s="451"/>
      <c r="H19" s="451"/>
      <c r="I19" s="451"/>
      <c r="J19" s="451"/>
      <c r="K19" s="451"/>
      <c r="L19" s="451"/>
      <c r="M19" s="108"/>
      <c r="N19" s="107"/>
      <c r="O19" s="107"/>
      <c r="P19" s="107"/>
      <c r="Q19" s="107"/>
      <c r="R19" s="124"/>
      <c r="S19" s="123"/>
    </row>
    <row r="20" spans="1:19" s="2" customFormat="1" ht="20.3" customHeight="1" x14ac:dyDescent="0.3">
      <c r="A20" s="3"/>
      <c r="B20" s="7" t="s">
        <v>160</v>
      </c>
      <c r="C20" s="7"/>
      <c r="D20" s="7"/>
      <c r="E20" s="7"/>
      <c r="F20" s="393"/>
      <c r="G20" s="761" t="s">
        <v>807</v>
      </c>
      <c r="H20" s="761"/>
      <c r="I20" s="761"/>
      <c r="J20" s="761"/>
      <c r="K20" s="7"/>
      <c r="L20" s="7"/>
      <c r="M20" s="7"/>
      <c r="N20" s="7"/>
      <c r="O20" s="3"/>
      <c r="P20" s="204"/>
      <c r="Q20" s="3"/>
      <c r="R20" s="3"/>
      <c r="S20" s="13"/>
    </row>
    <row r="21" spans="1:19" s="2" customFormat="1" ht="20.3" customHeight="1" x14ac:dyDescent="0.3">
      <c r="A21" s="3"/>
      <c r="B21" s="7" t="s">
        <v>2229</v>
      </c>
      <c r="C21" s="3"/>
      <c r="D21" s="3"/>
      <c r="E21" s="99"/>
      <c r="F21" s="467"/>
      <c r="G21" s="772" t="s">
        <v>2230</v>
      </c>
      <c r="H21" s="773"/>
      <c r="I21" s="773"/>
      <c r="J21" s="773"/>
      <c r="K21" s="3"/>
      <c r="L21" s="3"/>
      <c r="M21" s="3"/>
      <c r="N21" s="3"/>
      <c r="O21" s="3"/>
      <c r="P21" s="204"/>
      <c r="Q21" s="3"/>
      <c r="R21" s="3"/>
      <c r="S21" s="13"/>
    </row>
    <row r="22" spans="1:19" s="2" customFormat="1" ht="20.3" customHeight="1" x14ac:dyDescent="0.3">
      <c r="A22" s="3"/>
      <c r="B22" s="7" t="s">
        <v>161</v>
      </c>
      <c r="C22" s="3"/>
      <c r="D22" s="3"/>
      <c r="E22" s="99"/>
      <c r="F22" s="467"/>
      <c r="G22" s="762" t="s">
        <v>3455</v>
      </c>
      <c r="H22" s="761"/>
      <c r="I22" s="761"/>
      <c r="J22" s="761"/>
      <c r="K22" s="3"/>
      <c r="L22" s="3"/>
      <c r="M22" s="3"/>
      <c r="N22" s="3"/>
      <c r="O22" s="3"/>
      <c r="P22" s="204"/>
      <c r="Q22" s="3"/>
      <c r="R22" s="3"/>
      <c r="S22" s="13"/>
    </row>
    <row r="23" spans="1:19" s="2" customFormat="1" ht="20.3" customHeight="1" x14ac:dyDescent="0.3">
      <c r="A23" s="3"/>
      <c r="B23" s="7" t="s">
        <v>631</v>
      </c>
      <c r="C23" s="3"/>
      <c r="D23" s="3"/>
      <c r="E23" s="99"/>
      <c r="F23" s="467"/>
      <c r="G23" s="761" t="s">
        <v>4694</v>
      </c>
      <c r="H23" s="761"/>
      <c r="I23" s="761"/>
      <c r="J23" s="761"/>
      <c r="K23" s="3"/>
      <c r="L23" s="3"/>
      <c r="M23" s="3"/>
      <c r="N23" s="3"/>
      <c r="O23" s="3"/>
      <c r="P23" s="204"/>
      <c r="Q23" s="3"/>
      <c r="R23" s="3"/>
      <c r="S23" s="13"/>
    </row>
    <row r="24" spans="1:19" s="2" customFormat="1" ht="20.3" customHeight="1" x14ac:dyDescent="0.3">
      <c r="A24" s="3"/>
      <c r="B24" s="7" t="s">
        <v>0</v>
      </c>
      <c r="C24" s="3"/>
      <c r="D24" s="3"/>
      <c r="E24" s="99"/>
      <c r="F24" s="467"/>
      <c r="G24" s="763" t="s">
        <v>4695</v>
      </c>
      <c r="H24" s="763"/>
      <c r="I24" s="763"/>
      <c r="J24" s="763"/>
      <c r="K24" s="3"/>
      <c r="L24" s="3"/>
      <c r="M24" s="3"/>
      <c r="N24" s="3"/>
      <c r="O24" s="3"/>
      <c r="P24" s="204"/>
      <c r="Q24" s="3"/>
      <c r="R24" s="3"/>
      <c r="S24" s="13"/>
    </row>
    <row r="25" spans="1:19" s="2" customFormat="1" ht="20.3" customHeight="1" x14ac:dyDescent="0.3">
      <c r="A25" s="108"/>
      <c r="B25" s="456"/>
      <c r="C25" s="108"/>
      <c r="D25" s="108"/>
      <c r="E25" s="452"/>
      <c r="F25" s="468"/>
      <c r="G25" s="108"/>
      <c r="H25" s="108"/>
      <c r="I25" s="108"/>
      <c r="J25" s="108"/>
      <c r="K25" s="108"/>
      <c r="L25" s="108"/>
      <c r="M25" s="108"/>
      <c r="N25" s="108"/>
      <c r="O25" s="108"/>
      <c r="P25" s="206"/>
      <c r="Q25" s="108"/>
      <c r="R25" s="108"/>
      <c r="S25" s="13"/>
    </row>
    <row r="26" spans="1:19" s="2" customFormat="1" ht="20.3" customHeight="1" x14ac:dyDescent="0.3">
      <c r="A26" s="108"/>
      <c r="B26" s="124" t="s">
        <v>632</v>
      </c>
      <c r="C26" s="108"/>
      <c r="D26" s="108"/>
      <c r="E26" s="452"/>
      <c r="F26" s="452"/>
      <c r="G26" s="108"/>
      <c r="H26" s="108"/>
      <c r="I26" s="108"/>
      <c r="J26" s="108"/>
      <c r="K26" s="108"/>
      <c r="L26" s="108"/>
      <c r="M26" s="108"/>
      <c r="N26" s="108"/>
      <c r="O26" s="108"/>
      <c r="P26" s="206"/>
      <c r="Q26" s="108"/>
      <c r="R26" s="108"/>
      <c r="S26" s="13"/>
    </row>
    <row r="27" spans="1:19" s="2" customFormat="1" ht="20.3" customHeight="1" x14ac:dyDescent="0.3">
      <c r="A27" s="3"/>
      <c r="B27" s="764" t="s">
        <v>2827</v>
      </c>
      <c r="C27" s="765"/>
      <c r="D27" s="765"/>
      <c r="E27" s="766"/>
      <c r="F27" s="766"/>
      <c r="G27" s="766"/>
      <c r="H27" s="766"/>
      <c r="I27" s="765"/>
      <c r="J27" s="765"/>
      <c r="K27" s="765"/>
      <c r="L27" s="765"/>
      <c r="M27" s="765"/>
      <c r="N27" s="765"/>
      <c r="O27" s="3"/>
      <c r="P27" s="204"/>
      <c r="Q27" s="3"/>
      <c r="R27" s="3"/>
      <c r="S27" s="13"/>
    </row>
    <row r="28" spans="1:19" s="2" customFormat="1" ht="20.3" customHeight="1" x14ac:dyDescent="0.3">
      <c r="A28" s="3"/>
      <c r="B28" s="766"/>
      <c r="C28" s="766"/>
      <c r="D28" s="766"/>
      <c r="E28" s="766"/>
      <c r="F28" s="766"/>
      <c r="G28" s="766"/>
      <c r="H28" s="766"/>
      <c r="I28" s="766"/>
      <c r="J28" s="766"/>
      <c r="K28" s="766"/>
      <c r="L28" s="766"/>
      <c r="M28" s="766"/>
      <c r="N28" s="766"/>
      <c r="O28" s="3"/>
      <c r="P28" s="204"/>
      <c r="Q28" s="3"/>
      <c r="R28" s="3"/>
      <c r="S28" s="13"/>
    </row>
    <row r="29" spans="1:19" s="2" customFormat="1" ht="20.3" customHeight="1" x14ac:dyDescent="0.3">
      <c r="A29" s="3"/>
      <c r="B29" s="766"/>
      <c r="C29" s="766"/>
      <c r="D29" s="766"/>
      <c r="E29" s="766"/>
      <c r="F29" s="766"/>
      <c r="G29" s="766"/>
      <c r="H29" s="766"/>
      <c r="I29" s="766"/>
      <c r="J29" s="766"/>
      <c r="K29" s="766"/>
      <c r="L29" s="766"/>
      <c r="M29" s="766"/>
      <c r="N29" s="766"/>
      <c r="O29" s="3"/>
      <c r="P29" s="204"/>
      <c r="Q29" s="3"/>
      <c r="R29" s="3"/>
      <c r="S29" s="13"/>
    </row>
    <row r="30" spans="1:19" s="2" customFormat="1" ht="20.3" customHeight="1" x14ac:dyDescent="0.3">
      <c r="A30" s="3"/>
      <c r="B30" s="766"/>
      <c r="C30" s="766"/>
      <c r="D30" s="766"/>
      <c r="E30" s="766"/>
      <c r="F30" s="766"/>
      <c r="G30" s="766"/>
      <c r="H30" s="766"/>
      <c r="I30" s="766"/>
      <c r="J30" s="766"/>
      <c r="K30" s="766"/>
      <c r="L30" s="766"/>
      <c r="M30" s="766"/>
      <c r="N30" s="766"/>
      <c r="O30" s="3"/>
      <c r="P30" s="204"/>
      <c r="Q30" s="3"/>
      <c r="R30" s="3"/>
      <c r="S30" s="13"/>
    </row>
    <row r="31" spans="1:19" s="2" customFormat="1" ht="20.3" customHeight="1" x14ac:dyDescent="0.3">
      <c r="A31" s="3"/>
      <c r="B31" s="766"/>
      <c r="C31" s="766"/>
      <c r="D31" s="766"/>
      <c r="E31" s="766"/>
      <c r="F31" s="766"/>
      <c r="G31" s="766"/>
      <c r="H31" s="766"/>
      <c r="I31" s="766"/>
      <c r="J31" s="766"/>
      <c r="K31" s="766"/>
      <c r="L31" s="766"/>
      <c r="M31" s="766"/>
      <c r="N31" s="766"/>
      <c r="O31" s="3"/>
      <c r="P31" s="204"/>
      <c r="Q31" s="3"/>
      <c r="R31" s="3"/>
      <c r="S31" s="13"/>
    </row>
    <row r="32" spans="1:19" s="2" customFormat="1" ht="20.3" customHeight="1" x14ac:dyDescent="0.3">
      <c r="A32" s="3"/>
      <c r="B32" s="766"/>
      <c r="C32" s="766"/>
      <c r="D32" s="766"/>
      <c r="E32" s="766"/>
      <c r="F32" s="766"/>
      <c r="G32" s="766"/>
      <c r="H32" s="766"/>
      <c r="I32" s="766"/>
      <c r="J32" s="766"/>
      <c r="K32" s="766"/>
      <c r="L32" s="766"/>
      <c r="M32" s="766"/>
      <c r="N32" s="766"/>
      <c r="O32" s="3"/>
      <c r="P32" s="204"/>
      <c r="Q32" s="3"/>
      <c r="R32" s="3"/>
      <c r="S32" s="13"/>
    </row>
    <row r="33" spans="1:19" s="2" customFormat="1" ht="20.3" customHeight="1" x14ac:dyDescent="0.3">
      <c r="A33" s="3"/>
      <c r="B33" s="766"/>
      <c r="C33" s="766"/>
      <c r="D33" s="766"/>
      <c r="E33" s="766"/>
      <c r="F33" s="766"/>
      <c r="G33" s="766"/>
      <c r="H33" s="766"/>
      <c r="I33" s="766"/>
      <c r="J33" s="766"/>
      <c r="K33" s="766"/>
      <c r="L33" s="766"/>
      <c r="M33" s="766"/>
      <c r="N33" s="766"/>
      <c r="O33" s="3"/>
      <c r="P33" s="204"/>
      <c r="Q33" s="3"/>
      <c r="R33" s="3"/>
      <c r="S33" s="13"/>
    </row>
    <row r="34" spans="1:19" s="2" customFormat="1" ht="20.3" customHeight="1" x14ac:dyDescent="0.3">
      <c r="A34" s="3"/>
      <c r="B34" s="766"/>
      <c r="C34" s="766"/>
      <c r="D34" s="766"/>
      <c r="E34" s="766"/>
      <c r="F34" s="766"/>
      <c r="G34" s="766"/>
      <c r="H34" s="766"/>
      <c r="I34" s="766"/>
      <c r="J34" s="766"/>
      <c r="K34" s="766"/>
      <c r="L34" s="766"/>
      <c r="M34" s="766"/>
      <c r="N34" s="766"/>
      <c r="O34" s="3"/>
      <c r="P34" s="204"/>
      <c r="Q34" s="3"/>
      <c r="R34" s="3"/>
      <c r="S34" s="13"/>
    </row>
    <row r="35" spans="1:19" s="2" customFormat="1" ht="20.3" customHeight="1" x14ac:dyDescent="0.3">
      <c r="A35" s="108"/>
      <c r="B35" s="767"/>
      <c r="C35" s="767"/>
      <c r="D35" s="767"/>
      <c r="E35" s="767"/>
      <c r="F35" s="767"/>
      <c r="G35" s="767"/>
      <c r="H35" s="767"/>
      <c r="I35" s="767"/>
      <c r="J35" s="767"/>
      <c r="K35" s="767"/>
      <c r="L35" s="767"/>
      <c r="M35" s="767"/>
      <c r="N35" s="767"/>
      <c r="O35" s="108"/>
      <c r="P35" s="206"/>
      <c r="Q35" s="108"/>
      <c r="R35" s="108"/>
      <c r="S35" s="13"/>
    </row>
    <row r="36" spans="1:19" s="2" customFormat="1" ht="20.3" customHeight="1" x14ac:dyDescent="0.3">
      <c r="A36" s="108"/>
      <c r="B36" s="107" t="s">
        <v>2231</v>
      </c>
      <c r="C36" s="108"/>
      <c r="D36" s="108"/>
      <c r="E36" s="452"/>
      <c r="F36" s="452"/>
      <c r="G36" s="452"/>
      <c r="H36" s="452"/>
      <c r="I36" s="452"/>
      <c r="J36" s="452"/>
      <c r="K36" s="452"/>
      <c r="L36" s="452"/>
      <c r="M36" s="108"/>
      <c r="N36" s="108"/>
      <c r="O36" s="108"/>
      <c r="P36" s="206"/>
      <c r="Q36" s="108"/>
      <c r="R36" s="108"/>
      <c r="S36" s="3"/>
    </row>
    <row r="37" spans="1:19" s="2" customFormat="1" ht="20.3" customHeight="1" x14ac:dyDescent="0.3">
      <c r="A37" s="3"/>
      <c r="B37" s="768" t="s">
        <v>2239</v>
      </c>
      <c r="C37" s="769"/>
      <c r="D37" s="769"/>
      <c r="E37" s="769"/>
      <c r="F37" s="769"/>
      <c r="G37" s="769"/>
      <c r="H37" s="769"/>
      <c r="I37" s="769"/>
      <c r="J37" s="769"/>
      <c r="K37" s="769"/>
      <c r="L37" s="769"/>
      <c r="M37" s="769"/>
      <c r="N37" s="769"/>
      <c r="O37" s="439"/>
      <c r="P37" s="472"/>
      <c r="Q37" s="439"/>
      <c r="R37" s="439"/>
      <c r="S37" s="13"/>
    </row>
    <row r="38" spans="1:19" s="2" customFormat="1" ht="20.3" customHeight="1" x14ac:dyDescent="0.3">
      <c r="A38" s="3"/>
      <c r="B38" s="770"/>
      <c r="C38" s="770"/>
      <c r="D38" s="770"/>
      <c r="E38" s="770"/>
      <c r="F38" s="770"/>
      <c r="G38" s="770"/>
      <c r="H38" s="770"/>
      <c r="I38" s="770"/>
      <c r="J38" s="770"/>
      <c r="K38" s="770"/>
      <c r="L38" s="770"/>
      <c r="M38" s="770"/>
      <c r="N38" s="770"/>
      <c r="O38" s="3"/>
      <c r="P38" s="204"/>
      <c r="Q38" s="3"/>
      <c r="R38" s="3"/>
      <c r="S38" s="13"/>
    </row>
    <row r="39" spans="1:19" s="2" customFormat="1" ht="20.3" customHeight="1" x14ac:dyDescent="0.3">
      <c r="A39" s="3"/>
      <c r="B39" s="770"/>
      <c r="C39" s="770"/>
      <c r="D39" s="770"/>
      <c r="E39" s="770"/>
      <c r="F39" s="770"/>
      <c r="G39" s="770"/>
      <c r="H39" s="770"/>
      <c r="I39" s="770"/>
      <c r="J39" s="770"/>
      <c r="K39" s="770"/>
      <c r="L39" s="770"/>
      <c r="M39" s="770"/>
      <c r="N39" s="770"/>
      <c r="O39" s="3"/>
      <c r="P39" s="204"/>
      <c r="Q39" s="3"/>
      <c r="R39" s="3"/>
      <c r="S39" s="13"/>
    </row>
    <row r="40" spans="1:19" s="2" customFormat="1" ht="20.3" customHeight="1" x14ac:dyDescent="0.3">
      <c r="A40" s="3"/>
      <c r="B40" s="770"/>
      <c r="C40" s="770"/>
      <c r="D40" s="770"/>
      <c r="E40" s="770"/>
      <c r="F40" s="770"/>
      <c r="G40" s="770"/>
      <c r="H40" s="770"/>
      <c r="I40" s="770"/>
      <c r="J40" s="770"/>
      <c r="K40" s="770"/>
      <c r="L40" s="770"/>
      <c r="M40" s="770"/>
      <c r="N40" s="770"/>
      <c r="O40" s="3"/>
      <c r="P40" s="204"/>
      <c r="Q40" s="3"/>
      <c r="R40" s="3"/>
      <c r="S40" s="13"/>
    </row>
    <row r="41" spans="1:19" s="2" customFormat="1" ht="20.3" customHeight="1" x14ac:dyDescent="0.3">
      <c r="A41" s="3"/>
      <c r="B41" s="770"/>
      <c r="C41" s="770"/>
      <c r="D41" s="770"/>
      <c r="E41" s="770"/>
      <c r="F41" s="770"/>
      <c r="G41" s="770"/>
      <c r="H41" s="770"/>
      <c r="I41" s="770"/>
      <c r="J41" s="770"/>
      <c r="K41" s="770"/>
      <c r="L41" s="770"/>
      <c r="M41" s="770"/>
      <c r="N41" s="770"/>
      <c r="O41" s="3"/>
      <c r="P41" s="3"/>
      <c r="Q41" s="3"/>
      <c r="R41" s="3"/>
      <c r="S41" s="13"/>
    </row>
    <row r="42" spans="1:19" s="2" customFormat="1" ht="20.3" customHeight="1" x14ac:dyDescent="0.3">
      <c r="A42" s="3"/>
      <c r="B42" s="770"/>
      <c r="C42" s="770"/>
      <c r="D42" s="770"/>
      <c r="E42" s="770"/>
      <c r="F42" s="770"/>
      <c r="G42" s="770"/>
      <c r="H42" s="770"/>
      <c r="I42" s="770"/>
      <c r="J42" s="770"/>
      <c r="K42" s="770"/>
      <c r="L42" s="770"/>
      <c r="M42" s="770"/>
      <c r="N42" s="770"/>
      <c r="O42" s="3"/>
      <c r="P42" s="204"/>
      <c r="Q42" s="3"/>
      <c r="R42" s="3"/>
      <c r="S42" s="13"/>
    </row>
    <row r="43" spans="1:19" s="2" customFormat="1" ht="20.3" customHeight="1" x14ac:dyDescent="0.3">
      <c r="A43" s="108"/>
      <c r="B43" s="771"/>
      <c r="C43" s="771"/>
      <c r="D43" s="771"/>
      <c r="E43" s="771"/>
      <c r="F43" s="771"/>
      <c r="G43" s="771"/>
      <c r="H43" s="771"/>
      <c r="I43" s="771"/>
      <c r="J43" s="771"/>
      <c r="K43" s="771"/>
      <c r="L43" s="771"/>
      <c r="M43" s="771"/>
      <c r="N43" s="771"/>
      <c r="O43" s="108"/>
      <c r="P43" s="206"/>
      <c r="Q43" s="108"/>
      <c r="R43" s="108"/>
      <c r="S43" s="13"/>
    </row>
    <row r="44" spans="1:19" s="2" customFormat="1" ht="20.3" customHeight="1" x14ac:dyDescent="0.3">
      <c r="A44" s="108"/>
      <c r="B44" s="474" t="s">
        <v>2232</v>
      </c>
      <c r="C44" s="464"/>
      <c r="D44" s="464"/>
      <c r="E44" s="473"/>
      <c r="F44" s="473"/>
      <c r="G44" s="471"/>
      <c r="H44" s="471"/>
      <c r="I44" s="471"/>
      <c r="J44" s="471"/>
      <c r="K44" s="471"/>
      <c r="L44" s="471"/>
      <c r="M44" s="464"/>
      <c r="N44" s="464"/>
      <c r="O44" s="464"/>
      <c r="P44" s="465"/>
      <c r="Q44" s="464"/>
      <c r="R44" s="464"/>
      <c r="S44" s="13"/>
    </row>
    <row r="45" spans="1:19" s="2" customFormat="1" ht="20.3" customHeight="1" x14ac:dyDescent="0.3">
      <c r="A45" s="3"/>
      <c r="B45" s="760" t="s">
        <v>2786</v>
      </c>
      <c r="C45" s="760"/>
      <c r="D45" s="760"/>
      <c r="E45" s="760"/>
      <c r="F45" s="760"/>
      <c r="G45" s="760"/>
      <c r="H45" s="760"/>
      <c r="I45" s="760"/>
      <c r="J45" s="760"/>
      <c r="K45" s="760"/>
      <c r="L45" s="760"/>
      <c r="M45" s="760"/>
      <c r="N45" s="760"/>
      <c r="O45" s="3"/>
      <c r="P45" s="3"/>
      <c r="Q45" s="3"/>
      <c r="R45" s="3"/>
      <c r="S45" s="13"/>
    </row>
    <row r="46" spans="1:19" s="2" customFormat="1" ht="20.3" customHeight="1" x14ac:dyDescent="0.3">
      <c r="A46" s="3"/>
      <c r="B46" s="760"/>
      <c r="C46" s="760"/>
      <c r="D46" s="760"/>
      <c r="E46" s="760"/>
      <c r="F46" s="760"/>
      <c r="G46" s="760"/>
      <c r="H46" s="760"/>
      <c r="I46" s="760"/>
      <c r="J46" s="760"/>
      <c r="K46" s="760"/>
      <c r="L46" s="760"/>
      <c r="M46" s="760"/>
      <c r="N46" s="760"/>
      <c r="O46" s="3"/>
      <c r="P46" s="204"/>
      <c r="Q46" s="3"/>
      <c r="R46" s="3"/>
      <c r="S46" s="13"/>
    </row>
    <row r="47" spans="1:19" s="2" customFormat="1" ht="20.3" customHeight="1" x14ac:dyDescent="0.3">
      <c r="A47" s="3"/>
      <c r="B47" s="469"/>
      <c r="C47" s="449" t="s">
        <v>2233</v>
      </c>
      <c r="D47" s="469"/>
      <c r="E47" s="469"/>
      <c r="F47" s="469"/>
      <c r="G47" s="469"/>
      <c r="H47" s="449" t="s">
        <v>2237</v>
      </c>
      <c r="I47" s="469"/>
      <c r="J47" s="469"/>
      <c r="K47" s="469"/>
      <c r="L47" s="469"/>
      <c r="M47" s="469"/>
      <c r="N47" s="469"/>
      <c r="O47" s="3"/>
      <c r="P47" s="204"/>
      <c r="Q47" s="3"/>
      <c r="R47" s="3"/>
      <c r="S47" s="13"/>
    </row>
    <row r="48" spans="1:19" s="2" customFormat="1" ht="20.3" customHeight="1" x14ac:dyDescent="0.3">
      <c r="A48" s="3"/>
      <c r="B48" s="469"/>
      <c r="C48" s="469"/>
      <c r="D48" s="469"/>
      <c r="E48" s="469"/>
      <c r="F48" s="469"/>
      <c r="G48" s="469"/>
      <c r="H48" s="469"/>
      <c r="I48" s="469"/>
      <c r="J48" s="469"/>
      <c r="K48" s="469"/>
      <c r="L48" s="469"/>
      <c r="M48" s="469"/>
      <c r="N48" s="469"/>
      <c r="O48" s="3"/>
      <c r="P48" s="204"/>
      <c r="Q48" s="3"/>
      <c r="R48" s="3"/>
      <c r="S48" s="13"/>
    </row>
    <row r="49" spans="1:19" s="2" customFormat="1" ht="20.3" customHeight="1" x14ac:dyDescent="0.3">
      <c r="A49" s="3"/>
      <c r="B49" s="469"/>
      <c r="C49" s="449" t="s">
        <v>2234</v>
      </c>
      <c r="D49" s="469"/>
      <c r="E49" s="469"/>
      <c r="F49" s="469"/>
      <c r="G49" s="469"/>
      <c r="H49" s="449" t="s">
        <v>2236</v>
      </c>
      <c r="I49" s="469"/>
      <c r="J49" s="469"/>
      <c r="K49" s="469"/>
      <c r="L49" s="469"/>
      <c r="M49" s="469"/>
      <c r="N49" s="469"/>
      <c r="O49" s="3"/>
      <c r="P49" s="204"/>
      <c r="Q49" s="3"/>
      <c r="R49" s="3"/>
      <c r="S49" s="13"/>
    </row>
    <row r="50" spans="1:19" s="2" customFormat="1" ht="20.3" customHeight="1" x14ac:dyDescent="0.3">
      <c r="A50" s="3"/>
      <c r="B50" s="469"/>
      <c r="C50" s="469"/>
      <c r="D50" s="469"/>
      <c r="E50" s="469"/>
      <c r="F50" s="469"/>
      <c r="G50" s="469"/>
      <c r="H50" s="469"/>
      <c r="I50" s="469"/>
      <c r="J50" s="469"/>
      <c r="K50" s="469"/>
      <c r="L50" s="469"/>
      <c r="M50" s="469"/>
      <c r="N50" s="469"/>
      <c r="O50" s="3"/>
      <c r="P50" s="204"/>
      <c r="Q50" s="3"/>
      <c r="R50" s="3"/>
      <c r="S50" s="13"/>
    </row>
    <row r="51" spans="1:19" s="2" customFormat="1" ht="20.3" customHeight="1" x14ac:dyDescent="0.3">
      <c r="A51" s="3"/>
      <c r="B51" s="469"/>
      <c r="C51" s="449" t="s">
        <v>2235</v>
      </c>
      <c r="D51" s="469"/>
      <c r="E51" s="469"/>
      <c r="F51" s="469"/>
      <c r="G51" s="469"/>
      <c r="H51" s="449" t="s">
        <v>2372</v>
      </c>
      <c r="I51" s="469"/>
      <c r="J51" s="469"/>
      <c r="K51" s="469"/>
      <c r="L51" s="469"/>
      <c r="M51" s="469"/>
      <c r="N51" s="469"/>
      <c r="O51" s="3"/>
      <c r="P51" s="204"/>
      <c r="Q51" s="3"/>
      <c r="R51" s="3"/>
      <c r="S51" s="13"/>
    </row>
    <row r="52" spans="1:19" s="2" customFormat="1" ht="20.3" customHeight="1" x14ac:dyDescent="0.3">
      <c r="A52" s="108"/>
      <c r="B52" s="470"/>
      <c r="C52" s="470"/>
      <c r="D52" s="470"/>
      <c r="E52" s="470"/>
      <c r="F52" s="470"/>
      <c r="G52" s="470"/>
      <c r="H52" s="470"/>
      <c r="I52" s="470"/>
      <c r="J52" s="470"/>
      <c r="K52" s="470"/>
      <c r="L52" s="470"/>
      <c r="M52" s="470"/>
      <c r="N52" s="470"/>
      <c r="O52" s="108"/>
      <c r="P52" s="206"/>
      <c r="Q52" s="108"/>
      <c r="R52" s="108"/>
      <c r="S52" s="13"/>
    </row>
    <row r="53" spans="1:19" s="2" customFormat="1" ht="20.3" customHeight="1" x14ac:dyDescent="0.3">
      <c r="A53" s="108"/>
      <c r="B53" s="474" t="s">
        <v>805</v>
      </c>
      <c r="C53" s="464"/>
      <c r="D53" s="471"/>
      <c r="E53" s="464"/>
      <c r="F53" s="464"/>
      <c r="G53" s="471"/>
      <c r="H53" s="471"/>
      <c r="I53" s="471"/>
      <c r="J53" s="471"/>
      <c r="K53" s="471"/>
      <c r="L53" s="471"/>
      <c r="M53" s="464"/>
      <c r="N53" s="464"/>
      <c r="O53" s="464"/>
      <c r="P53" s="465"/>
      <c r="Q53" s="464"/>
      <c r="R53" s="464"/>
      <c r="S53" s="13"/>
    </row>
    <row r="54" spans="1:19" s="2" customFormat="1" ht="20.3" customHeight="1" x14ac:dyDescent="0.3">
      <c r="A54" s="3"/>
      <c r="B54" s="774" t="s">
        <v>2769</v>
      </c>
      <c r="C54" s="774"/>
      <c r="D54" s="774"/>
      <c r="E54" s="774"/>
      <c r="F54" s="774"/>
      <c r="G54" s="774"/>
      <c r="H54" s="774"/>
      <c r="I54" s="774"/>
      <c r="J54" s="774"/>
      <c r="K54" s="774"/>
      <c r="L54" s="774"/>
      <c r="M54" s="774"/>
      <c r="N54" s="774"/>
      <c r="O54" s="439"/>
      <c r="P54" s="472"/>
      <c r="Q54" s="439"/>
      <c r="R54" s="439"/>
      <c r="S54" s="13"/>
    </row>
    <row r="55" spans="1:19" s="2" customFormat="1" ht="20.3" customHeight="1" x14ac:dyDescent="0.3">
      <c r="A55" s="3"/>
      <c r="B55" s="775"/>
      <c r="C55" s="775"/>
      <c r="D55" s="775"/>
      <c r="E55" s="775"/>
      <c r="F55" s="775"/>
      <c r="G55" s="775"/>
      <c r="H55" s="775"/>
      <c r="I55" s="775"/>
      <c r="J55" s="775"/>
      <c r="K55" s="775"/>
      <c r="L55" s="775"/>
      <c r="M55" s="775"/>
      <c r="N55" s="775"/>
      <c r="O55" s="3"/>
      <c r="P55" s="204"/>
      <c r="Q55" s="3"/>
      <c r="R55" s="3"/>
      <c r="S55" s="13"/>
    </row>
    <row r="56" spans="1:19" s="2" customFormat="1" ht="20.3" customHeight="1" x14ac:dyDescent="0.3">
      <c r="A56" s="3"/>
      <c r="B56" s="775"/>
      <c r="C56" s="775"/>
      <c r="D56" s="775"/>
      <c r="E56" s="775"/>
      <c r="F56" s="775"/>
      <c r="G56" s="775"/>
      <c r="H56" s="775"/>
      <c r="I56" s="775"/>
      <c r="J56" s="775"/>
      <c r="K56" s="775"/>
      <c r="L56" s="775"/>
      <c r="M56" s="775"/>
      <c r="N56" s="775"/>
      <c r="O56" s="3"/>
      <c r="P56" s="3"/>
      <c r="Q56" s="3"/>
      <c r="R56" s="3"/>
      <c r="S56" s="13"/>
    </row>
    <row r="57" spans="1:19" s="2" customFormat="1" ht="20.3" customHeight="1" x14ac:dyDescent="0.3">
      <c r="A57" s="3"/>
      <c r="B57" s="775"/>
      <c r="C57" s="775"/>
      <c r="D57" s="775"/>
      <c r="E57" s="775"/>
      <c r="F57" s="775"/>
      <c r="G57" s="775"/>
      <c r="H57" s="775"/>
      <c r="I57" s="775"/>
      <c r="J57" s="775"/>
      <c r="K57" s="775"/>
      <c r="L57" s="775"/>
      <c r="M57" s="775"/>
      <c r="N57" s="775"/>
      <c r="O57" s="3"/>
      <c r="P57" s="204"/>
      <c r="Q57" s="3"/>
      <c r="R57" s="3"/>
      <c r="S57" s="13"/>
    </row>
    <row r="58" spans="1:19" s="2" customFormat="1" ht="20.3" customHeight="1" x14ac:dyDescent="0.3">
      <c r="A58" s="3"/>
      <c r="B58" s="775"/>
      <c r="C58" s="775"/>
      <c r="D58" s="775"/>
      <c r="E58" s="775"/>
      <c r="F58" s="775"/>
      <c r="G58" s="775"/>
      <c r="H58" s="775"/>
      <c r="I58" s="775"/>
      <c r="J58" s="775"/>
      <c r="K58" s="775"/>
      <c r="L58" s="775"/>
      <c r="M58" s="775"/>
      <c r="N58" s="775"/>
      <c r="O58" s="3"/>
      <c r="P58" s="204"/>
      <c r="Q58" s="3"/>
      <c r="R58" s="3"/>
      <c r="S58" s="13"/>
    </row>
    <row r="59" spans="1:19" s="2" customFormat="1" ht="20.3" customHeight="1" x14ac:dyDescent="0.3">
      <c r="A59" s="3"/>
      <c r="B59" s="775"/>
      <c r="C59" s="775"/>
      <c r="D59" s="775"/>
      <c r="E59" s="775"/>
      <c r="F59" s="775"/>
      <c r="G59" s="775"/>
      <c r="H59" s="775"/>
      <c r="I59" s="775"/>
      <c r="J59" s="775"/>
      <c r="K59" s="775"/>
      <c r="L59" s="775"/>
      <c r="M59" s="775"/>
      <c r="N59" s="775"/>
      <c r="O59" s="3"/>
      <c r="P59" s="3"/>
      <c r="Q59" s="3"/>
      <c r="R59" s="12"/>
      <c r="S59" s="13"/>
    </row>
    <row r="60" spans="1:19" s="2" customFormat="1" ht="20.3" customHeight="1" x14ac:dyDescent="0.3">
      <c r="A60" s="3"/>
      <c r="B60" s="775"/>
      <c r="C60" s="775"/>
      <c r="D60" s="775"/>
      <c r="E60" s="775"/>
      <c r="F60" s="775"/>
      <c r="G60" s="775"/>
      <c r="H60" s="775"/>
      <c r="I60" s="775"/>
      <c r="J60" s="775"/>
      <c r="K60" s="775"/>
      <c r="L60" s="775"/>
      <c r="M60" s="775"/>
      <c r="N60" s="775"/>
      <c r="O60" s="3"/>
      <c r="P60" s="3"/>
      <c r="Q60" s="3"/>
      <c r="R60" s="12"/>
      <c r="S60" s="13"/>
    </row>
    <row r="61" spans="1:19" s="2" customFormat="1" ht="20.3" customHeight="1" x14ac:dyDescent="0.3">
      <c r="A61" s="3"/>
      <c r="B61" s="775"/>
      <c r="C61" s="775"/>
      <c r="D61" s="775"/>
      <c r="E61" s="775"/>
      <c r="F61" s="775"/>
      <c r="G61" s="775"/>
      <c r="H61" s="775"/>
      <c r="I61" s="775"/>
      <c r="J61" s="775"/>
      <c r="K61" s="775"/>
      <c r="L61" s="775"/>
      <c r="M61" s="775"/>
      <c r="N61" s="775"/>
      <c r="O61" s="3"/>
      <c r="P61" s="3"/>
      <c r="Q61" s="3"/>
      <c r="R61" s="12"/>
      <c r="S61" s="13"/>
    </row>
    <row r="62" spans="1:19" s="2" customFormat="1" ht="20.3" customHeight="1" x14ac:dyDescent="0.3">
      <c r="A62" s="3"/>
      <c r="B62" s="775"/>
      <c r="C62" s="775"/>
      <c r="D62" s="775"/>
      <c r="E62" s="775"/>
      <c r="F62" s="775"/>
      <c r="G62" s="775"/>
      <c r="H62" s="775"/>
      <c r="I62" s="775"/>
      <c r="J62" s="775"/>
      <c r="K62" s="775"/>
      <c r="L62" s="775"/>
      <c r="M62" s="775"/>
      <c r="N62" s="775"/>
      <c r="O62" s="3"/>
      <c r="P62" s="3"/>
      <c r="Q62" s="3"/>
      <c r="R62" s="12"/>
      <c r="S62" s="13"/>
    </row>
    <row r="63" spans="1:19" s="2" customFormat="1" ht="20.3" customHeight="1" x14ac:dyDescent="0.3">
      <c r="A63" s="3"/>
      <c r="B63" s="775"/>
      <c r="C63" s="775"/>
      <c r="D63" s="775"/>
      <c r="E63" s="775"/>
      <c r="F63" s="775"/>
      <c r="G63" s="775"/>
      <c r="H63" s="775"/>
      <c r="I63" s="775"/>
      <c r="J63" s="775"/>
      <c r="K63" s="775"/>
      <c r="L63" s="775"/>
      <c r="M63" s="775"/>
      <c r="N63" s="775"/>
      <c r="O63" s="3"/>
      <c r="P63" s="3"/>
      <c r="Q63" s="3"/>
      <c r="R63" s="12"/>
      <c r="S63" s="13"/>
    </row>
    <row r="64" spans="1:19" ht="20.3" customHeight="1" x14ac:dyDescent="0.3">
      <c r="A64" s="102"/>
      <c r="B64" s="775"/>
      <c r="C64" s="775"/>
      <c r="D64" s="775"/>
      <c r="E64" s="775"/>
      <c r="F64" s="775"/>
      <c r="G64" s="775"/>
      <c r="H64" s="775"/>
      <c r="I64" s="775"/>
      <c r="J64" s="775"/>
      <c r="K64" s="775"/>
      <c r="L64" s="775"/>
      <c r="M64" s="775"/>
      <c r="N64" s="775"/>
      <c r="O64" s="5"/>
      <c r="P64" s="5"/>
      <c r="Q64" s="5"/>
      <c r="R64" s="12"/>
      <c r="S64" s="14"/>
    </row>
    <row r="65" spans="1:19" ht="20.3" customHeight="1" x14ac:dyDescent="0.3">
      <c r="A65" s="102"/>
      <c r="B65" s="775"/>
      <c r="C65" s="775"/>
      <c r="D65" s="775"/>
      <c r="E65" s="775"/>
      <c r="F65" s="775"/>
      <c r="G65" s="775"/>
      <c r="H65" s="775"/>
      <c r="I65" s="775"/>
      <c r="J65" s="775"/>
      <c r="K65" s="775"/>
      <c r="L65" s="775"/>
      <c r="M65" s="775"/>
      <c r="N65" s="775"/>
      <c r="O65" s="5"/>
      <c r="P65" s="5"/>
      <c r="Q65" s="5"/>
      <c r="R65" s="12"/>
      <c r="S65" s="14"/>
    </row>
    <row r="66" spans="1:19" ht="20.3" customHeight="1" x14ac:dyDescent="0.3">
      <c r="A66" s="102"/>
      <c r="B66" s="775"/>
      <c r="C66" s="775"/>
      <c r="D66" s="775"/>
      <c r="E66" s="775"/>
      <c r="F66" s="775"/>
      <c r="G66" s="775"/>
      <c r="H66" s="775"/>
      <c r="I66" s="775"/>
      <c r="J66" s="775"/>
      <c r="K66" s="775"/>
      <c r="L66" s="775"/>
      <c r="M66" s="775"/>
      <c r="N66" s="775"/>
      <c r="O66" s="5"/>
      <c r="P66" s="5"/>
      <c r="Q66" s="5"/>
      <c r="R66" s="12"/>
      <c r="S66" s="14"/>
    </row>
    <row r="67" spans="1:19" ht="20.3" customHeight="1" x14ac:dyDescent="0.3">
      <c r="A67" s="102"/>
      <c r="B67" s="775"/>
      <c r="C67" s="775"/>
      <c r="D67" s="775"/>
      <c r="E67" s="775"/>
      <c r="F67" s="775"/>
      <c r="G67" s="775"/>
      <c r="H67" s="775"/>
      <c r="I67" s="775"/>
      <c r="J67" s="775"/>
      <c r="K67" s="775"/>
      <c r="L67" s="775"/>
      <c r="M67" s="775"/>
      <c r="N67" s="775"/>
      <c r="O67" s="5"/>
      <c r="P67" s="5"/>
      <c r="Q67" s="5"/>
      <c r="R67" s="12"/>
      <c r="S67" s="14"/>
    </row>
    <row r="68" spans="1:19" ht="20.3" customHeight="1" x14ac:dyDescent="0.3">
      <c r="A68" s="102"/>
      <c r="B68" s="775"/>
      <c r="C68" s="775"/>
      <c r="D68" s="775"/>
      <c r="E68" s="775"/>
      <c r="F68" s="775"/>
      <c r="G68" s="775"/>
      <c r="H68" s="775"/>
      <c r="I68" s="775"/>
      <c r="J68" s="775"/>
      <c r="K68" s="775"/>
      <c r="L68" s="775"/>
      <c r="M68" s="775"/>
      <c r="N68" s="775"/>
      <c r="O68" s="5"/>
      <c r="P68" s="5"/>
      <c r="Q68" s="5"/>
      <c r="R68" s="12"/>
      <c r="S68" s="14"/>
    </row>
    <row r="69" spans="1:19" ht="20.3" customHeight="1" x14ac:dyDescent="0.3">
      <c r="A69" s="102"/>
      <c r="B69" s="775"/>
      <c r="C69" s="775"/>
      <c r="D69" s="775"/>
      <c r="E69" s="775"/>
      <c r="F69" s="775"/>
      <c r="G69" s="775"/>
      <c r="H69" s="775"/>
      <c r="I69" s="775"/>
      <c r="J69" s="775"/>
      <c r="K69" s="775"/>
      <c r="L69" s="775"/>
      <c r="M69" s="775"/>
      <c r="N69" s="775"/>
      <c r="O69" s="5"/>
      <c r="P69" s="5"/>
      <c r="Q69" s="5"/>
      <c r="R69" s="12"/>
      <c r="S69" s="14"/>
    </row>
    <row r="70" spans="1:19" ht="20.3" customHeight="1" x14ac:dyDescent="0.3">
      <c r="A70" s="102"/>
      <c r="B70" s="775"/>
      <c r="C70" s="775"/>
      <c r="D70" s="775"/>
      <c r="E70" s="775"/>
      <c r="F70" s="775"/>
      <c r="G70" s="775"/>
      <c r="H70" s="775"/>
      <c r="I70" s="775"/>
      <c r="J70" s="775"/>
      <c r="K70" s="775"/>
      <c r="L70" s="775"/>
      <c r="M70" s="775"/>
      <c r="N70" s="775"/>
      <c r="O70" s="5"/>
      <c r="P70" s="5"/>
      <c r="Q70" s="5"/>
      <c r="R70" s="12"/>
      <c r="S70" s="14"/>
    </row>
    <row r="71" spans="1:19" ht="20.3" customHeight="1" x14ac:dyDescent="0.3">
      <c r="A71" s="102"/>
      <c r="B71" s="775"/>
      <c r="C71" s="775"/>
      <c r="D71" s="775"/>
      <c r="E71" s="775"/>
      <c r="F71" s="775"/>
      <c r="G71" s="775"/>
      <c r="H71" s="775"/>
      <c r="I71" s="775"/>
      <c r="J71" s="775"/>
      <c r="K71" s="775"/>
      <c r="L71" s="775"/>
      <c r="M71" s="775"/>
      <c r="N71" s="775"/>
      <c r="O71" s="5"/>
      <c r="P71" s="5"/>
      <c r="Q71" s="5"/>
      <c r="R71" s="12"/>
      <c r="S71" s="14"/>
    </row>
    <row r="72" spans="1:19" ht="20.3" customHeight="1" x14ac:dyDescent="0.3">
      <c r="A72" s="102"/>
      <c r="B72" s="775"/>
      <c r="C72" s="775"/>
      <c r="D72" s="775"/>
      <c r="E72" s="775"/>
      <c r="F72" s="775"/>
      <c r="G72" s="775"/>
      <c r="H72" s="775"/>
      <c r="I72" s="775"/>
      <c r="J72" s="775"/>
      <c r="K72" s="775"/>
      <c r="L72" s="775"/>
      <c r="M72" s="775"/>
      <c r="N72" s="775"/>
      <c r="O72" s="5"/>
      <c r="P72" s="5"/>
      <c r="Q72" s="5"/>
      <c r="R72" s="12"/>
      <c r="S72" s="14"/>
    </row>
    <row r="73" spans="1:19" ht="20.3" customHeight="1" x14ac:dyDescent="0.3">
      <c r="A73" s="107"/>
      <c r="B73" s="776"/>
      <c r="C73" s="776"/>
      <c r="D73" s="776"/>
      <c r="E73" s="776"/>
      <c r="F73" s="776"/>
      <c r="G73" s="776"/>
      <c r="H73" s="776"/>
      <c r="I73" s="776"/>
      <c r="J73" s="776"/>
      <c r="K73" s="776"/>
      <c r="L73" s="776"/>
      <c r="M73" s="776"/>
      <c r="N73" s="776"/>
      <c r="O73" s="447"/>
      <c r="P73" s="447"/>
      <c r="Q73" s="447"/>
      <c r="R73" s="461"/>
      <c r="S73" s="14"/>
    </row>
    <row r="74" spans="1:19" ht="20.3" customHeight="1" x14ac:dyDescent="0.3">
      <c r="A74" s="107"/>
      <c r="B74" s="474" t="s">
        <v>673</v>
      </c>
      <c r="C74" s="464"/>
      <c r="D74" s="464"/>
      <c r="E74" s="474"/>
      <c r="F74" s="474"/>
      <c r="G74" s="474"/>
      <c r="H74" s="474"/>
      <c r="I74" s="474"/>
      <c r="J74" s="474"/>
      <c r="K74" s="464"/>
      <c r="L74" s="216"/>
      <c r="M74" s="216"/>
      <c r="N74" s="216"/>
      <c r="O74" s="216"/>
      <c r="P74" s="216"/>
      <c r="Q74" s="216"/>
      <c r="R74" s="475"/>
      <c r="S74" s="14"/>
    </row>
    <row r="75" spans="1:19" ht="20.3" customHeight="1" x14ac:dyDescent="0.3">
      <c r="A75" s="102"/>
      <c r="B75" s="777" t="s">
        <v>2555</v>
      </c>
      <c r="C75" s="777"/>
      <c r="D75" s="777"/>
      <c r="E75" s="777"/>
      <c r="F75" s="777"/>
      <c r="G75" s="777"/>
      <c r="H75" s="777"/>
      <c r="I75" s="777"/>
      <c r="J75" s="777"/>
      <c r="K75" s="777"/>
      <c r="L75" s="777"/>
      <c r="M75" s="777"/>
      <c r="N75" s="777"/>
      <c r="O75" s="445"/>
      <c r="P75" s="445"/>
      <c r="Q75" s="445"/>
      <c r="R75" s="476"/>
      <c r="S75" s="14"/>
    </row>
    <row r="76" spans="1:19" ht="20.3" customHeight="1" x14ac:dyDescent="0.3">
      <c r="A76" s="102"/>
      <c r="B76" s="778"/>
      <c r="C76" s="778"/>
      <c r="D76" s="778"/>
      <c r="E76" s="778"/>
      <c r="F76" s="778"/>
      <c r="G76" s="778"/>
      <c r="H76" s="778"/>
      <c r="I76" s="778"/>
      <c r="J76" s="778"/>
      <c r="K76" s="778"/>
      <c r="L76" s="778"/>
      <c r="M76" s="778"/>
      <c r="N76" s="778"/>
      <c r="O76" s="5"/>
      <c r="P76" s="5"/>
      <c r="Q76" s="5"/>
      <c r="R76" s="12"/>
      <c r="S76" s="14"/>
    </row>
    <row r="77" spans="1:19" ht="20.3" customHeight="1" x14ac:dyDescent="0.3">
      <c r="A77" s="102"/>
      <c r="B77" s="778"/>
      <c r="C77" s="778"/>
      <c r="D77" s="778"/>
      <c r="E77" s="778"/>
      <c r="F77" s="778"/>
      <c r="G77" s="778"/>
      <c r="H77" s="778"/>
      <c r="I77" s="778"/>
      <c r="J77" s="778"/>
      <c r="K77" s="778"/>
      <c r="L77" s="778"/>
      <c r="M77" s="778"/>
      <c r="N77" s="778"/>
      <c r="O77" s="5"/>
      <c r="P77" s="5"/>
      <c r="Q77" s="5"/>
      <c r="R77" s="12"/>
      <c r="S77" s="14"/>
    </row>
    <row r="78" spans="1:19" ht="20.3" customHeight="1" x14ac:dyDescent="0.3">
      <c r="A78" s="102"/>
      <c r="B78" s="778"/>
      <c r="C78" s="778"/>
      <c r="D78" s="778"/>
      <c r="E78" s="778"/>
      <c r="F78" s="778"/>
      <c r="G78" s="778"/>
      <c r="H78" s="778"/>
      <c r="I78" s="778"/>
      <c r="J78" s="778"/>
      <c r="K78" s="778"/>
      <c r="L78" s="778"/>
      <c r="M78" s="778"/>
      <c r="N78" s="778"/>
      <c r="O78" s="5"/>
      <c r="P78" s="5"/>
      <c r="Q78" s="5"/>
      <c r="R78" s="12"/>
      <c r="S78" s="14"/>
    </row>
    <row r="79" spans="1:19" ht="20.3" customHeight="1" x14ac:dyDescent="0.3">
      <c r="A79" s="102"/>
      <c r="B79" s="778"/>
      <c r="C79" s="778"/>
      <c r="D79" s="778"/>
      <c r="E79" s="778"/>
      <c r="F79" s="778"/>
      <c r="G79" s="778"/>
      <c r="H79" s="778"/>
      <c r="I79" s="778"/>
      <c r="J79" s="778"/>
      <c r="K79" s="778"/>
      <c r="L79" s="778"/>
      <c r="M79" s="778"/>
      <c r="N79" s="778"/>
      <c r="O79" s="5"/>
      <c r="P79" s="5"/>
      <c r="Q79" s="5"/>
      <c r="R79" s="12"/>
      <c r="S79" s="14"/>
    </row>
    <row r="80" spans="1:19" ht="20.3" customHeight="1" x14ac:dyDescent="0.3">
      <c r="A80" s="102"/>
      <c r="B80" s="778"/>
      <c r="C80" s="778"/>
      <c r="D80" s="778"/>
      <c r="E80" s="778"/>
      <c r="F80" s="778"/>
      <c r="G80" s="778"/>
      <c r="H80" s="778"/>
      <c r="I80" s="778"/>
      <c r="J80" s="778"/>
      <c r="K80" s="778"/>
      <c r="L80" s="778"/>
      <c r="M80" s="778"/>
      <c r="N80" s="778"/>
      <c r="O80" s="5"/>
      <c r="P80" s="5"/>
      <c r="Q80" s="5"/>
      <c r="R80" s="12"/>
      <c r="S80" s="14"/>
    </row>
    <row r="81" spans="1:19" ht="20.3" customHeight="1" x14ac:dyDescent="0.3">
      <c r="A81" s="102"/>
      <c r="B81" s="778"/>
      <c r="C81" s="778"/>
      <c r="D81" s="778"/>
      <c r="E81" s="778"/>
      <c r="F81" s="778"/>
      <c r="G81" s="778"/>
      <c r="H81" s="778"/>
      <c r="I81" s="778"/>
      <c r="J81" s="778"/>
      <c r="K81" s="778"/>
      <c r="L81" s="778"/>
      <c r="M81" s="778"/>
      <c r="N81" s="778"/>
      <c r="O81" s="5"/>
      <c r="P81" s="5"/>
      <c r="Q81" s="5"/>
      <c r="R81" s="12"/>
      <c r="S81" s="14"/>
    </row>
    <row r="82" spans="1:19" ht="20.3" customHeight="1" x14ac:dyDescent="0.3">
      <c r="A82" s="102"/>
      <c r="B82" s="778"/>
      <c r="C82" s="778"/>
      <c r="D82" s="778"/>
      <c r="E82" s="778"/>
      <c r="F82" s="778"/>
      <c r="G82" s="778"/>
      <c r="H82" s="778"/>
      <c r="I82" s="778"/>
      <c r="J82" s="778"/>
      <c r="K82" s="778"/>
      <c r="L82" s="778"/>
      <c r="M82" s="778"/>
      <c r="N82" s="778"/>
      <c r="O82" s="5"/>
      <c r="P82" s="5"/>
      <c r="Q82" s="5"/>
      <c r="R82" s="12"/>
      <c r="S82" s="14"/>
    </row>
    <row r="83" spans="1:19" ht="20.3" customHeight="1" x14ac:dyDescent="0.3">
      <c r="A83" s="107"/>
      <c r="B83" s="779"/>
      <c r="C83" s="779"/>
      <c r="D83" s="779"/>
      <c r="E83" s="779"/>
      <c r="F83" s="779"/>
      <c r="G83" s="779"/>
      <c r="H83" s="779"/>
      <c r="I83" s="779"/>
      <c r="J83" s="779"/>
      <c r="K83" s="779"/>
      <c r="L83" s="779"/>
      <c r="M83" s="779"/>
      <c r="N83" s="779"/>
      <c r="O83" s="447"/>
      <c r="P83" s="447"/>
      <c r="Q83" s="447"/>
      <c r="R83" s="461"/>
      <c r="S83" s="14"/>
    </row>
    <row r="84" spans="1:19" ht="20.3" customHeight="1" x14ac:dyDescent="0.3">
      <c r="A84" s="107"/>
      <c r="B84" s="474" t="s">
        <v>2238</v>
      </c>
      <c r="C84" s="464"/>
      <c r="D84" s="464"/>
      <c r="E84" s="474"/>
      <c r="F84" s="474"/>
      <c r="G84" s="474"/>
      <c r="H84" s="474"/>
      <c r="I84" s="474"/>
      <c r="J84" s="474"/>
      <c r="K84" s="464"/>
      <c r="L84" s="216"/>
      <c r="M84" s="216"/>
      <c r="N84" s="216"/>
      <c r="O84" s="216"/>
      <c r="P84" s="216"/>
      <c r="Q84" s="216"/>
      <c r="R84" s="475"/>
      <c r="S84" s="14"/>
    </row>
    <row r="85" spans="1:19" ht="20.3" customHeight="1" x14ac:dyDescent="0.3">
      <c r="A85" s="102"/>
      <c r="B85" s="777" t="s">
        <v>2714</v>
      </c>
      <c r="C85" s="780"/>
      <c r="D85" s="780"/>
      <c r="E85" s="780"/>
      <c r="F85" s="780"/>
      <c r="G85" s="780"/>
      <c r="H85" s="780"/>
      <c r="I85" s="780"/>
      <c r="J85" s="780"/>
      <c r="K85" s="780"/>
      <c r="L85" s="780"/>
      <c r="M85" s="780"/>
      <c r="N85" s="780"/>
      <c r="O85" s="445"/>
      <c r="P85" s="445"/>
      <c r="Q85" s="445"/>
      <c r="R85" s="476"/>
      <c r="S85" s="14"/>
    </row>
    <row r="86" spans="1:19" ht="20.3" customHeight="1" x14ac:dyDescent="0.3">
      <c r="A86" s="102"/>
      <c r="B86" s="781"/>
      <c r="C86" s="781"/>
      <c r="D86" s="781"/>
      <c r="E86" s="781"/>
      <c r="F86" s="781"/>
      <c r="G86" s="781"/>
      <c r="H86" s="781"/>
      <c r="I86" s="781"/>
      <c r="J86" s="781"/>
      <c r="K86" s="781"/>
      <c r="L86" s="781"/>
      <c r="M86" s="781"/>
      <c r="N86" s="781"/>
      <c r="O86" s="5"/>
      <c r="P86" s="5"/>
      <c r="Q86" s="5"/>
      <c r="R86" s="12"/>
      <c r="S86" s="14"/>
    </row>
    <row r="87" spans="1:19" ht="20.3" customHeight="1" x14ac:dyDescent="0.3">
      <c r="A87" s="102"/>
      <c r="B87" s="781"/>
      <c r="C87" s="781"/>
      <c r="D87" s="781"/>
      <c r="E87" s="781"/>
      <c r="F87" s="781"/>
      <c r="G87" s="781"/>
      <c r="H87" s="781"/>
      <c r="I87" s="781"/>
      <c r="J87" s="781"/>
      <c r="K87" s="781"/>
      <c r="L87" s="781"/>
      <c r="M87" s="781"/>
      <c r="N87" s="781"/>
      <c r="O87" s="5"/>
      <c r="P87" s="5"/>
      <c r="Q87" s="5"/>
      <c r="R87" s="12"/>
      <c r="S87" s="14"/>
    </row>
    <row r="88" spans="1:19" ht="20.3" customHeight="1" x14ac:dyDescent="0.3">
      <c r="A88" s="102"/>
      <c r="B88" s="781"/>
      <c r="C88" s="781"/>
      <c r="D88" s="781"/>
      <c r="E88" s="781"/>
      <c r="F88" s="781"/>
      <c r="G88" s="781"/>
      <c r="H88" s="781"/>
      <c r="I88" s="781"/>
      <c r="J88" s="781"/>
      <c r="K88" s="781"/>
      <c r="L88" s="781"/>
      <c r="M88" s="781"/>
      <c r="N88" s="781"/>
      <c r="O88" s="5"/>
      <c r="P88" s="5"/>
      <c r="Q88" s="5"/>
      <c r="R88" s="12"/>
      <c r="S88" s="14"/>
    </row>
    <row r="89" spans="1:19" ht="20.3" customHeight="1" x14ac:dyDescent="0.3">
      <c r="A89" s="102"/>
      <c r="B89" s="781"/>
      <c r="C89" s="781"/>
      <c r="D89" s="781"/>
      <c r="E89" s="781"/>
      <c r="F89" s="781"/>
      <c r="G89" s="781"/>
      <c r="H89" s="781"/>
      <c r="I89" s="781"/>
      <c r="J89" s="781"/>
      <c r="K89" s="781"/>
      <c r="L89" s="781"/>
      <c r="M89" s="781"/>
      <c r="N89" s="781"/>
      <c r="O89" s="5"/>
      <c r="P89" s="5"/>
      <c r="Q89" s="5"/>
      <c r="R89" s="12"/>
      <c r="S89" s="14"/>
    </row>
    <row r="90" spans="1:19" ht="20.3" customHeight="1" x14ac:dyDescent="0.3">
      <c r="A90" s="102"/>
      <c r="B90" s="781"/>
      <c r="C90" s="781"/>
      <c r="D90" s="781"/>
      <c r="E90" s="781"/>
      <c r="F90" s="781"/>
      <c r="G90" s="781"/>
      <c r="H90" s="781"/>
      <c r="I90" s="781"/>
      <c r="J90" s="781"/>
      <c r="K90" s="781"/>
      <c r="L90" s="781"/>
      <c r="M90" s="781"/>
      <c r="N90" s="781"/>
      <c r="O90" s="5"/>
      <c r="P90" s="5"/>
      <c r="Q90" s="5"/>
      <c r="R90" s="12"/>
      <c r="S90" s="14"/>
    </row>
    <row r="91" spans="1:19" ht="20.3" customHeight="1" x14ac:dyDescent="0.3">
      <c r="A91" s="102"/>
      <c r="B91" s="781"/>
      <c r="C91" s="781"/>
      <c r="D91" s="781"/>
      <c r="E91" s="781"/>
      <c r="F91" s="781"/>
      <c r="G91" s="781"/>
      <c r="H91" s="781"/>
      <c r="I91" s="781"/>
      <c r="J91" s="781"/>
      <c r="K91" s="781"/>
      <c r="L91" s="781"/>
      <c r="M91" s="781"/>
      <c r="N91" s="781"/>
      <c r="O91" s="5"/>
      <c r="P91" s="5"/>
      <c r="Q91" s="5"/>
      <c r="R91" s="12"/>
      <c r="S91" s="14"/>
    </row>
    <row r="92" spans="1:19" ht="20.3" customHeight="1" x14ac:dyDescent="0.3">
      <c r="A92" s="107"/>
      <c r="B92" s="782"/>
      <c r="C92" s="782"/>
      <c r="D92" s="782"/>
      <c r="E92" s="782"/>
      <c r="F92" s="782"/>
      <c r="G92" s="782"/>
      <c r="H92" s="782"/>
      <c r="I92" s="782"/>
      <c r="J92" s="782"/>
      <c r="K92" s="782"/>
      <c r="L92" s="782"/>
      <c r="M92" s="782"/>
      <c r="N92" s="782"/>
      <c r="O92" s="447"/>
      <c r="P92" s="447"/>
      <c r="Q92" s="447"/>
      <c r="R92" s="461"/>
      <c r="S92" s="14"/>
    </row>
    <row r="93" spans="1:19" ht="20.3" customHeight="1" x14ac:dyDescent="0.3">
      <c r="A93" s="107"/>
      <c r="B93" s="474" t="s">
        <v>809</v>
      </c>
      <c r="C93" s="464"/>
      <c r="D93" s="464"/>
      <c r="E93" s="474"/>
      <c r="F93" s="474"/>
      <c r="G93" s="474"/>
      <c r="H93" s="474"/>
      <c r="I93" s="474"/>
      <c r="J93" s="474"/>
      <c r="K93" s="464"/>
      <c r="L93" s="216"/>
      <c r="M93" s="216"/>
      <c r="N93" s="216"/>
      <c r="O93" s="216"/>
      <c r="P93" s="216"/>
      <c r="Q93" s="216"/>
      <c r="R93" s="475"/>
      <c r="S93" s="14"/>
    </row>
    <row r="94" spans="1:19" ht="20.3" customHeight="1" x14ac:dyDescent="0.3">
      <c r="A94" s="102"/>
      <c r="B94" s="778" t="s">
        <v>810</v>
      </c>
      <c r="C94" s="778"/>
      <c r="D94" s="778"/>
      <c r="E94" s="778"/>
      <c r="F94" s="778"/>
      <c r="G94" s="778"/>
      <c r="H94" s="778"/>
      <c r="I94" s="778"/>
      <c r="J94" s="778"/>
      <c r="K94" s="778"/>
      <c r="L94" s="778"/>
      <c r="M94" s="778"/>
      <c r="N94" s="778"/>
      <c r="O94" s="5"/>
      <c r="P94" s="5"/>
      <c r="Q94" s="5"/>
      <c r="R94" s="12"/>
      <c r="S94" s="14"/>
    </row>
    <row r="95" spans="1:19" ht="20.3" customHeight="1" x14ac:dyDescent="0.3">
      <c r="A95" s="102"/>
      <c r="B95" s="778"/>
      <c r="C95" s="778"/>
      <c r="D95" s="778"/>
      <c r="E95" s="778"/>
      <c r="F95" s="778"/>
      <c r="G95" s="778"/>
      <c r="H95" s="778"/>
      <c r="I95" s="778"/>
      <c r="J95" s="778"/>
      <c r="K95" s="778"/>
      <c r="L95" s="778"/>
      <c r="M95" s="778"/>
      <c r="N95" s="778"/>
      <c r="O95" s="5"/>
      <c r="P95" s="5"/>
      <c r="Q95" s="5"/>
      <c r="R95" s="12"/>
      <c r="S95" s="14"/>
    </row>
    <row r="96" spans="1:19" ht="20.3" customHeight="1" x14ac:dyDescent="0.3">
      <c r="A96" s="107"/>
      <c r="B96" s="779"/>
      <c r="C96" s="779"/>
      <c r="D96" s="779"/>
      <c r="E96" s="779"/>
      <c r="F96" s="779"/>
      <c r="G96" s="779"/>
      <c r="H96" s="779"/>
      <c r="I96" s="779"/>
      <c r="J96" s="779"/>
      <c r="K96" s="779"/>
      <c r="L96" s="779"/>
      <c r="M96" s="779"/>
      <c r="N96" s="779"/>
      <c r="O96" s="447"/>
      <c r="P96" s="447"/>
      <c r="Q96" s="447"/>
      <c r="R96" s="461"/>
      <c r="S96" s="14"/>
    </row>
    <row r="97" spans="1:19" ht="20.3" customHeight="1" x14ac:dyDescent="0.3">
      <c r="A97" s="107"/>
      <c r="B97" s="474" t="s">
        <v>811</v>
      </c>
      <c r="C97" s="464"/>
      <c r="D97" s="464"/>
      <c r="E97" s="474"/>
      <c r="F97" s="474"/>
      <c r="G97" s="474"/>
      <c r="H97" s="474"/>
      <c r="I97" s="474"/>
      <c r="J97" s="474"/>
      <c r="K97" s="464"/>
      <c r="L97" s="216"/>
      <c r="M97" s="216"/>
      <c r="N97" s="216"/>
      <c r="O97" s="216"/>
      <c r="P97" s="216"/>
      <c r="Q97" s="216"/>
      <c r="R97" s="475"/>
      <c r="S97" s="14"/>
    </row>
    <row r="98" spans="1:19" ht="20.3" customHeight="1" x14ac:dyDescent="0.3">
      <c r="A98" s="102"/>
      <c r="B98" s="777" t="s">
        <v>3454</v>
      </c>
      <c r="C98" s="777"/>
      <c r="D98" s="777"/>
      <c r="E98" s="777"/>
      <c r="F98" s="777"/>
      <c r="G98" s="777"/>
      <c r="H98" s="777"/>
      <c r="I98" s="777"/>
      <c r="J98" s="777"/>
      <c r="K98" s="777"/>
      <c r="L98" s="777"/>
      <c r="M98" s="777"/>
      <c r="N98" s="777"/>
      <c r="O98" s="445"/>
      <c r="P98" s="445"/>
      <c r="Q98" s="445"/>
      <c r="R98" s="476"/>
      <c r="S98" s="14"/>
    </row>
    <row r="99" spans="1:19" ht="20.3" customHeight="1" x14ac:dyDescent="0.3">
      <c r="A99" s="102"/>
      <c r="B99" s="778"/>
      <c r="C99" s="778"/>
      <c r="D99" s="778"/>
      <c r="E99" s="778"/>
      <c r="F99" s="778"/>
      <c r="G99" s="778"/>
      <c r="H99" s="778"/>
      <c r="I99" s="778"/>
      <c r="J99" s="778"/>
      <c r="K99" s="778"/>
      <c r="L99" s="778"/>
      <c r="M99" s="778"/>
      <c r="N99" s="778"/>
      <c r="O99" s="5"/>
      <c r="P99" s="5"/>
      <c r="Q99" s="5"/>
      <c r="R99" s="12"/>
      <c r="S99" s="14"/>
    </row>
    <row r="100" spans="1:19" ht="20.3" customHeight="1" x14ac:dyDescent="0.3">
      <c r="A100" s="102"/>
      <c r="B100" s="778"/>
      <c r="C100" s="778"/>
      <c r="D100" s="778"/>
      <c r="E100" s="778"/>
      <c r="F100" s="778"/>
      <c r="G100" s="778"/>
      <c r="H100" s="778"/>
      <c r="I100" s="778"/>
      <c r="J100" s="778"/>
      <c r="K100" s="778"/>
      <c r="L100" s="778"/>
      <c r="M100" s="778"/>
      <c r="N100" s="778"/>
      <c r="O100" s="5"/>
      <c r="P100" s="5"/>
      <c r="Q100" s="5"/>
      <c r="R100" s="12"/>
      <c r="S100" s="14"/>
    </row>
    <row r="101" spans="1:19" ht="20.3" customHeight="1" x14ac:dyDescent="0.3">
      <c r="A101" s="102"/>
      <c r="B101" s="778"/>
      <c r="C101" s="778"/>
      <c r="D101" s="778"/>
      <c r="E101" s="778"/>
      <c r="F101" s="778"/>
      <c r="G101" s="778"/>
      <c r="H101" s="778"/>
      <c r="I101" s="778"/>
      <c r="J101" s="778"/>
      <c r="K101" s="778"/>
      <c r="L101" s="778"/>
      <c r="M101" s="778"/>
      <c r="N101" s="778"/>
      <c r="O101" s="5"/>
      <c r="P101" s="5"/>
      <c r="Q101" s="5"/>
      <c r="R101" s="12"/>
      <c r="S101" s="14"/>
    </row>
    <row r="102" spans="1:19" ht="20.3" customHeight="1" x14ac:dyDescent="0.3">
      <c r="A102" s="102"/>
      <c r="B102" s="778"/>
      <c r="C102" s="778"/>
      <c r="D102" s="778"/>
      <c r="E102" s="778"/>
      <c r="F102" s="778"/>
      <c r="G102" s="778"/>
      <c r="H102" s="778"/>
      <c r="I102" s="778"/>
      <c r="J102" s="778"/>
      <c r="K102" s="778"/>
      <c r="L102" s="778"/>
      <c r="M102" s="778"/>
      <c r="N102" s="778"/>
      <c r="O102" s="5"/>
      <c r="P102" s="5"/>
      <c r="Q102" s="5"/>
      <c r="R102" s="12"/>
      <c r="S102" s="14"/>
    </row>
    <row r="103" spans="1:19" ht="20.3" customHeight="1" x14ac:dyDescent="0.3">
      <c r="A103" s="102"/>
      <c r="B103" s="778"/>
      <c r="C103" s="778"/>
      <c r="D103" s="778"/>
      <c r="E103" s="778"/>
      <c r="F103" s="778"/>
      <c r="G103" s="778"/>
      <c r="H103" s="778"/>
      <c r="I103" s="778"/>
      <c r="J103" s="778"/>
      <c r="K103" s="778"/>
      <c r="L103" s="778"/>
      <c r="M103" s="778"/>
      <c r="N103" s="778"/>
      <c r="O103" s="5"/>
      <c r="P103" s="5"/>
      <c r="Q103" s="5"/>
      <c r="R103" s="12"/>
      <c r="S103" s="14"/>
    </row>
    <row r="104" spans="1:19" ht="20.3" customHeight="1" x14ac:dyDescent="0.3">
      <c r="A104" s="102"/>
      <c r="B104" s="778"/>
      <c r="C104" s="778"/>
      <c r="D104" s="778"/>
      <c r="E104" s="778"/>
      <c r="F104" s="778"/>
      <c r="G104" s="778"/>
      <c r="H104" s="778"/>
      <c r="I104" s="778"/>
      <c r="J104" s="778"/>
      <c r="K104" s="778"/>
      <c r="L104" s="778"/>
      <c r="M104" s="778"/>
      <c r="N104" s="778"/>
      <c r="O104" s="5"/>
      <c r="P104" s="5"/>
      <c r="Q104" s="5"/>
      <c r="R104" s="12"/>
      <c r="S104" s="14"/>
    </row>
    <row r="105" spans="1:19" ht="20.3" customHeight="1" x14ac:dyDescent="0.3">
      <c r="A105" s="102"/>
      <c r="B105" s="778"/>
      <c r="C105" s="778"/>
      <c r="D105" s="778"/>
      <c r="E105" s="778"/>
      <c r="F105" s="778"/>
      <c r="G105" s="778"/>
      <c r="H105" s="778"/>
      <c r="I105" s="778"/>
      <c r="J105" s="778"/>
      <c r="K105" s="778"/>
      <c r="L105" s="778"/>
      <c r="M105" s="778"/>
      <c r="N105" s="778"/>
      <c r="O105" s="5"/>
      <c r="P105" s="5"/>
      <c r="Q105" s="5"/>
      <c r="R105" s="12"/>
      <c r="S105" s="14"/>
    </row>
    <row r="106" spans="1:19" ht="20.3" customHeight="1" x14ac:dyDescent="0.3">
      <c r="A106" s="102"/>
      <c r="B106" s="778"/>
      <c r="C106" s="778"/>
      <c r="D106" s="778"/>
      <c r="E106" s="778"/>
      <c r="F106" s="778"/>
      <c r="G106" s="778"/>
      <c r="H106" s="778"/>
      <c r="I106" s="778"/>
      <c r="J106" s="778"/>
      <c r="K106" s="778"/>
      <c r="L106" s="778"/>
      <c r="M106" s="778"/>
      <c r="N106" s="778"/>
      <c r="O106" s="5"/>
      <c r="P106" s="5"/>
      <c r="Q106" s="5"/>
      <c r="R106" s="12"/>
      <c r="S106" s="14"/>
    </row>
    <row r="107" spans="1:19" ht="20.3" customHeight="1" x14ac:dyDescent="0.3">
      <c r="A107" s="102"/>
      <c r="B107" s="778"/>
      <c r="C107" s="778"/>
      <c r="D107" s="778"/>
      <c r="E107" s="778"/>
      <c r="F107" s="778"/>
      <c r="G107" s="778"/>
      <c r="H107" s="778"/>
      <c r="I107" s="778"/>
      <c r="J107" s="778"/>
      <c r="K107" s="778"/>
      <c r="L107" s="778"/>
      <c r="M107" s="778"/>
      <c r="N107" s="778"/>
      <c r="O107" s="5"/>
      <c r="P107" s="5"/>
      <c r="Q107" s="5"/>
      <c r="R107" s="12"/>
      <c r="S107" s="14"/>
    </row>
    <row r="108" spans="1:19" ht="20.3" customHeight="1" x14ac:dyDescent="0.3">
      <c r="A108" s="102"/>
      <c r="B108" s="778"/>
      <c r="C108" s="778"/>
      <c r="D108" s="778"/>
      <c r="E108" s="778"/>
      <c r="F108" s="778"/>
      <c r="G108" s="778"/>
      <c r="H108" s="778"/>
      <c r="I108" s="778"/>
      <c r="J108" s="778"/>
      <c r="K108" s="778"/>
      <c r="L108" s="778"/>
      <c r="M108" s="778"/>
      <c r="N108" s="778"/>
      <c r="O108" s="5"/>
      <c r="P108" s="5"/>
      <c r="Q108" s="5"/>
      <c r="R108" s="12"/>
      <c r="S108" s="14"/>
    </row>
    <row r="109" spans="1:19" ht="20.3" customHeight="1" x14ac:dyDescent="0.3">
      <c r="A109" s="102"/>
      <c r="B109" s="778"/>
      <c r="C109" s="778"/>
      <c r="D109" s="778"/>
      <c r="E109" s="778"/>
      <c r="F109" s="778"/>
      <c r="G109" s="778"/>
      <c r="H109" s="778"/>
      <c r="I109" s="778"/>
      <c r="J109" s="778"/>
      <c r="K109" s="778"/>
      <c r="L109" s="778"/>
      <c r="M109" s="778"/>
      <c r="N109" s="778"/>
      <c r="O109" s="5"/>
      <c r="P109" s="5"/>
      <c r="Q109" s="5"/>
      <c r="R109" s="12"/>
      <c r="S109" s="14"/>
    </row>
    <row r="110" spans="1:19" ht="20.3" customHeight="1" x14ac:dyDescent="0.3">
      <c r="A110" s="102"/>
      <c r="B110" s="778"/>
      <c r="C110" s="778"/>
      <c r="D110" s="778"/>
      <c r="E110" s="778"/>
      <c r="F110" s="778"/>
      <c r="G110" s="778"/>
      <c r="H110" s="778"/>
      <c r="I110" s="778"/>
      <c r="J110" s="778"/>
      <c r="K110" s="778"/>
      <c r="L110" s="778"/>
      <c r="M110" s="778"/>
      <c r="N110" s="778"/>
      <c r="O110" s="5"/>
      <c r="P110" s="5"/>
      <c r="Q110" s="5"/>
      <c r="R110" s="12"/>
      <c r="S110" s="14"/>
    </row>
    <row r="111" spans="1:19" ht="20.3" customHeight="1" x14ac:dyDescent="0.3">
      <c r="A111" s="102"/>
      <c r="B111" s="778"/>
      <c r="C111" s="778"/>
      <c r="D111" s="778"/>
      <c r="E111" s="778"/>
      <c r="F111" s="778"/>
      <c r="G111" s="778"/>
      <c r="H111" s="778"/>
      <c r="I111" s="778"/>
      <c r="J111" s="778"/>
      <c r="K111" s="778"/>
      <c r="L111" s="778"/>
      <c r="M111" s="778"/>
      <c r="N111" s="778"/>
      <c r="O111" s="5"/>
      <c r="P111" s="5"/>
      <c r="Q111" s="5"/>
      <c r="R111" s="12"/>
      <c r="S111" s="14"/>
    </row>
    <row r="112" spans="1:19" ht="20.3" customHeight="1" x14ac:dyDescent="0.3">
      <c r="A112" s="102"/>
      <c r="B112" s="778"/>
      <c r="C112" s="778"/>
      <c r="D112" s="778"/>
      <c r="E112" s="778"/>
      <c r="F112" s="778"/>
      <c r="G112" s="778"/>
      <c r="H112" s="778"/>
      <c r="I112" s="778"/>
      <c r="J112" s="778"/>
      <c r="K112" s="778"/>
      <c r="L112" s="778"/>
      <c r="M112" s="778"/>
      <c r="N112" s="778"/>
      <c r="O112" s="5"/>
      <c r="P112" s="5"/>
      <c r="Q112" s="5"/>
      <c r="R112" s="12"/>
      <c r="S112" s="14"/>
    </row>
    <row r="113" spans="1:19" ht="20.3" customHeight="1" x14ac:dyDescent="0.3">
      <c r="A113" s="447"/>
      <c r="B113" s="779"/>
      <c r="C113" s="779"/>
      <c r="D113" s="779"/>
      <c r="E113" s="779"/>
      <c r="F113" s="779"/>
      <c r="G113" s="779"/>
      <c r="H113" s="779"/>
      <c r="I113" s="779"/>
      <c r="J113" s="779"/>
      <c r="K113" s="779"/>
      <c r="L113" s="779"/>
      <c r="M113" s="779"/>
      <c r="N113" s="779"/>
      <c r="O113" s="108"/>
      <c r="P113" s="108"/>
      <c r="Q113" s="108"/>
      <c r="R113" s="108"/>
      <c r="S113" s="14"/>
    </row>
    <row r="114" spans="1:19" ht="20.3" customHeight="1" thickBot="1" x14ac:dyDescent="0.35">
      <c r="A114" s="10"/>
      <c r="B114" s="31"/>
      <c r="C114" s="31"/>
      <c r="D114" s="31"/>
      <c r="E114" s="31"/>
      <c r="F114" s="31"/>
      <c r="G114" s="31"/>
      <c r="H114" s="31"/>
      <c r="I114" s="31"/>
      <c r="J114" s="31"/>
      <c r="K114" s="11"/>
      <c r="L114" s="11"/>
      <c r="M114" s="11"/>
      <c r="N114" s="11"/>
      <c r="O114" s="11"/>
      <c r="P114" s="11"/>
      <c r="Q114" s="11"/>
      <c r="R114" s="11"/>
      <c r="S114" s="15"/>
    </row>
  </sheetData>
  <mergeCells count="23">
    <mergeCell ref="B54:N73"/>
    <mergeCell ref="B75:N83"/>
    <mergeCell ref="B85:N92"/>
    <mergeCell ref="B94:N96"/>
    <mergeCell ref="B98:N113"/>
    <mergeCell ref="B45:N46"/>
    <mergeCell ref="B5:F5"/>
    <mergeCell ref="G5:K5"/>
    <mergeCell ref="B6:F6"/>
    <mergeCell ref="G20:J20"/>
    <mergeCell ref="G22:J22"/>
    <mergeCell ref="G23:J23"/>
    <mergeCell ref="G24:J24"/>
    <mergeCell ref="B27:N35"/>
    <mergeCell ref="B37:N43"/>
    <mergeCell ref="G21:J21"/>
    <mergeCell ref="B4:F4"/>
    <mergeCell ref="G4:K4"/>
    <mergeCell ref="B1:K2"/>
    <mergeCell ref="L1:L2"/>
    <mergeCell ref="N1:N2"/>
    <mergeCell ref="B3:F3"/>
    <mergeCell ref="G3:K3"/>
  </mergeCells>
  <hyperlinks>
    <hyperlink ref="B4:F4" location="'Introduction - USG'!A1" tooltip="2. Usage" display="2. Usage" xr:uid="{00000000-0004-0000-0200-000000000000}"/>
    <hyperlink ref="G21" r:id="rId1" xr:uid="{00000000-0004-0000-0200-000001000000}"/>
    <hyperlink ref="G22" r:id="rId2" xr:uid="{A3B134B9-3936-4979-8E6C-D6C3B8A32E90}"/>
    <hyperlink ref="B5:F5" location="'Introduction - CHG'!A1" tooltip="3. Change notes" display="3. Change notes" xr:uid="{F6669240-51DF-4CEB-B41F-1895ADC61F28}"/>
  </hyperlinks>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tabColor rgb="FF0070C0"/>
  </sheetPr>
  <dimension ref="A1:T56"/>
  <sheetViews>
    <sheetView showRowColHeaders="0"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425"/>
      <c r="B1" s="751" t="s">
        <v>2195</v>
      </c>
      <c r="C1" s="752"/>
      <c r="D1" s="752"/>
      <c r="E1" s="752"/>
      <c r="F1" s="752"/>
      <c r="G1" s="752"/>
      <c r="H1" s="752"/>
      <c r="I1" s="752"/>
      <c r="J1" s="752"/>
      <c r="K1" s="752"/>
      <c r="L1" s="742"/>
      <c r="M1" s="437"/>
      <c r="N1" s="759"/>
      <c r="O1" s="426"/>
      <c r="P1" s="426"/>
      <c r="Q1" s="426"/>
      <c r="R1" s="426"/>
      <c r="S1" s="427"/>
    </row>
    <row r="2" spans="1:19" ht="20.3" customHeight="1" x14ac:dyDescent="0.3">
      <c r="A2" s="428"/>
      <c r="B2" s="753"/>
      <c r="C2" s="754"/>
      <c r="D2" s="754"/>
      <c r="E2" s="754"/>
      <c r="F2" s="754"/>
      <c r="G2" s="754"/>
      <c r="H2" s="754"/>
      <c r="I2" s="754"/>
      <c r="J2" s="754"/>
      <c r="K2" s="754"/>
      <c r="L2" s="743"/>
      <c r="M2" s="422"/>
      <c r="N2" s="743"/>
      <c r="O2" s="434"/>
      <c r="P2" s="434"/>
      <c r="Q2" s="434"/>
      <c r="R2" s="434"/>
      <c r="S2" s="435"/>
    </row>
    <row r="3" spans="1:19" ht="20.3" customHeight="1" x14ac:dyDescent="0.3">
      <c r="A3" s="428"/>
      <c r="B3" s="735" t="s">
        <v>2226</v>
      </c>
      <c r="C3" s="736"/>
      <c r="D3" s="736"/>
      <c r="E3" s="736"/>
      <c r="F3" s="736"/>
      <c r="G3" s="747"/>
      <c r="H3" s="748"/>
      <c r="I3" s="748"/>
      <c r="J3" s="748"/>
      <c r="K3" s="748"/>
      <c r="L3" s="414"/>
      <c r="M3" s="414"/>
      <c r="N3" s="414"/>
      <c r="O3" s="429"/>
      <c r="P3" s="429"/>
      <c r="Q3" s="429"/>
      <c r="R3" s="429"/>
      <c r="S3" s="430"/>
    </row>
    <row r="4" spans="1:19" ht="20.3" customHeight="1" x14ac:dyDescent="0.3">
      <c r="A4" s="428"/>
      <c r="B4" s="744" t="s">
        <v>2227</v>
      </c>
      <c r="C4" s="745"/>
      <c r="D4" s="745"/>
      <c r="E4" s="745"/>
      <c r="F4" s="746"/>
      <c r="G4" s="747"/>
      <c r="H4" s="748"/>
      <c r="I4" s="748"/>
      <c r="J4" s="748"/>
      <c r="K4" s="748"/>
      <c r="L4" s="414"/>
      <c r="M4" s="414"/>
      <c r="N4" s="414"/>
      <c r="O4" s="429"/>
      <c r="P4" s="429"/>
      <c r="Q4" s="429"/>
      <c r="R4" s="429"/>
      <c r="S4" s="430"/>
    </row>
    <row r="5" spans="1:19" ht="20.3" customHeight="1" x14ac:dyDescent="0.3">
      <c r="A5" s="428"/>
      <c r="B5" s="735" t="s">
        <v>3861</v>
      </c>
      <c r="C5" s="736"/>
      <c r="D5" s="736"/>
      <c r="E5" s="736"/>
      <c r="F5" s="736"/>
      <c r="G5" s="747"/>
      <c r="H5" s="748"/>
      <c r="I5" s="748"/>
      <c r="J5" s="748"/>
      <c r="K5" s="748"/>
      <c r="L5" s="414"/>
      <c r="M5" s="414"/>
      <c r="N5" s="414"/>
      <c r="O5" s="429"/>
      <c r="P5" s="429"/>
      <c r="Q5" s="429"/>
      <c r="R5" s="429"/>
      <c r="S5" s="430"/>
    </row>
    <row r="6" spans="1:19" ht="20.3" customHeight="1" x14ac:dyDescent="0.3">
      <c r="A6" s="428"/>
      <c r="B6" s="735"/>
      <c r="C6" s="736"/>
      <c r="D6" s="736"/>
      <c r="E6" s="736"/>
      <c r="F6" s="736"/>
      <c r="G6" s="436"/>
      <c r="H6" s="414"/>
      <c r="I6" s="414"/>
      <c r="J6" s="414"/>
      <c r="K6" s="414"/>
      <c r="L6" s="414"/>
      <c r="M6" s="414"/>
      <c r="N6" s="414"/>
      <c r="O6" s="429"/>
      <c r="P6" s="429"/>
      <c r="Q6" s="429"/>
      <c r="R6" s="429"/>
      <c r="S6" s="430"/>
    </row>
    <row r="7" spans="1:19" ht="20.3" customHeight="1" thickBot="1" x14ac:dyDescent="0.35">
      <c r="A7" s="431"/>
      <c r="B7" s="432"/>
      <c r="C7" s="432"/>
      <c r="D7" s="432"/>
      <c r="E7" s="432"/>
      <c r="F7" s="432"/>
      <c r="G7" s="432"/>
      <c r="H7" s="432"/>
      <c r="I7" s="432"/>
      <c r="J7" s="432"/>
      <c r="K7" s="432"/>
      <c r="L7" s="432"/>
      <c r="M7" s="432"/>
      <c r="N7" s="432"/>
      <c r="O7" s="432"/>
      <c r="P7" s="432"/>
      <c r="Q7" s="432"/>
      <c r="R7" s="432"/>
      <c r="S7" s="433"/>
    </row>
    <row r="8" spans="1:19" ht="20.3" customHeight="1" x14ac:dyDescent="0.3">
      <c r="A8" s="553"/>
      <c r="B8" s="553"/>
      <c r="C8" s="553"/>
      <c r="D8" s="553"/>
      <c r="E8" s="553"/>
      <c r="F8" s="553"/>
      <c r="G8" s="553"/>
      <c r="H8" s="553"/>
      <c r="I8" s="553"/>
      <c r="J8" s="553"/>
      <c r="K8" s="553"/>
      <c r="L8" s="553"/>
      <c r="M8" s="553"/>
      <c r="N8" s="553"/>
      <c r="O8" s="553"/>
      <c r="P8" s="553"/>
      <c r="Q8" s="553"/>
      <c r="R8" s="553"/>
      <c r="S8" s="14"/>
    </row>
    <row r="9" spans="1:19" s="2" customFormat="1" ht="20.3" customHeight="1" x14ac:dyDescent="0.3">
      <c r="A9" s="108"/>
      <c r="B9" s="124" t="s">
        <v>633</v>
      </c>
      <c r="C9" s="108"/>
      <c r="D9" s="108"/>
      <c r="E9" s="452"/>
      <c r="F9" s="452"/>
      <c r="G9" s="108"/>
      <c r="H9" s="108"/>
      <c r="I9" s="108"/>
      <c r="J9" s="108"/>
      <c r="K9" s="108"/>
      <c r="L9" s="108"/>
      <c r="M9" s="108"/>
      <c r="N9" s="108"/>
      <c r="O9" s="108"/>
      <c r="P9" s="206"/>
      <c r="Q9" s="108"/>
      <c r="R9" s="108"/>
      <c r="S9" s="13"/>
    </row>
    <row r="10" spans="1:19" s="2" customFormat="1" ht="20.3" customHeight="1" x14ac:dyDescent="0.3">
      <c r="A10" s="3"/>
      <c r="B10" s="768" t="s">
        <v>2845</v>
      </c>
      <c r="C10" s="769"/>
      <c r="D10" s="769"/>
      <c r="E10" s="769"/>
      <c r="F10" s="769"/>
      <c r="G10" s="769"/>
      <c r="H10" s="769"/>
      <c r="I10" s="769"/>
      <c r="J10" s="769"/>
      <c r="K10" s="769"/>
      <c r="L10" s="769"/>
      <c r="M10" s="769"/>
      <c r="N10" s="769"/>
      <c r="O10" s="3"/>
      <c r="P10" s="204"/>
      <c r="Q10" s="3"/>
      <c r="R10" s="3"/>
      <c r="S10" s="13"/>
    </row>
    <row r="11" spans="1:19" s="2" customFormat="1" ht="20.3" customHeight="1" x14ac:dyDescent="0.3">
      <c r="A11" s="3"/>
      <c r="B11" s="770"/>
      <c r="C11" s="770"/>
      <c r="D11" s="770"/>
      <c r="E11" s="770"/>
      <c r="F11" s="770"/>
      <c r="G11" s="770"/>
      <c r="H11" s="770"/>
      <c r="I11" s="770"/>
      <c r="J11" s="770"/>
      <c r="K11" s="770"/>
      <c r="L11" s="770"/>
      <c r="M11" s="770"/>
      <c r="N11" s="770"/>
      <c r="O11" s="3"/>
      <c r="P11" s="204"/>
      <c r="Q11" s="3"/>
      <c r="R11" s="3"/>
      <c r="S11" s="13"/>
    </row>
    <row r="12" spans="1:19" s="2" customFormat="1" ht="20.3" customHeight="1" x14ac:dyDescent="0.3">
      <c r="A12" s="3"/>
      <c r="B12" s="770"/>
      <c r="C12" s="770"/>
      <c r="D12" s="770"/>
      <c r="E12" s="770"/>
      <c r="F12" s="770"/>
      <c r="G12" s="770"/>
      <c r="H12" s="770"/>
      <c r="I12" s="770"/>
      <c r="J12" s="770"/>
      <c r="K12" s="770"/>
      <c r="L12" s="770"/>
      <c r="M12" s="770"/>
      <c r="N12" s="770"/>
      <c r="O12" s="3"/>
      <c r="P12" s="204"/>
      <c r="Q12" s="3"/>
      <c r="R12" s="3"/>
      <c r="S12" s="13"/>
    </row>
    <row r="13" spans="1:19" s="2" customFormat="1" ht="20.3" customHeight="1" x14ac:dyDescent="0.3">
      <c r="A13" s="3"/>
      <c r="B13" s="770"/>
      <c r="C13" s="770"/>
      <c r="D13" s="770"/>
      <c r="E13" s="770"/>
      <c r="F13" s="770"/>
      <c r="G13" s="770"/>
      <c r="H13" s="770"/>
      <c r="I13" s="770"/>
      <c r="J13" s="770"/>
      <c r="K13" s="770"/>
      <c r="L13" s="770"/>
      <c r="M13" s="770"/>
      <c r="N13" s="770"/>
      <c r="O13" s="3"/>
      <c r="P13" s="204"/>
      <c r="Q13" s="3"/>
      <c r="R13" s="3"/>
      <c r="S13" s="13"/>
    </row>
    <row r="14" spans="1:19" s="2" customFormat="1" ht="20.3" customHeight="1" x14ac:dyDescent="0.3">
      <c r="A14" s="3"/>
      <c r="B14" s="770"/>
      <c r="C14" s="770"/>
      <c r="D14" s="770"/>
      <c r="E14" s="770"/>
      <c r="F14" s="770"/>
      <c r="G14" s="770"/>
      <c r="H14" s="770"/>
      <c r="I14" s="770"/>
      <c r="J14" s="770"/>
      <c r="K14" s="770"/>
      <c r="L14" s="770"/>
      <c r="M14" s="770"/>
      <c r="N14" s="770"/>
      <c r="O14" s="3"/>
      <c r="P14" s="204"/>
      <c r="Q14" s="3"/>
      <c r="R14" s="3"/>
      <c r="S14" s="13"/>
    </row>
    <row r="15" spans="1:19" s="2" customFormat="1" ht="20.3" customHeight="1" x14ac:dyDescent="0.3">
      <c r="A15" s="3"/>
      <c r="B15" s="770"/>
      <c r="C15" s="770"/>
      <c r="D15" s="770"/>
      <c r="E15" s="770"/>
      <c r="F15" s="770"/>
      <c r="G15" s="770"/>
      <c r="H15" s="770"/>
      <c r="I15" s="770"/>
      <c r="J15" s="770"/>
      <c r="K15" s="770"/>
      <c r="L15" s="770"/>
      <c r="M15" s="770"/>
      <c r="N15" s="770"/>
      <c r="O15" s="3"/>
      <c r="P15" s="204"/>
      <c r="Q15" s="3"/>
      <c r="R15" s="3"/>
      <c r="S15" s="13"/>
    </row>
    <row r="16" spans="1:19" s="2" customFormat="1" ht="20.3" customHeight="1" x14ac:dyDescent="0.3">
      <c r="A16" s="3"/>
      <c r="B16" s="770"/>
      <c r="C16" s="770"/>
      <c r="D16" s="770"/>
      <c r="E16" s="770"/>
      <c r="F16" s="770"/>
      <c r="G16" s="770"/>
      <c r="H16" s="770"/>
      <c r="I16" s="770"/>
      <c r="J16" s="770"/>
      <c r="K16" s="770"/>
      <c r="L16" s="770"/>
      <c r="M16" s="770"/>
      <c r="N16" s="770"/>
      <c r="O16" s="3"/>
      <c r="P16" s="204"/>
      <c r="Q16" s="3"/>
      <c r="R16" s="3"/>
      <c r="S16" s="13"/>
    </row>
    <row r="17" spans="1:19" s="2" customFormat="1" ht="20.3" customHeight="1" x14ac:dyDescent="0.3">
      <c r="A17" s="3"/>
      <c r="B17" s="770"/>
      <c r="C17" s="770"/>
      <c r="D17" s="770"/>
      <c r="E17" s="770"/>
      <c r="F17" s="770"/>
      <c r="G17" s="770"/>
      <c r="H17" s="770"/>
      <c r="I17" s="770"/>
      <c r="J17" s="770"/>
      <c r="K17" s="770"/>
      <c r="L17" s="770"/>
      <c r="M17" s="770"/>
      <c r="N17" s="770"/>
      <c r="O17" s="3"/>
      <c r="P17" s="204"/>
      <c r="Q17" s="3"/>
      <c r="R17" s="3"/>
      <c r="S17" s="13"/>
    </row>
    <row r="18" spans="1:19" s="2" customFormat="1" ht="20.3" customHeight="1" x14ac:dyDescent="0.3">
      <c r="A18" s="3"/>
      <c r="B18" s="770"/>
      <c r="C18" s="770"/>
      <c r="D18" s="770"/>
      <c r="E18" s="770"/>
      <c r="F18" s="770"/>
      <c r="G18" s="770"/>
      <c r="H18" s="770"/>
      <c r="I18" s="770"/>
      <c r="J18" s="770"/>
      <c r="K18" s="770"/>
      <c r="L18" s="770"/>
      <c r="M18" s="770"/>
      <c r="N18" s="770"/>
      <c r="O18" s="3"/>
      <c r="P18" s="204"/>
      <c r="Q18" s="3"/>
      <c r="R18" s="3"/>
      <c r="S18" s="13"/>
    </row>
    <row r="19" spans="1:19" s="2" customFormat="1" ht="20.3" customHeight="1" x14ac:dyDescent="0.3">
      <c r="A19" s="3"/>
      <c r="B19" s="770"/>
      <c r="C19" s="770"/>
      <c r="D19" s="770"/>
      <c r="E19" s="770"/>
      <c r="F19" s="770"/>
      <c r="G19" s="770"/>
      <c r="H19" s="770"/>
      <c r="I19" s="770"/>
      <c r="J19" s="770"/>
      <c r="K19" s="770"/>
      <c r="L19" s="770"/>
      <c r="M19" s="770"/>
      <c r="N19" s="770"/>
      <c r="O19" s="3"/>
      <c r="P19" s="204"/>
      <c r="Q19" s="3"/>
      <c r="R19" s="3"/>
      <c r="S19" s="13"/>
    </row>
    <row r="20" spans="1:19" s="2" customFormat="1" ht="20.3" customHeight="1" x14ac:dyDescent="0.3">
      <c r="A20" s="3"/>
      <c r="B20" s="770"/>
      <c r="C20" s="770"/>
      <c r="D20" s="770"/>
      <c r="E20" s="770"/>
      <c r="F20" s="770"/>
      <c r="G20" s="770"/>
      <c r="H20" s="770"/>
      <c r="I20" s="770"/>
      <c r="J20" s="770"/>
      <c r="K20" s="770"/>
      <c r="L20" s="770"/>
      <c r="M20" s="770"/>
      <c r="N20" s="770"/>
      <c r="O20" s="3"/>
      <c r="P20" s="204"/>
      <c r="Q20" s="3"/>
      <c r="R20" s="3"/>
      <c r="S20" s="13"/>
    </row>
    <row r="21" spans="1:19" s="2" customFormat="1" ht="20.3" customHeight="1" x14ac:dyDescent="0.3">
      <c r="A21" s="3"/>
      <c r="B21" s="770"/>
      <c r="C21" s="770"/>
      <c r="D21" s="770"/>
      <c r="E21" s="770"/>
      <c r="F21" s="770"/>
      <c r="G21" s="770"/>
      <c r="H21" s="770"/>
      <c r="I21" s="770"/>
      <c r="J21" s="770"/>
      <c r="K21" s="770"/>
      <c r="L21" s="770"/>
      <c r="M21" s="770"/>
      <c r="N21" s="770"/>
      <c r="O21" s="3"/>
      <c r="P21" s="204"/>
      <c r="Q21" s="3"/>
      <c r="R21" s="3"/>
      <c r="S21" s="13"/>
    </row>
    <row r="22" spans="1:19" s="2" customFormat="1" ht="20.3" customHeight="1" x14ac:dyDescent="0.3">
      <c r="A22" s="3"/>
      <c r="B22" s="770"/>
      <c r="C22" s="770"/>
      <c r="D22" s="770"/>
      <c r="E22" s="770"/>
      <c r="F22" s="770"/>
      <c r="G22" s="770"/>
      <c r="H22" s="770"/>
      <c r="I22" s="770"/>
      <c r="J22" s="770"/>
      <c r="K22" s="770"/>
      <c r="L22" s="770"/>
      <c r="M22" s="770"/>
      <c r="N22" s="770"/>
      <c r="O22" s="3"/>
      <c r="P22" s="204"/>
      <c r="Q22" s="3"/>
      <c r="R22" s="3"/>
      <c r="S22" s="13"/>
    </row>
    <row r="23" spans="1:19" s="2" customFormat="1" ht="20.3" customHeight="1" x14ac:dyDescent="0.3">
      <c r="A23" s="3"/>
      <c r="B23" s="770"/>
      <c r="C23" s="770"/>
      <c r="D23" s="770"/>
      <c r="E23" s="770"/>
      <c r="F23" s="770"/>
      <c r="G23" s="770"/>
      <c r="H23" s="770"/>
      <c r="I23" s="770"/>
      <c r="J23" s="770"/>
      <c r="K23" s="770"/>
      <c r="L23" s="770"/>
      <c r="M23" s="770"/>
      <c r="N23" s="770"/>
      <c r="O23" s="3"/>
      <c r="P23" s="204"/>
      <c r="Q23" s="3"/>
      <c r="R23" s="3"/>
      <c r="S23" s="13"/>
    </row>
    <row r="24" spans="1:19" s="2" customFormat="1" ht="20.3" customHeight="1" x14ac:dyDescent="0.3">
      <c r="A24" s="3"/>
      <c r="B24" s="770"/>
      <c r="C24" s="770"/>
      <c r="D24" s="770"/>
      <c r="E24" s="770"/>
      <c r="F24" s="770"/>
      <c r="G24" s="770"/>
      <c r="H24" s="770"/>
      <c r="I24" s="770"/>
      <c r="J24" s="770"/>
      <c r="K24" s="770"/>
      <c r="L24" s="770"/>
      <c r="M24" s="770"/>
      <c r="N24" s="770"/>
      <c r="O24" s="3"/>
      <c r="P24" s="204"/>
      <c r="Q24" s="3"/>
      <c r="R24" s="3"/>
      <c r="S24" s="13"/>
    </row>
    <row r="25" spans="1:19" s="2" customFormat="1" ht="20.3" customHeight="1" x14ac:dyDescent="0.3">
      <c r="A25" s="3"/>
      <c r="B25" s="770"/>
      <c r="C25" s="770"/>
      <c r="D25" s="770"/>
      <c r="E25" s="770"/>
      <c r="F25" s="770"/>
      <c r="G25" s="770"/>
      <c r="H25" s="770"/>
      <c r="I25" s="770"/>
      <c r="J25" s="770"/>
      <c r="K25" s="770"/>
      <c r="L25" s="770"/>
      <c r="M25" s="770"/>
      <c r="N25" s="770"/>
      <c r="O25" s="3"/>
      <c r="P25" s="204"/>
      <c r="Q25" s="3"/>
      <c r="R25" s="3"/>
      <c r="S25" s="13"/>
    </row>
    <row r="26" spans="1:19" s="2" customFormat="1" ht="20.3" customHeight="1" x14ac:dyDescent="0.3">
      <c r="A26" s="3"/>
      <c r="B26" s="770"/>
      <c r="C26" s="770"/>
      <c r="D26" s="770"/>
      <c r="E26" s="770"/>
      <c r="F26" s="770"/>
      <c r="G26" s="770"/>
      <c r="H26" s="770"/>
      <c r="I26" s="770"/>
      <c r="J26" s="770"/>
      <c r="K26" s="770"/>
      <c r="L26" s="770"/>
      <c r="M26" s="770"/>
      <c r="N26" s="770"/>
      <c r="O26" s="3"/>
      <c r="P26" s="204"/>
      <c r="Q26" s="3"/>
      <c r="R26" s="3"/>
      <c r="S26" s="13"/>
    </row>
    <row r="27" spans="1:19" s="2" customFormat="1" ht="20.3" customHeight="1" x14ac:dyDescent="0.3">
      <c r="A27" s="3"/>
      <c r="B27" s="770"/>
      <c r="C27" s="770"/>
      <c r="D27" s="770"/>
      <c r="E27" s="770"/>
      <c r="F27" s="770"/>
      <c r="G27" s="770"/>
      <c r="H27" s="770"/>
      <c r="I27" s="770"/>
      <c r="J27" s="770"/>
      <c r="K27" s="770"/>
      <c r="L27" s="770"/>
      <c r="M27" s="770"/>
      <c r="N27" s="770"/>
      <c r="O27" s="3"/>
      <c r="P27" s="204"/>
      <c r="Q27" s="3"/>
      <c r="R27" s="3"/>
      <c r="S27" s="13"/>
    </row>
    <row r="28" spans="1:19" s="2" customFormat="1" ht="20.3" customHeight="1" x14ac:dyDescent="0.3">
      <c r="A28" s="3"/>
      <c r="B28" s="770"/>
      <c r="C28" s="770"/>
      <c r="D28" s="770"/>
      <c r="E28" s="770"/>
      <c r="F28" s="770"/>
      <c r="G28" s="770"/>
      <c r="H28" s="770"/>
      <c r="I28" s="770"/>
      <c r="J28" s="770"/>
      <c r="K28" s="770"/>
      <c r="L28" s="770"/>
      <c r="M28" s="770"/>
      <c r="N28" s="770"/>
      <c r="O28" s="3"/>
      <c r="P28" s="204"/>
      <c r="Q28" s="3"/>
      <c r="R28" s="3"/>
      <c r="S28" s="13"/>
    </row>
    <row r="29" spans="1:19" s="2" customFormat="1" ht="20.3" customHeight="1" x14ac:dyDescent="0.3">
      <c r="A29" s="3"/>
      <c r="B29" s="770"/>
      <c r="C29" s="770"/>
      <c r="D29" s="770"/>
      <c r="E29" s="770"/>
      <c r="F29" s="770"/>
      <c r="G29" s="770"/>
      <c r="H29" s="770"/>
      <c r="I29" s="770"/>
      <c r="J29" s="770"/>
      <c r="K29" s="770"/>
      <c r="L29" s="770"/>
      <c r="M29" s="770"/>
      <c r="N29" s="770"/>
      <c r="O29" s="3"/>
      <c r="P29" s="204"/>
      <c r="Q29" s="3"/>
      <c r="R29" s="3"/>
      <c r="S29" s="13"/>
    </row>
    <row r="30" spans="1:19" s="2" customFormat="1" ht="20.3" customHeight="1" x14ac:dyDescent="0.3">
      <c r="A30" s="108"/>
      <c r="B30" s="771"/>
      <c r="C30" s="771"/>
      <c r="D30" s="771"/>
      <c r="E30" s="771"/>
      <c r="F30" s="771"/>
      <c r="G30" s="771"/>
      <c r="H30" s="771"/>
      <c r="I30" s="771"/>
      <c r="J30" s="771"/>
      <c r="K30" s="771"/>
      <c r="L30" s="771"/>
      <c r="M30" s="771"/>
      <c r="N30" s="771"/>
      <c r="O30" s="108"/>
      <c r="P30" s="206"/>
      <c r="Q30" s="108"/>
      <c r="R30" s="108"/>
      <c r="S30" s="13"/>
    </row>
    <row r="31" spans="1:19" s="2" customFormat="1" ht="20.3" customHeight="1" x14ac:dyDescent="0.3">
      <c r="A31" s="108"/>
      <c r="B31" s="107" t="s">
        <v>674</v>
      </c>
      <c r="C31" s="108"/>
      <c r="D31" s="108"/>
      <c r="E31" s="452"/>
      <c r="F31" s="452"/>
      <c r="G31" s="452"/>
      <c r="H31" s="452"/>
      <c r="I31" s="452"/>
      <c r="J31" s="452"/>
      <c r="K31" s="452"/>
      <c r="L31" s="452"/>
      <c r="M31" s="108"/>
      <c r="N31" s="108"/>
      <c r="O31" s="108"/>
      <c r="P31" s="206"/>
      <c r="Q31" s="108"/>
      <c r="R31" s="108"/>
      <c r="S31" s="3"/>
    </row>
    <row r="32" spans="1:19" s="2" customFormat="1" ht="20.3" customHeight="1" x14ac:dyDescent="0.3">
      <c r="A32" s="3"/>
      <c r="B32" s="783" t="s">
        <v>804</v>
      </c>
      <c r="C32" s="783"/>
      <c r="D32" s="783"/>
      <c r="E32" s="783"/>
      <c r="F32" s="783"/>
      <c r="G32" s="783"/>
      <c r="H32" s="783"/>
      <c r="I32" s="783"/>
      <c r="J32" s="783"/>
      <c r="K32" s="783"/>
      <c r="L32" s="783"/>
      <c r="M32" s="783"/>
      <c r="N32" s="783"/>
      <c r="O32" s="439"/>
      <c r="P32" s="472"/>
      <c r="Q32" s="439"/>
      <c r="R32" s="439"/>
      <c r="S32" s="13"/>
    </row>
    <row r="33" spans="1:19" s="2" customFormat="1" ht="20.3" customHeight="1" x14ac:dyDescent="0.3">
      <c r="A33" s="3"/>
      <c r="B33" s="760"/>
      <c r="C33" s="760"/>
      <c r="D33" s="760"/>
      <c r="E33" s="760"/>
      <c r="F33" s="760"/>
      <c r="G33" s="760"/>
      <c r="H33" s="760"/>
      <c r="I33" s="760"/>
      <c r="J33" s="760"/>
      <c r="K33" s="760"/>
      <c r="L33" s="760"/>
      <c r="M33" s="760"/>
      <c r="N33" s="760"/>
      <c r="O33" s="3"/>
      <c r="P33" s="204"/>
      <c r="Q33" s="3"/>
      <c r="R33" s="3"/>
      <c r="S33" s="13"/>
    </row>
    <row r="34" spans="1:19" s="2" customFormat="1" ht="20.3" customHeight="1" x14ac:dyDescent="0.3">
      <c r="A34" s="3"/>
      <c r="B34" s="760"/>
      <c r="C34" s="760"/>
      <c r="D34" s="760"/>
      <c r="E34" s="760"/>
      <c r="F34" s="760"/>
      <c r="G34" s="760"/>
      <c r="H34" s="760"/>
      <c r="I34" s="760"/>
      <c r="J34" s="760"/>
      <c r="K34" s="760"/>
      <c r="L34" s="760"/>
      <c r="M34" s="760"/>
      <c r="N34" s="760"/>
      <c r="O34" s="3"/>
      <c r="P34" s="204"/>
      <c r="Q34" s="3"/>
      <c r="R34" s="3"/>
      <c r="S34" s="13"/>
    </row>
    <row r="35" spans="1:19" s="2" customFormat="1" ht="20.3" customHeight="1" x14ac:dyDescent="0.3">
      <c r="A35" s="3"/>
      <c r="B35" s="760"/>
      <c r="C35" s="760"/>
      <c r="D35" s="760"/>
      <c r="E35" s="760"/>
      <c r="F35" s="760"/>
      <c r="G35" s="760"/>
      <c r="H35" s="760"/>
      <c r="I35" s="760"/>
      <c r="J35" s="760"/>
      <c r="K35" s="760"/>
      <c r="L35" s="760"/>
      <c r="M35" s="760"/>
      <c r="N35" s="760"/>
      <c r="O35" s="3"/>
      <c r="P35" s="204"/>
      <c r="Q35" s="3"/>
      <c r="R35" s="3"/>
      <c r="S35" s="13"/>
    </row>
    <row r="36" spans="1:19" s="2" customFormat="1" ht="20.3" customHeight="1" x14ac:dyDescent="0.3">
      <c r="A36" s="3"/>
      <c r="B36" s="760"/>
      <c r="C36" s="760"/>
      <c r="D36" s="760"/>
      <c r="E36" s="760"/>
      <c r="F36" s="760"/>
      <c r="G36" s="760"/>
      <c r="H36" s="760"/>
      <c r="I36" s="760"/>
      <c r="J36" s="760"/>
      <c r="K36" s="760"/>
      <c r="L36" s="760"/>
      <c r="M36" s="760"/>
      <c r="N36" s="760"/>
      <c r="O36" s="3"/>
      <c r="P36" s="3"/>
      <c r="Q36" s="3"/>
      <c r="R36" s="3"/>
      <c r="S36" s="13"/>
    </row>
    <row r="37" spans="1:19" s="2" customFormat="1" ht="20.3" customHeight="1" x14ac:dyDescent="0.3">
      <c r="A37" s="3"/>
      <c r="B37" s="760"/>
      <c r="C37" s="760"/>
      <c r="D37" s="760"/>
      <c r="E37" s="760"/>
      <c r="F37" s="760"/>
      <c r="G37" s="760"/>
      <c r="H37" s="760"/>
      <c r="I37" s="760"/>
      <c r="J37" s="760"/>
      <c r="K37" s="760"/>
      <c r="L37" s="760"/>
      <c r="M37" s="760"/>
      <c r="N37" s="760"/>
      <c r="O37" s="3"/>
      <c r="P37" s="204"/>
      <c r="Q37" s="3"/>
      <c r="R37" s="3"/>
      <c r="S37" s="13"/>
    </row>
    <row r="38" spans="1:19" s="2" customFormat="1" ht="20.3" customHeight="1" x14ac:dyDescent="0.3">
      <c r="A38" s="3"/>
      <c r="B38" s="760"/>
      <c r="C38" s="760"/>
      <c r="D38" s="760"/>
      <c r="E38" s="760"/>
      <c r="F38" s="760"/>
      <c r="G38" s="760"/>
      <c r="H38" s="760"/>
      <c r="I38" s="760"/>
      <c r="J38" s="760"/>
      <c r="K38" s="760"/>
      <c r="L38" s="760"/>
      <c r="M38" s="760"/>
      <c r="N38" s="760"/>
      <c r="O38" s="3"/>
      <c r="P38" s="204"/>
      <c r="Q38" s="3"/>
      <c r="R38" s="3"/>
      <c r="S38" s="13"/>
    </row>
    <row r="39" spans="1:19" s="2" customFormat="1" ht="20.3" customHeight="1" x14ac:dyDescent="0.3">
      <c r="A39" s="464"/>
      <c r="B39" s="556" t="s">
        <v>1258</v>
      </c>
      <c r="C39" s="555"/>
      <c r="D39" s="555"/>
      <c r="E39" s="555"/>
      <c r="F39" s="555"/>
      <c r="G39" s="555"/>
      <c r="H39" s="555"/>
      <c r="I39" s="555"/>
      <c r="J39" s="555"/>
      <c r="K39" s="555"/>
      <c r="L39" s="555"/>
      <c r="M39" s="555"/>
      <c r="N39" s="555"/>
      <c r="O39" s="464"/>
      <c r="P39" s="465"/>
      <c r="Q39" s="464"/>
      <c r="R39" s="464"/>
      <c r="S39" s="3"/>
    </row>
    <row r="40" spans="1:19" s="2" customFormat="1" ht="20.3" customHeight="1" x14ac:dyDescent="0.3">
      <c r="A40" s="3"/>
      <c r="B40" s="768" t="s">
        <v>2917</v>
      </c>
      <c r="C40" s="768"/>
      <c r="D40" s="768"/>
      <c r="E40" s="768"/>
      <c r="F40" s="768"/>
      <c r="G40" s="768"/>
      <c r="H40" s="768"/>
      <c r="I40" s="768"/>
      <c r="J40" s="768"/>
      <c r="K40" s="768"/>
      <c r="L40" s="768"/>
      <c r="M40" s="768"/>
      <c r="N40" s="768"/>
      <c r="O40" s="3"/>
      <c r="P40" s="204"/>
      <c r="Q40" s="3"/>
      <c r="R40" s="3"/>
      <c r="S40" s="13"/>
    </row>
    <row r="41" spans="1:19" s="2" customFormat="1" ht="20.3" customHeight="1" x14ac:dyDescent="0.3">
      <c r="A41" s="3"/>
      <c r="B41" s="786"/>
      <c r="C41" s="786"/>
      <c r="D41" s="786"/>
      <c r="E41" s="786"/>
      <c r="F41" s="786"/>
      <c r="G41" s="786"/>
      <c r="H41" s="786"/>
      <c r="I41" s="786"/>
      <c r="J41" s="786"/>
      <c r="K41" s="786"/>
      <c r="L41" s="786"/>
      <c r="M41" s="786"/>
      <c r="N41" s="786"/>
      <c r="O41" s="3"/>
      <c r="P41" s="204"/>
      <c r="Q41" s="3"/>
      <c r="R41" s="3"/>
      <c r="S41" s="13"/>
    </row>
    <row r="42" spans="1:19" s="2" customFormat="1" ht="20.3" customHeight="1" x14ac:dyDescent="0.3">
      <c r="A42" s="108"/>
      <c r="B42" s="787"/>
      <c r="C42" s="787"/>
      <c r="D42" s="787"/>
      <c r="E42" s="787"/>
      <c r="F42" s="787"/>
      <c r="G42" s="787"/>
      <c r="H42" s="787"/>
      <c r="I42" s="787"/>
      <c r="J42" s="787"/>
      <c r="K42" s="787"/>
      <c r="L42" s="787"/>
      <c r="M42" s="787"/>
      <c r="N42" s="787"/>
      <c r="O42" s="108"/>
      <c r="P42" s="206"/>
      <c r="Q42" s="108"/>
      <c r="R42" s="108"/>
      <c r="S42" s="13"/>
    </row>
    <row r="43" spans="1:19" s="2" customFormat="1" ht="20.3" customHeight="1" x14ac:dyDescent="0.3">
      <c r="A43" s="108"/>
      <c r="B43" s="474" t="s">
        <v>2816</v>
      </c>
      <c r="C43" s="464"/>
      <c r="D43" s="464"/>
      <c r="E43" s="473"/>
      <c r="F43" s="473"/>
      <c r="G43" s="471"/>
      <c r="H43" s="471"/>
      <c r="I43" s="471"/>
      <c r="J43" s="471"/>
      <c r="K43" s="471"/>
      <c r="L43" s="471"/>
      <c r="M43" s="464"/>
      <c r="N43" s="464"/>
      <c r="O43" s="464"/>
      <c r="P43" s="465"/>
      <c r="Q43" s="464"/>
      <c r="R43" s="464"/>
      <c r="S43" s="13"/>
    </row>
    <row r="44" spans="1:19" s="2" customFormat="1" ht="20.3" customHeight="1" x14ac:dyDescent="0.3">
      <c r="A44" s="3"/>
      <c r="B44" s="783" t="s">
        <v>675</v>
      </c>
      <c r="C44" s="783"/>
      <c r="D44" s="783"/>
      <c r="E44" s="783"/>
      <c r="F44" s="783"/>
      <c r="G44" s="783"/>
      <c r="H44" s="783"/>
      <c r="I44" s="783"/>
      <c r="J44" s="783"/>
      <c r="K44" s="783"/>
      <c r="L44" s="783"/>
      <c r="M44" s="783"/>
      <c r="N44" s="783"/>
      <c r="O44" s="3"/>
      <c r="P44" s="3"/>
      <c r="Q44" s="3"/>
      <c r="R44" s="3"/>
      <c r="S44" s="13"/>
    </row>
    <row r="45" spans="1:19" s="2" customFormat="1" ht="20.3" customHeight="1" x14ac:dyDescent="0.3">
      <c r="A45" s="3"/>
      <c r="B45" s="760"/>
      <c r="C45" s="760"/>
      <c r="D45" s="760"/>
      <c r="E45" s="760"/>
      <c r="F45" s="760"/>
      <c r="G45" s="760"/>
      <c r="H45" s="760"/>
      <c r="I45" s="760"/>
      <c r="J45" s="760"/>
      <c r="K45" s="760"/>
      <c r="L45" s="760"/>
      <c r="M45" s="760"/>
      <c r="N45" s="760"/>
      <c r="O45" s="3"/>
      <c r="P45" s="204"/>
      <c r="Q45" s="3"/>
      <c r="R45" s="3"/>
      <c r="S45" s="13"/>
    </row>
    <row r="46" spans="1:19" s="2" customFormat="1" ht="20.3" customHeight="1" x14ac:dyDescent="0.3">
      <c r="A46" s="3"/>
      <c r="B46" s="760"/>
      <c r="C46" s="760"/>
      <c r="D46" s="760"/>
      <c r="E46" s="760"/>
      <c r="F46" s="760"/>
      <c r="G46" s="760"/>
      <c r="H46" s="760"/>
      <c r="I46" s="760"/>
      <c r="J46" s="760"/>
      <c r="K46" s="760"/>
      <c r="L46" s="760"/>
      <c r="M46" s="760"/>
      <c r="N46" s="760"/>
      <c r="O46" s="3"/>
      <c r="P46" s="204"/>
      <c r="Q46" s="3"/>
      <c r="R46" s="3"/>
      <c r="S46" s="13"/>
    </row>
    <row r="47" spans="1:19" s="2" customFormat="1" ht="20.3" customHeight="1" x14ac:dyDescent="0.3">
      <c r="A47" s="3"/>
      <c r="B47" s="760"/>
      <c r="C47" s="760"/>
      <c r="D47" s="760"/>
      <c r="E47" s="760"/>
      <c r="F47" s="760"/>
      <c r="G47" s="760"/>
      <c r="H47" s="760"/>
      <c r="I47" s="760"/>
      <c r="J47" s="760"/>
      <c r="K47" s="760"/>
      <c r="L47" s="760"/>
      <c r="M47" s="760"/>
      <c r="N47" s="760"/>
      <c r="O47" s="3"/>
      <c r="P47" s="204"/>
      <c r="Q47" s="3"/>
      <c r="R47" s="3"/>
      <c r="S47" s="13"/>
    </row>
    <row r="48" spans="1:19" s="2" customFormat="1" ht="20.3" customHeight="1" x14ac:dyDescent="0.3">
      <c r="A48" s="108"/>
      <c r="B48" s="760"/>
      <c r="C48" s="760"/>
      <c r="D48" s="760"/>
      <c r="E48" s="760"/>
      <c r="F48" s="760"/>
      <c r="G48" s="760"/>
      <c r="H48" s="760"/>
      <c r="I48" s="760"/>
      <c r="J48" s="760"/>
      <c r="K48" s="760"/>
      <c r="L48" s="760"/>
      <c r="M48" s="760"/>
      <c r="N48" s="760"/>
      <c r="O48" s="3"/>
      <c r="P48" s="204"/>
      <c r="Q48" s="3"/>
      <c r="R48" s="3"/>
      <c r="S48" s="13"/>
    </row>
    <row r="49" spans="1:19" s="2" customFormat="1" ht="20.3" customHeight="1" x14ac:dyDescent="0.3">
      <c r="A49" s="108"/>
      <c r="B49" s="474" t="s">
        <v>789</v>
      </c>
      <c r="C49" s="464"/>
      <c r="D49" s="471"/>
      <c r="E49" s="464"/>
      <c r="F49" s="464"/>
      <c r="G49" s="471"/>
      <c r="H49" s="471"/>
      <c r="I49" s="471"/>
      <c r="J49" s="471"/>
      <c r="K49" s="471"/>
      <c r="L49" s="471"/>
      <c r="M49" s="464"/>
      <c r="N49" s="464"/>
      <c r="O49" s="464"/>
      <c r="P49" s="465"/>
      <c r="Q49" s="464"/>
      <c r="R49" s="464"/>
      <c r="S49" s="13"/>
    </row>
    <row r="50" spans="1:19" s="2" customFormat="1" ht="20.3" customHeight="1" x14ac:dyDescent="0.3">
      <c r="A50" s="3"/>
      <c r="B50" s="783" t="s">
        <v>2616</v>
      </c>
      <c r="C50" s="783"/>
      <c r="D50" s="783"/>
      <c r="E50" s="783"/>
      <c r="F50" s="783"/>
      <c r="G50" s="783"/>
      <c r="H50" s="783"/>
      <c r="I50" s="783"/>
      <c r="J50" s="783"/>
      <c r="K50" s="783"/>
      <c r="L50" s="783"/>
      <c r="M50" s="783"/>
      <c r="N50" s="783"/>
      <c r="O50" s="439"/>
      <c r="P50" s="472"/>
      <c r="Q50" s="439"/>
      <c r="R50" s="439"/>
      <c r="S50" s="13"/>
    </row>
    <row r="51" spans="1:19" ht="20.3" customHeight="1" x14ac:dyDescent="0.3">
      <c r="A51" s="107"/>
      <c r="B51" s="785"/>
      <c r="C51" s="785"/>
      <c r="D51" s="785"/>
      <c r="E51" s="785"/>
      <c r="F51" s="785"/>
      <c r="G51" s="785"/>
      <c r="H51" s="785"/>
      <c r="I51" s="785"/>
      <c r="J51" s="785"/>
      <c r="K51" s="785"/>
      <c r="L51" s="785"/>
      <c r="M51" s="785"/>
      <c r="N51" s="785"/>
      <c r="O51" s="447"/>
      <c r="P51" s="447"/>
      <c r="Q51" s="447"/>
      <c r="R51" s="461"/>
      <c r="S51" s="14"/>
    </row>
    <row r="52" spans="1:19" ht="20.3" customHeight="1" x14ac:dyDescent="0.3">
      <c r="A52" s="108"/>
      <c r="B52" s="124" t="s">
        <v>2916</v>
      </c>
      <c r="C52" s="108"/>
      <c r="D52" s="108"/>
      <c r="E52" s="452"/>
      <c r="F52" s="452"/>
      <c r="G52" s="108"/>
      <c r="H52" s="108"/>
      <c r="I52" s="108"/>
      <c r="J52" s="108"/>
      <c r="K52" s="108"/>
      <c r="L52" s="108"/>
      <c r="M52" s="108"/>
      <c r="N52" s="108"/>
      <c r="O52" s="108"/>
      <c r="P52" s="206"/>
      <c r="Q52" s="108"/>
      <c r="R52" s="108"/>
      <c r="S52" s="14"/>
    </row>
    <row r="53" spans="1:19" ht="20.3" customHeight="1" x14ac:dyDescent="0.3">
      <c r="A53" s="102"/>
      <c r="B53" s="783" t="s">
        <v>2918</v>
      </c>
      <c r="C53" s="783"/>
      <c r="D53" s="783"/>
      <c r="E53" s="783"/>
      <c r="F53" s="783"/>
      <c r="G53" s="783"/>
      <c r="H53" s="783"/>
      <c r="I53" s="783"/>
      <c r="J53" s="783"/>
      <c r="K53" s="783"/>
      <c r="L53" s="783"/>
      <c r="M53" s="783"/>
      <c r="N53" s="783"/>
      <c r="O53" s="5"/>
      <c r="P53" s="5"/>
      <c r="Q53" s="5"/>
      <c r="R53" s="12"/>
      <c r="S53" s="14"/>
    </row>
    <row r="54" spans="1:19" ht="20.3" customHeight="1" x14ac:dyDescent="0.3">
      <c r="A54" s="102"/>
      <c r="B54" s="760"/>
      <c r="C54" s="760"/>
      <c r="D54" s="760"/>
      <c r="E54" s="760"/>
      <c r="F54" s="760"/>
      <c r="G54" s="760"/>
      <c r="H54" s="760"/>
      <c r="I54" s="760"/>
      <c r="J54" s="760"/>
      <c r="K54" s="760"/>
      <c r="L54" s="760"/>
      <c r="M54" s="760"/>
      <c r="N54" s="760"/>
      <c r="O54" s="5"/>
      <c r="P54" s="5"/>
      <c r="Q54" s="5"/>
      <c r="R54" s="12"/>
      <c r="S54" s="14"/>
    </row>
    <row r="55" spans="1:19" ht="20.3" customHeight="1" x14ac:dyDescent="0.3">
      <c r="A55" s="102"/>
      <c r="B55" s="760"/>
      <c r="C55" s="760"/>
      <c r="D55" s="760"/>
      <c r="E55" s="760"/>
      <c r="F55" s="760"/>
      <c r="G55" s="760"/>
      <c r="H55" s="760"/>
      <c r="I55" s="760"/>
      <c r="J55" s="760"/>
      <c r="K55" s="760"/>
      <c r="L55" s="760"/>
      <c r="M55" s="760"/>
      <c r="N55" s="760"/>
      <c r="O55" s="5"/>
      <c r="P55" s="5"/>
      <c r="Q55" s="5"/>
      <c r="R55" s="12"/>
      <c r="S55" s="14"/>
    </row>
    <row r="56" spans="1:19" ht="20.3" customHeight="1" x14ac:dyDescent="0.3">
      <c r="A56" s="616"/>
      <c r="B56" s="784"/>
      <c r="C56" s="784"/>
      <c r="D56" s="784"/>
      <c r="E56" s="784"/>
      <c r="F56" s="784"/>
      <c r="G56" s="784"/>
      <c r="H56" s="784"/>
      <c r="I56" s="784"/>
      <c r="J56" s="784"/>
      <c r="K56" s="784"/>
      <c r="L56" s="784"/>
      <c r="M56" s="784"/>
      <c r="N56" s="784"/>
      <c r="O56" s="617"/>
      <c r="P56" s="617"/>
      <c r="Q56" s="617"/>
      <c r="R56" s="617"/>
      <c r="S56" s="618"/>
    </row>
  </sheetData>
  <mergeCells count="16">
    <mergeCell ref="B53:N56"/>
    <mergeCell ref="B44:N48"/>
    <mergeCell ref="B10:N30"/>
    <mergeCell ref="B50:N51"/>
    <mergeCell ref="B5:F5"/>
    <mergeCell ref="G5:K5"/>
    <mergeCell ref="B6:F6"/>
    <mergeCell ref="B32:N38"/>
    <mergeCell ref="B40:N42"/>
    <mergeCell ref="B4:F4"/>
    <mergeCell ref="G4:K4"/>
    <mergeCell ref="B1:K2"/>
    <mergeCell ref="L1:L2"/>
    <mergeCell ref="N1:N2"/>
    <mergeCell ref="B3:F3"/>
    <mergeCell ref="G3:K3"/>
  </mergeCells>
  <hyperlinks>
    <hyperlink ref="B4:F4" location="'General - SCP'!A1" tooltip="2. Scope" display="2. Scope" xr:uid="{00000000-0004-0000-0300-000000000000}"/>
    <hyperlink ref="B3:F3" location="'Introduction - INT'!A1" tooltip="1. Introduction" display="1. Introduction" xr:uid="{00000000-0004-0000-0300-000001000000}"/>
    <hyperlink ref="B5:F5" location="'Introduction - CHG'!A1" tooltip="3. Change notes" display="3. Change notes" xr:uid="{A405482B-EAD7-4F93-BA22-98EC8A078F2A}"/>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D47B7-3AC4-4C43-A318-59F7079DF708}">
  <sheetPr>
    <tabColor rgb="FF0070C0"/>
  </sheetPr>
  <dimension ref="A1:T147"/>
  <sheetViews>
    <sheetView showRowColHeaders="0"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425"/>
      <c r="B1" s="751" t="s">
        <v>2195</v>
      </c>
      <c r="C1" s="752"/>
      <c r="D1" s="752"/>
      <c r="E1" s="752"/>
      <c r="F1" s="752"/>
      <c r="G1" s="752"/>
      <c r="H1" s="752"/>
      <c r="I1" s="752"/>
      <c r="J1" s="752"/>
      <c r="K1" s="752"/>
      <c r="L1" s="742"/>
      <c r="M1" s="437"/>
      <c r="N1" s="759"/>
      <c r="O1" s="426"/>
      <c r="P1" s="426"/>
      <c r="Q1" s="426"/>
      <c r="R1" s="426"/>
      <c r="S1" s="427"/>
    </row>
    <row r="2" spans="1:19" ht="20.3" customHeight="1" x14ac:dyDescent="0.3">
      <c r="A2" s="428"/>
      <c r="B2" s="753"/>
      <c r="C2" s="754"/>
      <c r="D2" s="754"/>
      <c r="E2" s="754"/>
      <c r="F2" s="754"/>
      <c r="G2" s="754"/>
      <c r="H2" s="754"/>
      <c r="I2" s="754"/>
      <c r="J2" s="754"/>
      <c r="K2" s="754"/>
      <c r="L2" s="743"/>
      <c r="M2" s="422"/>
      <c r="N2" s="743"/>
      <c r="O2" s="434"/>
      <c r="P2" s="434"/>
      <c r="Q2" s="434"/>
      <c r="R2" s="434"/>
      <c r="S2" s="435"/>
    </row>
    <row r="3" spans="1:19" ht="20.3" customHeight="1" x14ac:dyDescent="0.3">
      <c r="A3" s="428"/>
      <c r="B3" s="735" t="s">
        <v>2226</v>
      </c>
      <c r="C3" s="736"/>
      <c r="D3" s="736"/>
      <c r="E3" s="736"/>
      <c r="F3" s="736"/>
      <c r="G3" s="747" t="s">
        <v>4554</v>
      </c>
      <c r="H3" s="748"/>
      <c r="I3" s="748"/>
      <c r="J3" s="748"/>
      <c r="K3" s="748"/>
      <c r="L3" s="414"/>
      <c r="M3" s="414"/>
      <c r="N3" s="414"/>
      <c r="O3" s="429"/>
      <c r="P3" s="429"/>
      <c r="Q3" s="429"/>
      <c r="R3" s="429"/>
      <c r="S3" s="430"/>
    </row>
    <row r="4" spans="1:19" ht="20.3" customHeight="1" x14ac:dyDescent="0.3">
      <c r="A4" s="428"/>
      <c r="B4" s="735" t="s">
        <v>2227</v>
      </c>
      <c r="C4" s="736"/>
      <c r="D4" s="736"/>
      <c r="E4" s="736"/>
      <c r="F4" s="736"/>
      <c r="G4" s="747" t="s">
        <v>3862</v>
      </c>
      <c r="H4" s="748"/>
      <c r="I4" s="748"/>
      <c r="J4" s="748"/>
      <c r="K4" s="748"/>
      <c r="L4" s="414"/>
      <c r="M4" s="414"/>
      <c r="N4" s="414"/>
      <c r="O4" s="429"/>
      <c r="P4" s="429"/>
      <c r="Q4" s="429"/>
      <c r="R4" s="429"/>
      <c r="S4" s="430"/>
    </row>
    <row r="5" spans="1:19" ht="20.3" customHeight="1" x14ac:dyDescent="0.3">
      <c r="A5" s="428"/>
      <c r="B5" s="744" t="s">
        <v>3861</v>
      </c>
      <c r="C5" s="745"/>
      <c r="D5" s="745"/>
      <c r="E5" s="745"/>
      <c r="F5" s="746"/>
      <c r="G5" s="747"/>
      <c r="H5" s="748"/>
      <c r="I5" s="748"/>
      <c r="J5" s="748"/>
      <c r="K5" s="748"/>
      <c r="L5" s="414"/>
      <c r="M5" s="414"/>
      <c r="N5" s="414"/>
      <c r="O5" s="429"/>
      <c r="P5" s="429"/>
      <c r="Q5" s="429"/>
      <c r="R5" s="429"/>
      <c r="S5" s="430"/>
    </row>
    <row r="6" spans="1:19" ht="20.3" customHeight="1" x14ac:dyDescent="0.3">
      <c r="A6" s="428"/>
      <c r="B6" s="735"/>
      <c r="C6" s="736"/>
      <c r="D6" s="736"/>
      <c r="E6" s="736"/>
      <c r="F6" s="736"/>
      <c r="G6" s="436"/>
      <c r="H6" s="414"/>
      <c r="I6" s="414"/>
      <c r="J6" s="414"/>
      <c r="K6" s="414"/>
      <c r="L6" s="414"/>
      <c r="M6" s="414"/>
      <c r="N6" s="414"/>
      <c r="O6" s="429"/>
      <c r="P6" s="429"/>
      <c r="Q6" s="429"/>
      <c r="R6" s="429"/>
      <c r="S6" s="430"/>
    </row>
    <row r="7" spans="1:19" ht="20.3" customHeight="1" thickBot="1" x14ac:dyDescent="0.35">
      <c r="A7" s="431"/>
      <c r="B7" s="432"/>
      <c r="C7" s="432"/>
      <c r="D7" s="432"/>
      <c r="E7" s="432"/>
      <c r="F7" s="432"/>
      <c r="G7" s="432"/>
      <c r="H7" s="432"/>
      <c r="I7" s="432"/>
      <c r="J7" s="432"/>
      <c r="K7" s="432"/>
      <c r="L7" s="432"/>
      <c r="M7" s="432"/>
      <c r="N7" s="432"/>
      <c r="O7" s="432"/>
      <c r="P7" s="432"/>
      <c r="Q7" s="432"/>
      <c r="R7" s="432"/>
      <c r="S7" s="433"/>
    </row>
    <row r="8" spans="1:19" ht="20.3" customHeight="1" x14ac:dyDescent="0.3">
      <c r="A8" s="553"/>
      <c r="B8" s="553"/>
      <c r="C8" s="553"/>
      <c r="D8" s="553"/>
      <c r="E8" s="553"/>
      <c r="F8" s="553"/>
      <c r="G8" s="553"/>
      <c r="H8" s="553"/>
      <c r="I8" s="553"/>
      <c r="J8" s="553"/>
      <c r="K8" s="553"/>
      <c r="L8" s="553"/>
      <c r="M8" s="553"/>
      <c r="N8" s="553"/>
      <c r="O8" s="553"/>
      <c r="P8" s="553"/>
      <c r="Q8" s="553"/>
      <c r="R8" s="553"/>
      <c r="S8" s="14"/>
    </row>
    <row r="9" spans="1:19" s="2" customFormat="1" ht="20.3" customHeight="1" x14ac:dyDescent="0.3">
      <c r="A9" s="108"/>
      <c r="B9" s="709" t="s">
        <v>4555</v>
      </c>
      <c r="C9" s="108"/>
      <c r="D9" s="108"/>
      <c r="E9" s="452"/>
      <c r="F9" s="452"/>
      <c r="G9" s="108"/>
      <c r="H9" s="108"/>
      <c r="I9" s="108"/>
      <c r="J9" s="108"/>
      <c r="K9" s="108"/>
      <c r="L9" s="108"/>
      <c r="M9" s="108"/>
      <c r="N9" s="108"/>
      <c r="O9" s="108"/>
      <c r="P9" s="206"/>
      <c r="Q9" s="108"/>
      <c r="R9" s="108"/>
      <c r="S9" s="13"/>
    </row>
    <row r="10" spans="1:19" s="2" customFormat="1" ht="20.3" customHeight="1" x14ac:dyDescent="0.3">
      <c r="A10" s="3"/>
      <c r="B10" s="681"/>
      <c r="C10" s="678"/>
      <c r="D10" s="678"/>
      <c r="E10" s="678"/>
      <c r="F10" s="678"/>
      <c r="G10" s="678"/>
      <c r="H10" s="678"/>
      <c r="I10" s="678"/>
      <c r="J10" s="678"/>
      <c r="K10" s="678"/>
      <c r="L10" s="678"/>
      <c r="M10" s="678"/>
      <c r="N10" s="678"/>
      <c r="O10" s="3"/>
      <c r="P10" s="204"/>
      <c r="Q10" s="3"/>
      <c r="R10" s="3"/>
      <c r="S10" s="13"/>
    </row>
    <row r="11" spans="1:19" s="2" customFormat="1" ht="20.3" customHeight="1" x14ac:dyDescent="0.3">
      <c r="A11" s="3"/>
      <c r="B11" s="680" t="s">
        <v>3900</v>
      </c>
      <c r="C11" s="449"/>
      <c r="D11" s="449"/>
      <c r="E11" s="449"/>
      <c r="F11" s="449"/>
      <c r="G11" s="449"/>
      <c r="H11" s="449"/>
      <c r="I11" s="449"/>
      <c r="J11" s="449"/>
      <c r="K11" s="449"/>
      <c r="L11" s="449"/>
      <c r="M11" s="449"/>
      <c r="N11" s="449"/>
      <c r="O11" s="3"/>
      <c r="P11" s="204"/>
      <c r="Q11" s="3"/>
      <c r="R11" s="3"/>
      <c r="S11" s="13"/>
    </row>
    <row r="12" spans="1:19" s="2" customFormat="1" ht="20.3" customHeight="1" x14ac:dyDescent="0.3">
      <c r="A12" s="3"/>
      <c r="B12" s="449"/>
      <c r="C12" s="449" t="s">
        <v>61</v>
      </c>
      <c r="D12" s="449"/>
      <c r="E12" s="449"/>
      <c r="F12" s="449"/>
      <c r="G12" s="449"/>
      <c r="H12" s="449"/>
      <c r="I12" s="449"/>
      <c r="J12" s="449"/>
      <c r="K12" s="449"/>
      <c r="L12" s="449"/>
      <c r="M12" s="449"/>
      <c r="N12" s="449"/>
      <c r="O12" s="3"/>
      <c r="P12" s="204"/>
      <c r="Q12" s="3"/>
      <c r="R12" s="3"/>
      <c r="S12" s="13"/>
    </row>
    <row r="13" spans="1:19" s="2" customFormat="1" ht="20.3" customHeight="1" x14ac:dyDescent="0.3">
      <c r="A13" s="3"/>
      <c r="B13" s="449"/>
      <c r="C13" s="449"/>
      <c r="D13" s="449" t="s">
        <v>4584</v>
      </c>
      <c r="E13" s="449"/>
      <c r="F13" s="449"/>
      <c r="G13" s="449"/>
      <c r="H13" s="449"/>
      <c r="I13" s="449"/>
      <c r="J13" s="449"/>
      <c r="K13" s="449"/>
      <c r="L13" s="449"/>
      <c r="M13" s="449"/>
      <c r="N13" s="449"/>
      <c r="O13" s="3"/>
      <c r="P13" s="204"/>
      <c r="Q13" s="3"/>
      <c r="R13" s="3"/>
      <c r="S13" s="13"/>
    </row>
    <row r="14" spans="1:19" s="2" customFormat="1" ht="20.3" customHeight="1" x14ac:dyDescent="0.3">
      <c r="A14" s="3"/>
      <c r="B14" s="449"/>
      <c r="C14" s="449"/>
      <c r="D14" s="449" t="s">
        <v>4265</v>
      </c>
      <c r="E14" s="449"/>
      <c r="F14" s="449"/>
      <c r="G14" s="449"/>
      <c r="H14" s="449"/>
      <c r="I14" s="449"/>
      <c r="J14" s="449"/>
      <c r="K14" s="449"/>
      <c r="L14" s="449"/>
      <c r="M14" s="449"/>
      <c r="N14" s="449"/>
      <c r="O14" s="3"/>
      <c r="P14" s="204"/>
      <c r="Q14" s="3"/>
      <c r="R14" s="3"/>
      <c r="S14" s="13"/>
    </row>
    <row r="15" spans="1:19" s="2" customFormat="1" ht="20.3" customHeight="1" x14ac:dyDescent="0.3">
      <c r="A15" s="3"/>
      <c r="B15" s="449"/>
      <c r="C15" s="449"/>
      <c r="D15" s="449" t="s">
        <v>4266</v>
      </c>
      <c r="E15" s="449"/>
      <c r="F15" s="449"/>
      <c r="G15" s="449"/>
      <c r="H15" s="449"/>
      <c r="I15" s="449"/>
      <c r="J15" s="449"/>
      <c r="K15" s="449"/>
      <c r="L15" s="449"/>
      <c r="M15" s="449"/>
      <c r="N15" s="449"/>
      <c r="O15" s="3"/>
      <c r="P15" s="204"/>
      <c r="Q15" s="3"/>
      <c r="R15" s="3"/>
      <c r="S15" s="13"/>
    </row>
    <row r="16" spans="1:19" s="2" customFormat="1" ht="20.3" customHeight="1" x14ac:dyDescent="0.3">
      <c r="A16" s="3"/>
      <c r="B16" s="449"/>
      <c r="C16" s="449" t="s">
        <v>3864</v>
      </c>
      <c r="D16" s="449"/>
      <c r="E16" s="449"/>
      <c r="F16" s="449"/>
      <c r="G16" s="449"/>
      <c r="H16" s="449"/>
      <c r="I16" s="449"/>
      <c r="J16" s="449"/>
      <c r="K16" s="449"/>
      <c r="L16" s="449"/>
      <c r="M16" s="449"/>
      <c r="N16" s="449"/>
      <c r="O16" s="3"/>
      <c r="P16" s="204"/>
      <c r="Q16" s="3"/>
      <c r="R16" s="3"/>
      <c r="S16" s="13"/>
    </row>
    <row r="17" spans="1:19" s="2" customFormat="1" ht="20.3" customHeight="1" x14ac:dyDescent="0.3">
      <c r="A17" s="3"/>
      <c r="B17" s="449"/>
      <c r="C17" s="449"/>
      <c r="D17" s="449" t="s">
        <v>4100</v>
      </c>
      <c r="E17" s="449"/>
      <c r="F17" s="449"/>
      <c r="G17" s="449"/>
      <c r="H17" s="449"/>
      <c r="I17" s="449"/>
      <c r="J17" s="449"/>
      <c r="K17" s="449"/>
      <c r="L17" s="449"/>
      <c r="M17" s="449"/>
      <c r="N17" s="449"/>
      <c r="O17" s="3"/>
      <c r="P17" s="204"/>
      <c r="Q17" s="3"/>
      <c r="R17" s="3"/>
      <c r="S17" s="13"/>
    </row>
    <row r="18" spans="1:19" s="2" customFormat="1" ht="20.3" customHeight="1" x14ac:dyDescent="0.3">
      <c r="A18" s="3"/>
      <c r="B18" s="449"/>
      <c r="C18" s="449"/>
      <c r="D18" s="449" t="s">
        <v>3962</v>
      </c>
      <c r="E18" s="449"/>
      <c r="F18" s="449"/>
      <c r="G18" s="449"/>
      <c r="H18" s="449"/>
      <c r="I18" s="449"/>
      <c r="J18" s="449"/>
      <c r="K18" s="449"/>
      <c r="L18" s="449"/>
      <c r="M18" s="449"/>
      <c r="N18" s="449"/>
      <c r="O18" s="3"/>
      <c r="P18" s="204"/>
      <c r="Q18" s="3"/>
      <c r="R18" s="3"/>
      <c r="S18" s="13"/>
    </row>
    <row r="19" spans="1:19" s="2" customFormat="1" ht="20.3" customHeight="1" x14ac:dyDescent="0.3">
      <c r="A19" s="3"/>
      <c r="B19" s="680" t="s">
        <v>3901</v>
      </c>
      <c r="C19" s="449"/>
      <c r="D19" s="449"/>
      <c r="E19" s="449"/>
      <c r="F19" s="449"/>
      <c r="G19" s="449"/>
      <c r="H19" s="449"/>
      <c r="I19" s="449"/>
      <c r="J19" s="449"/>
      <c r="K19" s="449"/>
      <c r="L19" s="449"/>
      <c r="M19" s="449"/>
      <c r="N19" s="449"/>
      <c r="O19" s="3"/>
      <c r="P19" s="204"/>
      <c r="Q19" s="3"/>
      <c r="R19" s="3"/>
      <c r="S19" s="13"/>
    </row>
    <row r="20" spans="1:19" s="2" customFormat="1" ht="20.3" customHeight="1" x14ac:dyDescent="0.3">
      <c r="A20" s="3"/>
      <c r="B20" s="449"/>
      <c r="C20" s="449" t="s">
        <v>3904</v>
      </c>
      <c r="D20" s="449"/>
      <c r="E20" s="449"/>
      <c r="F20" s="449"/>
      <c r="G20" s="449"/>
      <c r="H20" s="449"/>
      <c r="I20" s="449"/>
      <c r="J20" s="449"/>
      <c r="K20" s="449"/>
      <c r="L20" s="449"/>
      <c r="M20" s="449"/>
      <c r="N20" s="449"/>
      <c r="O20" s="3"/>
      <c r="P20" s="204"/>
      <c r="Q20" s="3"/>
      <c r="R20" s="3"/>
      <c r="S20" s="13"/>
    </row>
    <row r="21" spans="1:19" s="2" customFormat="1" ht="20.3" customHeight="1" x14ac:dyDescent="0.3">
      <c r="A21" s="3"/>
      <c r="B21" s="449"/>
      <c r="C21" s="449"/>
      <c r="D21" s="449" t="s">
        <v>3905</v>
      </c>
      <c r="E21" s="449"/>
      <c r="F21" s="449"/>
      <c r="G21" s="449"/>
      <c r="H21" s="449"/>
      <c r="I21" s="449"/>
      <c r="J21" s="449"/>
      <c r="K21" s="449"/>
      <c r="L21" s="449"/>
      <c r="M21" s="449"/>
      <c r="N21" s="449"/>
      <c r="O21" s="3"/>
      <c r="P21" s="204"/>
      <c r="Q21" s="3"/>
      <c r="R21" s="3"/>
      <c r="S21" s="13"/>
    </row>
    <row r="22" spans="1:19" s="2" customFormat="1" ht="20.3" customHeight="1" x14ac:dyDescent="0.3">
      <c r="A22" s="3"/>
      <c r="B22" s="449"/>
      <c r="C22" s="449"/>
      <c r="D22" s="449" t="s">
        <v>4058</v>
      </c>
      <c r="E22" s="449"/>
      <c r="F22" s="449"/>
      <c r="G22" s="449"/>
      <c r="H22" s="449"/>
      <c r="I22" s="449"/>
      <c r="J22" s="449"/>
      <c r="K22" s="449"/>
      <c r="L22" s="449"/>
      <c r="M22" s="449"/>
      <c r="N22" s="449"/>
      <c r="O22" s="3"/>
      <c r="P22" s="204"/>
      <c r="Q22" s="3"/>
      <c r="R22" s="3"/>
      <c r="S22" s="13"/>
    </row>
    <row r="23" spans="1:19" s="2" customFormat="1" ht="20.3" customHeight="1" x14ac:dyDescent="0.3">
      <c r="A23" s="3"/>
      <c r="B23" s="449"/>
      <c r="C23" s="449"/>
      <c r="D23" s="449" t="s">
        <v>4057</v>
      </c>
      <c r="E23" s="449"/>
      <c r="F23" s="449"/>
      <c r="G23" s="449"/>
      <c r="H23" s="449"/>
      <c r="I23" s="449"/>
      <c r="J23" s="449"/>
      <c r="K23" s="449"/>
      <c r="L23" s="449"/>
      <c r="M23" s="449"/>
      <c r="N23" s="449"/>
      <c r="O23" s="3"/>
      <c r="P23" s="204"/>
      <c r="Q23" s="3"/>
      <c r="R23" s="3"/>
      <c r="S23" s="13"/>
    </row>
    <row r="24" spans="1:19" s="2" customFormat="1" ht="20.3" customHeight="1" x14ac:dyDescent="0.3">
      <c r="A24" s="3"/>
      <c r="B24" s="449"/>
      <c r="C24" s="449"/>
      <c r="D24" s="449"/>
      <c r="E24" s="449"/>
      <c r="F24" s="449"/>
      <c r="G24" s="449"/>
      <c r="H24" s="449"/>
      <c r="I24" s="449"/>
      <c r="J24" s="449"/>
      <c r="K24" s="449"/>
      <c r="L24" s="449"/>
      <c r="M24" s="449"/>
      <c r="N24" s="449"/>
      <c r="O24" s="3"/>
      <c r="P24" s="204"/>
      <c r="Q24" s="3"/>
      <c r="R24" s="3"/>
      <c r="S24" s="13"/>
    </row>
    <row r="25" spans="1:19" s="2" customFormat="1" ht="20.3" customHeight="1" x14ac:dyDescent="0.3">
      <c r="A25" s="3"/>
      <c r="B25" s="449"/>
      <c r="C25" s="449" t="s">
        <v>3916</v>
      </c>
      <c r="D25" s="449"/>
      <c r="E25" s="449"/>
      <c r="F25" s="449"/>
      <c r="G25" s="449"/>
      <c r="H25" s="449"/>
      <c r="I25" s="449"/>
      <c r="J25" s="449"/>
      <c r="K25" s="449"/>
      <c r="L25" s="449"/>
      <c r="M25" s="449"/>
      <c r="N25" s="449"/>
      <c r="O25" s="3"/>
      <c r="P25" s="204"/>
      <c r="Q25" s="3"/>
      <c r="R25" s="3"/>
      <c r="S25" s="13"/>
    </row>
    <row r="26" spans="1:19" s="2" customFormat="1" ht="20.3" customHeight="1" x14ac:dyDescent="0.3">
      <c r="A26" s="3"/>
      <c r="B26" s="449"/>
      <c r="C26" s="449"/>
      <c r="D26" s="449" t="s">
        <v>4248</v>
      </c>
      <c r="E26" s="449"/>
      <c r="F26" s="449"/>
      <c r="G26" s="449"/>
      <c r="H26" s="449"/>
      <c r="I26" s="449"/>
      <c r="J26" s="449"/>
      <c r="K26" s="449"/>
      <c r="L26" s="449"/>
      <c r="M26" s="449"/>
      <c r="N26" s="449"/>
      <c r="O26" s="3"/>
      <c r="P26" s="204"/>
      <c r="Q26" s="3"/>
      <c r="R26" s="3"/>
      <c r="S26" s="13"/>
    </row>
    <row r="27" spans="1:19" s="2" customFormat="1" ht="20.3" customHeight="1" x14ac:dyDescent="0.3">
      <c r="A27" s="3"/>
      <c r="B27" s="449"/>
      <c r="C27" s="449"/>
      <c r="D27" s="449" t="s">
        <v>4249</v>
      </c>
      <c r="E27" s="449"/>
      <c r="F27" s="449"/>
      <c r="G27" s="449"/>
      <c r="H27" s="449"/>
      <c r="I27" s="449"/>
      <c r="J27" s="449"/>
      <c r="K27" s="449"/>
      <c r="L27" s="449"/>
      <c r="M27" s="449"/>
      <c r="N27" s="449"/>
      <c r="O27" s="3"/>
      <c r="P27" s="204"/>
      <c r="Q27" s="3"/>
      <c r="R27" s="3"/>
      <c r="S27" s="13"/>
    </row>
    <row r="28" spans="1:19" s="2" customFormat="1" ht="20.3" customHeight="1" x14ac:dyDescent="0.3">
      <c r="A28" s="3"/>
      <c r="B28" s="449"/>
      <c r="C28" s="449"/>
      <c r="D28" s="449" t="s">
        <v>4250</v>
      </c>
      <c r="E28" s="449"/>
      <c r="F28" s="449"/>
      <c r="G28" s="449"/>
      <c r="H28" s="449"/>
      <c r="I28" s="449"/>
      <c r="J28" s="449"/>
      <c r="K28" s="449"/>
      <c r="L28" s="449"/>
      <c r="M28" s="449"/>
      <c r="N28" s="449"/>
      <c r="O28" s="3"/>
      <c r="P28" s="204"/>
      <c r="Q28" s="3"/>
      <c r="R28" s="3"/>
      <c r="S28" s="13"/>
    </row>
    <row r="29" spans="1:19" s="2" customFormat="1" ht="20.3" customHeight="1" x14ac:dyDescent="0.3">
      <c r="A29" s="3"/>
      <c r="B29" s="449"/>
      <c r="C29" s="449"/>
      <c r="D29" s="449"/>
      <c r="E29" s="449"/>
      <c r="F29" s="449"/>
      <c r="G29" s="449"/>
      <c r="H29" s="449"/>
      <c r="I29" s="449"/>
      <c r="J29" s="449"/>
      <c r="K29" s="449"/>
      <c r="L29" s="449"/>
      <c r="M29" s="449"/>
      <c r="N29" s="449"/>
      <c r="O29" s="3"/>
      <c r="P29" s="204"/>
      <c r="Q29" s="3"/>
      <c r="R29" s="3"/>
      <c r="S29" s="13"/>
    </row>
    <row r="30" spans="1:19" s="2" customFormat="1" ht="20.3" customHeight="1" x14ac:dyDescent="0.3">
      <c r="A30" s="3"/>
      <c r="B30" s="680" t="s">
        <v>3902</v>
      </c>
      <c r="C30" s="449"/>
      <c r="D30" s="449"/>
      <c r="E30" s="449"/>
      <c r="F30" s="449"/>
      <c r="G30" s="449"/>
      <c r="H30" s="449"/>
      <c r="I30" s="449"/>
      <c r="J30" s="449"/>
      <c r="K30" s="449"/>
      <c r="L30" s="449"/>
      <c r="M30" s="449"/>
      <c r="N30" s="449"/>
      <c r="O30" s="3"/>
      <c r="P30" s="204"/>
      <c r="Q30" s="3"/>
      <c r="R30" s="3"/>
      <c r="S30" s="13"/>
    </row>
    <row r="31" spans="1:19" s="2" customFormat="1" ht="20.3" customHeight="1" x14ac:dyDescent="0.3">
      <c r="A31" s="3"/>
      <c r="B31" s="680"/>
      <c r="C31" s="449" t="s">
        <v>3913</v>
      </c>
      <c r="D31" s="449"/>
      <c r="E31" s="449"/>
      <c r="F31" s="449"/>
      <c r="G31" s="449"/>
      <c r="H31" s="449"/>
      <c r="I31" s="449"/>
      <c r="J31" s="449"/>
      <c r="K31" s="449"/>
      <c r="L31" s="449"/>
      <c r="M31" s="449"/>
      <c r="N31" s="449"/>
      <c r="O31" s="3"/>
      <c r="P31" s="204"/>
      <c r="Q31" s="3"/>
      <c r="R31" s="3"/>
      <c r="S31" s="13"/>
    </row>
    <row r="32" spans="1:19" s="2" customFormat="1" ht="20.3" customHeight="1" x14ac:dyDescent="0.3">
      <c r="A32" s="3"/>
      <c r="B32" s="680"/>
      <c r="C32" s="449"/>
      <c r="D32" s="449" t="s">
        <v>3914</v>
      </c>
      <c r="E32" s="449"/>
      <c r="F32" s="449"/>
      <c r="G32" s="449"/>
      <c r="H32" s="449"/>
      <c r="I32" s="449"/>
      <c r="J32" s="449"/>
      <c r="K32" s="449"/>
      <c r="L32" s="449"/>
      <c r="M32" s="449"/>
      <c r="N32" s="449"/>
      <c r="O32" s="3"/>
      <c r="P32" s="204"/>
      <c r="Q32" s="3"/>
      <c r="R32" s="3"/>
      <c r="S32" s="13"/>
    </row>
    <row r="33" spans="1:19" s="2" customFormat="1" ht="20.3" customHeight="1" x14ac:dyDescent="0.3">
      <c r="A33" s="3"/>
      <c r="B33" s="680"/>
      <c r="C33" s="449"/>
      <c r="D33" s="449" t="s">
        <v>4441</v>
      </c>
      <c r="E33" s="449"/>
      <c r="F33" s="449"/>
      <c r="G33" s="449"/>
      <c r="H33" s="449"/>
      <c r="I33" s="449"/>
      <c r="J33" s="449"/>
      <c r="K33" s="449"/>
      <c r="L33" s="449"/>
      <c r="M33" s="449"/>
      <c r="N33" s="449"/>
      <c r="O33" s="3"/>
      <c r="P33" s="204"/>
      <c r="Q33" s="3"/>
      <c r="R33" s="3"/>
      <c r="S33" s="13"/>
    </row>
    <row r="34" spans="1:19" s="2" customFormat="1" ht="20.3" customHeight="1" x14ac:dyDescent="0.3">
      <c r="A34" s="3"/>
      <c r="B34" s="680"/>
      <c r="C34" s="449"/>
      <c r="D34" s="449" t="s">
        <v>4440</v>
      </c>
      <c r="E34" s="449"/>
      <c r="F34" s="449"/>
      <c r="G34" s="449"/>
      <c r="H34" s="449"/>
      <c r="I34" s="449"/>
      <c r="J34" s="449"/>
      <c r="K34" s="449"/>
      <c r="L34" s="449"/>
      <c r="M34" s="449"/>
      <c r="N34" s="449"/>
      <c r="O34" s="3"/>
      <c r="P34" s="204"/>
      <c r="Q34" s="3"/>
      <c r="R34" s="3"/>
      <c r="S34" s="13"/>
    </row>
    <row r="35" spans="1:19" s="2" customFormat="1" ht="20.3" customHeight="1" x14ac:dyDescent="0.3">
      <c r="A35" s="3"/>
      <c r="B35" s="680"/>
      <c r="C35" s="449"/>
      <c r="D35" s="449" t="s">
        <v>4648</v>
      </c>
      <c r="E35" s="449"/>
      <c r="F35" s="449"/>
      <c r="G35" s="449"/>
      <c r="H35" s="449"/>
      <c r="I35" s="449"/>
      <c r="J35" s="449"/>
      <c r="K35" s="449"/>
      <c r="L35" s="449"/>
      <c r="M35" s="449"/>
      <c r="N35" s="449"/>
      <c r="O35" s="3"/>
      <c r="P35" s="204"/>
      <c r="Q35" s="3"/>
      <c r="R35" s="3"/>
      <c r="S35" s="13"/>
    </row>
    <row r="36" spans="1:19" s="2" customFormat="1" ht="20.3" customHeight="1" x14ac:dyDescent="0.3">
      <c r="A36" s="3"/>
      <c r="B36" s="680"/>
      <c r="C36" s="449"/>
      <c r="D36" s="449"/>
      <c r="E36" s="449"/>
      <c r="F36" s="449"/>
      <c r="G36" s="449"/>
      <c r="H36" s="449"/>
      <c r="I36" s="449"/>
      <c r="J36" s="449"/>
      <c r="K36" s="449"/>
      <c r="L36" s="449"/>
      <c r="M36" s="449"/>
      <c r="N36" s="449"/>
      <c r="O36" s="3"/>
      <c r="P36" s="204"/>
      <c r="Q36" s="3"/>
      <c r="R36" s="3"/>
      <c r="S36" s="13"/>
    </row>
    <row r="37" spans="1:19" s="2" customFormat="1" ht="20.3" customHeight="1" x14ac:dyDescent="0.3">
      <c r="A37" s="3"/>
      <c r="B37" s="680"/>
      <c r="C37" s="449" t="s">
        <v>3874</v>
      </c>
      <c r="D37" s="449"/>
      <c r="E37" s="449"/>
      <c r="F37" s="449"/>
      <c r="G37" s="449"/>
      <c r="H37" s="449"/>
      <c r="I37" s="449"/>
      <c r="J37" s="449"/>
      <c r="K37" s="449"/>
      <c r="L37" s="449"/>
      <c r="M37" s="449"/>
      <c r="N37" s="449"/>
      <c r="O37" s="3"/>
      <c r="P37" s="204"/>
      <c r="Q37" s="3"/>
      <c r="R37" s="3"/>
      <c r="S37" s="13"/>
    </row>
    <row r="38" spans="1:19" s="2" customFormat="1" ht="20.3" customHeight="1" x14ac:dyDescent="0.3">
      <c r="A38" s="3"/>
      <c r="B38" s="680"/>
      <c r="C38" s="449"/>
      <c r="D38" s="449" t="s">
        <v>4017</v>
      </c>
      <c r="E38" s="449"/>
      <c r="F38" s="449"/>
      <c r="G38" s="449"/>
      <c r="H38" s="449"/>
      <c r="I38" s="449"/>
      <c r="J38" s="449"/>
      <c r="K38" s="449"/>
      <c r="L38" s="449"/>
      <c r="M38" s="449"/>
      <c r="N38" s="449"/>
      <c r="O38" s="3"/>
      <c r="P38" s="204"/>
      <c r="Q38" s="3"/>
      <c r="R38" s="3"/>
      <c r="S38" s="13"/>
    </row>
    <row r="39" spans="1:19" s="2" customFormat="1" ht="20.3" customHeight="1" x14ac:dyDescent="0.3">
      <c r="A39" s="3"/>
      <c r="B39" s="680"/>
      <c r="C39" s="449"/>
      <c r="D39" s="449" t="s">
        <v>4018</v>
      </c>
      <c r="E39" s="449"/>
      <c r="F39" s="449"/>
      <c r="G39" s="449"/>
      <c r="H39" s="449"/>
      <c r="I39" s="449"/>
      <c r="J39" s="449"/>
      <c r="K39" s="449"/>
      <c r="L39" s="449"/>
      <c r="M39" s="449"/>
      <c r="N39" s="449"/>
      <c r="O39" s="3"/>
      <c r="P39" s="204"/>
      <c r="Q39" s="3"/>
      <c r="R39" s="3"/>
      <c r="S39" s="13"/>
    </row>
    <row r="40" spans="1:19" s="2" customFormat="1" ht="20.3" customHeight="1" x14ac:dyDescent="0.3">
      <c r="A40" s="3"/>
      <c r="B40" s="680"/>
      <c r="C40" s="449"/>
      <c r="D40" s="449" t="s">
        <v>4016</v>
      </c>
      <c r="E40" s="449"/>
      <c r="F40" s="449"/>
      <c r="G40" s="449"/>
      <c r="H40" s="449"/>
      <c r="I40" s="449"/>
      <c r="J40" s="449"/>
      <c r="K40" s="449"/>
      <c r="L40" s="449"/>
      <c r="M40" s="449"/>
      <c r="N40" s="449"/>
      <c r="O40" s="3"/>
      <c r="P40" s="204"/>
      <c r="Q40" s="3"/>
      <c r="R40" s="3"/>
      <c r="S40" s="13"/>
    </row>
    <row r="41" spans="1:19" s="2" customFormat="1" ht="20.3" customHeight="1" x14ac:dyDescent="0.3">
      <c r="A41" s="3"/>
      <c r="B41" s="680"/>
      <c r="C41" s="449"/>
      <c r="D41" s="449"/>
      <c r="E41" s="449"/>
      <c r="F41" s="449"/>
      <c r="G41" s="449"/>
      <c r="H41" s="449"/>
      <c r="I41" s="449"/>
      <c r="J41" s="449"/>
      <c r="K41" s="449"/>
      <c r="L41" s="449"/>
      <c r="M41" s="449"/>
      <c r="N41" s="449"/>
      <c r="O41" s="3"/>
      <c r="P41" s="204"/>
      <c r="Q41" s="3"/>
      <c r="R41" s="3"/>
      <c r="S41" s="13"/>
    </row>
    <row r="42" spans="1:19" s="2" customFormat="1" ht="20.3" customHeight="1" x14ac:dyDescent="0.3">
      <c r="A42" s="3"/>
      <c r="B42" s="680"/>
      <c r="C42" s="449" t="s">
        <v>4096</v>
      </c>
      <c r="D42" s="449"/>
      <c r="E42" s="449"/>
      <c r="F42" s="449"/>
      <c r="G42" s="449"/>
      <c r="H42" s="449"/>
      <c r="I42" s="449"/>
      <c r="J42" s="449"/>
      <c r="K42" s="449"/>
      <c r="L42" s="449"/>
      <c r="M42" s="449"/>
      <c r="N42" s="449"/>
      <c r="O42" s="3"/>
      <c r="P42" s="204"/>
      <c r="Q42" s="3"/>
      <c r="R42" s="3"/>
      <c r="S42" s="13"/>
    </row>
    <row r="43" spans="1:19" s="2" customFormat="1" ht="20.3" customHeight="1" x14ac:dyDescent="0.3">
      <c r="A43" s="3"/>
      <c r="B43" s="680"/>
      <c r="C43" s="449"/>
      <c r="D43" s="449" t="s">
        <v>4097</v>
      </c>
      <c r="E43" s="449"/>
      <c r="F43" s="449"/>
      <c r="G43" s="449"/>
      <c r="H43" s="449"/>
      <c r="I43" s="449"/>
      <c r="J43" s="449"/>
      <c r="K43" s="449"/>
      <c r="L43" s="449"/>
      <c r="M43" s="449"/>
      <c r="N43" s="449"/>
      <c r="O43" s="3"/>
      <c r="P43" s="204"/>
      <c r="Q43" s="3"/>
      <c r="R43" s="3"/>
      <c r="S43" s="13"/>
    </row>
    <row r="44" spans="1:19" s="2" customFormat="1" ht="20.3" customHeight="1" x14ac:dyDescent="0.3">
      <c r="A44" s="3"/>
      <c r="B44" s="680"/>
      <c r="C44" s="449"/>
      <c r="D44" s="449" t="s">
        <v>4098</v>
      </c>
      <c r="E44" s="449"/>
      <c r="F44" s="449"/>
      <c r="G44" s="449"/>
      <c r="H44" s="449"/>
      <c r="I44" s="449"/>
      <c r="J44" s="449"/>
      <c r="K44" s="449"/>
      <c r="L44" s="449"/>
      <c r="M44" s="449"/>
      <c r="N44" s="449"/>
      <c r="O44" s="3"/>
      <c r="P44" s="204"/>
      <c r="Q44" s="3"/>
      <c r="R44" s="3"/>
      <c r="S44" s="13"/>
    </row>
    <row r="45" spans="1:19" s="2" customFormat="1" ht="20.3" customHeight="1" x14ac:dyDescent="0.3">
      <c r="A45" s="3"/>
      <c r="B45" s="680"/>
      <c r="C45" s="449"/>
      <c r="D45" s="449" t="s">
        <v>4099</v>
      </c>
      <c r="E45" s="449"/>
      <c r="F45" s="449"/>
      <c r="G45" s="449"/>
      <c r="H45" s="449"/>
      <c r="I45" s="449"/>
      <c r="J45" s="449"/>
      <c r="K45" s="449"/>
      <c r="L45" s="449"/>
      <c r="M45" s="449"/>
      <c r="N45" s="449"/>
      <c r="O45" s="3"/>
      <c r="P45" s="204"/>
      <c r="Q45" s="3"/>
      <c r="R45" s="3"/>
      <c r="S45" s="13"/>
    </row>
    <row r="46" spans="1:19" s="2" customFormat="1" ht="20.3" customHeight="1" x14ac:dyDescent="0.3">
      <c r="A46" s="3"/>
      <c r="B46" s="680"/>
      <c r="C46" s="449"/>
      <c r="D46" s="449"/>
      <c r="E46" s="449"/>
      <c r="F46" s="449"/>
      <c r="G46" s="449"/>
      <c r="H46" s="449"/>
      <c r="I46" s="449"/>
      <c r="J46" s="449"/>
      <c r="K46" s="449"/>
      <c r="L46" s="449"/>
      <c r="M46" s="449"/>
      <c r="N46" s="449"/>
      <c r="O46" s="3"/>
      <c r="P46" s="204"/>
      <c r="Q46" s="3"/>
      <c r="R46" s="3"/>
      <c r="S46" s="13"/>
    </row>
    <row r="47" spans="1:19" s="2" customFormat="1" ht="20.3" customHeight="1" x14ac:dyDescent="0.3">
      <c r="A47" s="3"/>
      <c r="B47" s="680"/>
      <c r="C47" s="449" t="s">
        <v>3871</v>
      </c>
      <c r="D47" s="449"/>
      <c r="E47" s="449"/>
      <c r="F47" s="449"/>
      <c r="G47" s="449"/>
      <c r="H47" s="449"/>
      <c r="I47" s="449"/>
      <c r="J47" s="449"/>
      <c r="K47" s="449"/>
      <c r="L47" s="449"/>
      <c r="M47" s="449"/>
      <c r="N47" s="449"/>
      <c r="O47" s="3"/>
      <c r="P47" s="204"/>
      <c r="Q47" s="3"/>
      <c r="R47" s="3"/>
      <c r="S47" s="13"/>
    </row>
    <row r="48" spans="1:19" s="2" customFormat="1" ht="20.3" customHeight="1" x14ac:dyDescent="0.3">
      <c r="A48" s="3"/>
      <c r="B48" s="680"/>
      <c r="C48" s="449"/>
      <c r="D48" s="449" t="s">
        <v>4262</v>
      </c>
      <c r="E48" s="449"/>
      <c r="F48" s="449"/>
      <c r="G48" s="449"/>
      <c r="H48" s="449"/>
      <c r="I48" s="449"/>
      <c r="J48" s="449"/>
      <c r="K48" s="449"/>
      <c r="L48" s="449"/>
      <c r="M48" s="449"/>
      <c r="N48" s="449"/>
      <c r="O48" s="3"/>
      <c r="P48" s="204"/>
      <c r="Q48" s="3"/>
      <c r="R48" s="3"/>
      <c r="S48" s="13"/>
    </row>
    <row r="49" spans="1:19" s="2" customFormat="1" ht="20.3" customHeight="1" x14ac:dyDescent="0.3">
      <c r="A49" s="3"/>
      <c r="B49" s="680"/>
      <c r="C49" s="449"/>
      <c r="D49" s="449" t="s">
        <v>4439</v>
      </c>
      <c r="E49" s="449"/>
      <c r="F49" s="449"/>
      <c r="G49" s="449"/>
      <c r="H49" s="449"/>
      <c r="I49" s="449"/>
      <c r="J49" s="449"/>
      <c r="K49" s="449"/>
      <c r="L49" s="449"/>
      <c r="M49" s="449"/>
      <c r="N49" s="449"/>
      <c r="O49" s="3"/>
      <c r="P49" s="204"/>
      <c r="Q49" s="3"/>
      <c r="R49" s="3"/>
      <c r="S49" s="13"/>
    </row>
    <row r="50" spans="1:19" s="2" customFormat="1" ht="20.3" customHeight="1" x14ac:dyDescent="0.3">
      <c r="A50" s="3"/>
      <c r="B50" s="680"/>
      <c r="C50" s="449"/>
      <c r="D50" s="449"/>
      <c r="E50" s="449"/>
      <c r="F50" s="449"/>
      <c r="G50" s="449"/>
      <c r="H50" s="449"/>
      <c r="I50" s="449"/>
      <c r="J50" s="449"/>
      <c r="K50" s="449"/>
      <c r="L50" s="449"/>
      <c r="M50" s="449"/>
      <c r="N50" s="449"/>
      <c r="O50" s="3"/>
      <c r="P50" s="204"/>
      <c r="Q50" s="3"/>
      <c r="R50" s="3"/>
      <c r="S50" s="13"/>
    </row>
    <row r="51" spans="1:19" s="2" customFormat="1" ht="20.3" customHeight="1" x14ac:dyDescent="0.3">
      <c r="A51" s="3"/>
      <c r="B51" s="680" t="s">
        <v>3899</v>
      </c>
      <c r="C51" s="449"/>
      <c r="D51" s="449"/>
      <c r="E51" s="449"/>
      <c r="F51" s="449"/>
      <c r="G51" s="449"/>
      <c r="H51" s="449"/>
      <c r="I51" s="449"/>
      <c r="J51" s="449"/>
      <c r="K51" s="449"/>
      <c r="L51" s="449"/>
      <c r="M51" s="449"/>
      <c r="N51" s="449"/>
      <c r="O51" s="3"/>
      <c r="P51" s="204"/>
      <c r="Q51" s="3"/>
      <c r="R51" s="3"/>
      <c r="S51" s="13"/>
    </row>
    <row r="52" spans="1:19" s="2" customFormat="1" ht="20.3" customHeight="1" x14ac:dyDescent="0.3">
      <c r="A52" s="3"/>
      <c r="B52" s="449"/>
      <c r="C52" s="449" t="s">
        <v>4033</v>
      </c>
      <c r="D52" s="449"/>
      <c r="E52" s="449"/>
      <c r="F52" s="449"/>
      <c r="G52" s="449"/>
      <c r="H52" s="449"/>
      <c r="I52" s="449"/>
      <c r="J52" s="449"/>
      <c r="K52" s="449"/>
      <c r="L52" s="449"/>
      <c r="M52" s="449"/>
      <c r="N52" s="449"/>
      <c r="O52" s="3"/>
      <c r="P52" s="204"/>
      <c r="Q52" s="3"/>
      <c r="R52" s="3"/>
      <c r="S52" s="13"/>
    </row>
    <row r="53" spans="1:19" s="2" customFormat="1" ht="20.3" customHeight="1" x14ac:dyDescent="0.3">
      <c r="A53" s="3"/>
      <c r="B53" s="449"/>
      <c r="C53" s="449" t="s">
        <v>4032</v>
      </c>
      <c r="D53" s="449"/>
      <c r="E53" s="449"/>
      <c r="F53" s="449"/>
      <c r="G53" s="449"/>
      <c r="H53" s="449"/>
      <c r="I53" s="449"/>
      <c r="J53" s="449"/>
      <c r="K53" s="449"/>
      <c r="L53" s="449"/>
      <c r="M53" s="449"/>
      <c r="N53" s="449"/>
      <c r="O53" s="3"/>
      <c r="P53" s="204"/>
      <c r="Q53" s="3"/>
      <c r="R53" s="3"/>
      <c r="S53" s="13"/>
    </row>
    <row r="54" spans="1:19" s="2" customFormat="1" ht="20.3" customHeight="1" x14ac:dyDescent="0.3">
      <c r="A54" s="3"/>
      <c r="B54" s="449"/>
      <c r="C54" s="449" t="s">
        <v>4045</v>
      </c>
      <c r="D54" s="449"/>
      <c r="E54" s="449"/>
      <c r="F54" s="449"/>
      <c r="G54" s="449"/>
      <c r="H54" s="449"/>
      <c r="I54" s="449"/>
      <c r="J54" s="449"/>
      <c r="K54" s="449"/>
      <c r="L54" s="449"/>
      <c r="M54" s="449"/>
      <c r="N54" s="449"/>
      <c r="O54" s="3"/>
      <c r="P54" s="204"/>
      <c r="Q54" s="3"/>
      <c r="R54" s="3"/>
      <c r="S54" s="13"/>
    </row>
    <row r="55" spans="1:19" s="2" customFormat="1" ht="20.3" customHeight="1" x14ac:dyDescent="0.3">
      <c r="A55" s="3"/>
      <c r="B55" s="449"/>
      <c r="C55" s="449"/>
      <c r="D55" s="449"/>
      <c r="E55" s="449"/>
      <c r="F55" s="449"/>
      <c r="G55" s="449"/>
      <c r="H55" s="449"/>
      <c r="I55" s="449"/>
      <c r="J55" s="449"/>
      <c r="K55" s="449"/>
      <c r="L55" s="449"/>
      <c r="M55" s="449"/>
      <c r="N55" s="449"/>
      <c r="O55" s="3"/>
      <c r="P55" s="204"/>
      <c r="Q55" s="3"/>
      <c r="R55" s="3"/>
      <c r="S55" s="13"/>
    </row>
    <row r="56" spans="1:19" s="2" customFormat="1" ht="20.3" customHeight="1" x14ac:dyDescent="0.3">
      <c r="A56" s="3"/>
      <c r="B56" s="449"/>
      <c r="C56" s="449" t="s">
        <v>4150</v>
      </c>
      <c r="D56" s="449"/>
      <c r="E56" s="449"/>
      <c r="F56" s="449"/>
      <c r="G56" s="449"/>
      <c r="H56" s="449"/>
      <c r="I56" s="449"/>
      <c r="J56" s="449"/>
      <c r="K56" s="449"/>
      <c r="L56" s="449"/>
      <c r="M56" s="449"/>
      <c r="N56" s="449"/>
      <c r="O56" s="3"/>
      <c r="P56" s="204"/>
      <c r="Q56" s="3"/>
      <c r="R56" s="3"/>
      <c r="S56" s="13"/>
    </row>
    <row r="57" spans="1:19" s="2" customFormat="1" ht="20.3" customHeight="1" x14ac:dyDescent="0.3">
      <c r="A57" s="3"/>
      <c r="B57" s="449"/>
      <c r="C57" s="449"/>
      <c r="D57" s="449" t="s">
        <v>4215</v>
      </c>
      <c r="E57" s="449"/>
      <c r="F57" s="449"/>
      <c r="G57" s="449"/>
      <c r="H57" s="449"/>
      <c r="I57" s="449"/>
      <c r="J57" s="449"/>
      <c r="K57" s="449"/>
      <c r="L57" s="449"/>
      <c r="M57" s="449"/>
      <c r="N57" s="449"/>
      <c r="O57" s="3"/>
      <c r="P57" s="204"/>
      <c r="Q57" s="3"/>
      <c r="R57" s="3"/>
      <c r="S57" s="13"/>
    </row>
    <row r="58" spans="1:19" s="2" customFormat="1" ht="20.3" customHeight="1" x14ac:dyDescent="0.3">
      <c r="A58" s="3"/>
      <c r="B58" s="449"/>
      <c r="C58" s="449"/>
      <c r="D58" s="449" t="s">
        <v>4477</v>
      </c>
      <c r="E58" s="449"/>
      <c r="F58" s="449"/>
      <c r="G58" s="449"/>
      <c r="H58" s="449"/>
      <c r="I58" s="449"/>
      <c r="J58" s="449"/>
      <c r="K58" s="449"/>
      <c r="L58" s="449"/>
      <c r="M58" s="449"/>
      <c r="N58" s="449"/>
      <c r="O58" s="3"/>
      <c r="P58" s="204"/>
      <c r="Q58" s="3"/>
      <c r="R58" s="3"/>
      <c r="S58" s="13"/>
    </row>
    <row r="59" spans="1:19" s="2" customFormat="1" ht="20.3" customHeight="1" x14ac:dyDescent="0.3">
      <c r="A59" s="3"/>
      <c r="B59" s="449"/>
      <c r="C59" s="449"/>
      <c r="D59" s="449"/>
      <c r="E59" s="449"/>
      <c r="F59" s="449"/>
      <c r="G59" s="449"/>
      <c r="H59" s="449"/>
      <c r="I59" s="449"/>
      <c r="J59" s="449"/>
      <c r="K59" s="449"/>
      <c r="L59" s="449"/>
      <c r="M59" s="449"/>
      <c r="N59" s="449"/>
      <c r="O59" s="3"/>
      <c r="P59" s="204"/>
      <c r="Q59" s="3"/>
      <c r="R59" s="3"/>
      <c r="S59" s="13"/>
    </row>
    <row r="60" spans="1:19" s="2" customFormat="1" ht="20.3" customHeight="1" x14ac:dyDescent="0.3">
      <c r="A60" s="3"/>
      <c r="B60" s="449"/>
      <c r="C60" s="449" t="s">
        <v>4151</v>
      </c>
      <c r="D60" s="449"/>
      <c r="E60" s="449"/>
      <c r="F60" s="449"/>
      <c r="G60" s="449"/>
      <c r="H60" s="449"/>
      <c r="I60" s="449"/>
      <c r="J60" s="449"/>
      <c r="K60" s="449"/>
      <c r="L60" s="449"/>
      <c r="M60" s="449"/>
      <c r="N60" s="449"/>
      <c r="O60" s="3"/>
      <c r="P60" s="204"/>
      <c r="Q60" s="3"/>
      <c r="R60" s="3"/>
      <c r="S60" s="13"/>
    </row>
    <row r="61" spans="1:19" s="2" customFormat="1" ht="20.3" customHeight="1" x14ac:dyDescent="0.3">
      <c r="A61" s="3"/>
      <c r="B61" s="449"/>
      <c r="C61" s="449"/>
      <c r="D61" s="449" t="s">
        <v>4212</v>
      </c>
      <c r="E61" s="449"/>
      <c r="F61" s="449"/>
      <c r="G61" s="449"/>
      <c r="H61" s="449"/>
      <c r="I61" s="449"/>
      <c r="J61" s="449"/>
      <c r="K61" s="449"/>
      <c r="L61" s="449"/>
      <c r="M61" s="449"/>
      <c r="N61" s="449"/>
      <c r="O61" s="3"/>
      <c r="P61" s="204"/>
      <c r="Q61" s="3"/>
      <c r="R61" s="3"/>
      <c r="S61" s="13"/>
    </row>
    <row r="62" spans="1:19" s="2" customFormat="1" ht="20.3" customHeight="1" x14ac:dyDescent="0.3">
      <c r="A62" s="3"/>
      <c r="B62" s="449"/>
      <c r="C62" s="449"/>
      <c r="D62" s="449"/>
      <c r="E62" s="449"/>
      <c r="F62" s="449"/>
      <c r="G62" s="449"/>
      <c r="H62" s="449"/>
      <c r="I62" s="449"/>
      <c r="J62" s="449"/>
      <c r="K62" s="449"/>
      <c r="L62" s="449"/>
      <c r="M62" s="449"/>
      <c r="N62" s="449"/>
      <c r="O62" s="3"/>
      <c r="P62" s="204"/>
      <c r="Q62" s="3"/>
      <c r="R62" s="3"/>
      <c r="S62" s="13"/>
    </row>
    <row r="63" spans="1:19" s="2" customFormat="1" ht="20.3" customHeight="1" x14ac:dyDescent="0.3">
      <c r="A63" s="3"/>
      <c r="B63" s="449"/>
      <c r="C63" s="449" t="s">
        <v>4213</v>
      </c>
      <c r="D63" s="449"/>
      <c r="E63" s="449"/>
      <c r="F63" s="449"/>
      <c r="G63" s="449"/>
      <c r="H63" s="449"/>
      <c r="I63" s="449"/>
      <c r="J63" s="449"/>
      <c r="K63" s="449"/>
      <c r="L63" s="449"/>
      <c r="M63" s="449"/>
      <c r="N63" s="449"/>
      <c r="O63" s="3"/>
      <c r="P63" s="204"/>
      <c r="Q63" s="3"/>
      <c r="R63" s="3"/>
      <c r="S63" s="13"/>
    </row>
    <row r="64" spans="1:19" s="2" customFormat="1" ht="20.3" customHeight="1" x14ac:dyDescent="0.3">
      <c r="A64" s="3"/>
      <c r="B64" s="449"/>
      <c r="C64" s="449"/>
      <c r="D64" s="449" t="s">
        <v>4214</v>
      </c>
      <c r="E64" s="449"/>
      <c r="F64" s="449"/>
      <c r="G64" s="449"/>
      <c r="H64" s="449"/>
      <c r="I64" s="449"/>
      <c r="J64" s="449"/>
      <c r="K64" s="449"/>
      <c r="L64" s="449"/>
      <c r="M64" s="449"/>
      <c r="N64" s="449"/>
      <c r="O64" s="3"/>
      <c r="P64" s="204"/>
      <c r="Q64" s="3"/>
      <c r="R64" s="3"/>
      <c r="S64" s="13"/>
    </row>
    <row r="65" spans="1:19" s="2" customFormat="1" ht="20.3" customHeight="1" x14ac:dyDescent="0.3">
      <c r="A65" s="3"/>
      <c r="B65" s="449"/>
      <c r="C65" s="449"/>
      <c r="D65" s="449"/>
      <c r="E65" s="449"/>
      <c r="F65" s="449"/>
      <c r="G65" s="449"/>
      <c r="H65" s="449"/>
      <c r="I65" s="449"/>
      <c r="J65" s="449"/>
      <c r="K65" s="449"/>
      <c r="L65" s="449"/>
      <c r="M65" s="449"/>
      <c r="N65" s="449"/>
      <c r="O65" s="3"/>
      <c r="P65" s="204"/>
      <c r="Q65" s="3"/>
      <c r="R65" s="3"/>
      <c r="S65" s="13"/>
    </row>
    <row r="66" spans="1:19" s="2" customFormat="1" ht="20.3" customHeight="1" x14ac:dyDescent="0.3">
      <c r="A66" s="3"/>
      <c r="B66" s="449"/>
      <c r="C66" s="449" t="s">
        <v>4216</v>
      </c>
      <c r="D66" s="449"/>
      <c r="E66" s="449"/>
      <c r="F66" s="449"/>
      <c r="G66" s="449"/>
      <c r="H66" s="449"/>
      <c r="I66" s="449"/>
      <c r="J66" s="449"/>
      <c r="K66" s="449"/>
      <c r="L66" s="449"/>
      <c r="M66" s="449"/>
      <c r="N66" s="449"/>
      <c r="O66" s="3"/>
      <c r="P66" s="204"/>
      <c r="Q66" s="3"/>
      <c r="R66" s="3"/>
      <c r="S66" s="13"/>
    </row>
    <row r="67" spans="1:19" s="2" customFormat="1" ht="20.3" customHeight="1" x14ac:dyDescent="0.3">
      <c r="A67" s="3"/>
      <c r="B67" s="449"/>
      <c r="C67" s="449"/>
      <c r="D67" s="449" t="s">
        <v>4477</v>
      </c>
      <c r="E67" s="449"/>
      <c r="F67" s="449"/>
      <c r="G67" s="449"/>
      <c r="H67" s="449"/>
      <c r="I67" s="449"/>
      <c r="J67" s="449"/>
      <c r="K67" s="449"/>
      <c r="L67" s="449"/>
      <c r="M67" s="449"/>
      <c r="N67" s="449"/>
      <c r="O67" s="3"/>
      <c r="P67" s="204"/>
      <c r="Q67" s="3"/>
      <c r="R67" s="3"/>
      <c r="S67" s="13"/>
    </row>
    <row r="68" spans="1:19" s="2" customFormat="1" ht="20.3" customHeight="1" x14ac:dyDescent="0.3">
      <c r="A68" s="3"/>
      <c r="B68" s="449"/>
      <c r="C68" s="449"/>
      <c r="D68" s="449" t="s">
        <v>4478</v>
      </c>
      <c r="E68" s="449"/>
      <c r="F68" s="449"/>
      <c r="G68" s="449"/>
      <c r="H68" s="449"/>
      <c r="I68" s="449"/>
      <c r="J68" s="449"/>
      <c r="K68" s="449"/>
      <c r="L68" s="449"/>
      <c r="M68" s="449"/>
      <c r="N68" s="449"/>
      <c r="O68" s="3"/>
      <c r="P68" s="204"/>
      <c r="Q68" s="3"/>
      <c r="R68" s="3"/>
      <c r="S68" s="13"/>
    </row>
    <row r="69" spans="1:19" s="2" customFormat="1" ht="20.3" customHeight="1" x14ac:dyDescent="0.3">
      <c r="A69" s="3"/>
      <c r="B69" s="449"/>
      <c r="C69" s="449"/>
      <c r="D69" s="449"/>
      <c r="E69" s="449"/>
      <c r="F69" s="449"/>
      <c r="G69" s="449"/>
      <c r="H69" s="449"/>
      <c r="I69" s="449"/>
      <c r="J69" s="449"/>
      <c r="K69" s="449"/>
      <c r="L69" s="449"/>
      <c r="M69" s="449"/>
      <c r="N69" s="449"/>
      <c r="O69" s="3"/>
      <c r="P69" s="204"/>
      <c r="Q69" s="3"/>
      <c r="R69" s="3"/>
      <c r="S69" s="13"/>
    </row>
    <row r="70" spans="1:19" s="2" customFormat="1" ht="20.3" customHeight="1" x14ac:dyDescent="0.3">
      <c r="A70" s="3"/>
      <c r="B70" s="680" t="s">
        <v>3885</v>
      </c>
      <c r="C70" s="449"/>
      <c r="D70" s="449"/>
      <c r="E70" s="449"/>
      <c r="F70" s="449"/>
      <c r="G70" s="449"/>
      <c r="H70" s="449"/>
      <c r="I70" s="449"/>
      <c r="J70" s="449"/>
      <c r="K70" s="449"/>
      <c r="L70" s="449"/>
      <c r="M70" s="449"/>
      <c r="N70" s="449"/>
      <c r="O70" s="3"/>
      <c r="P70" s="204"/>
      <c r="Q70" s="3"/>
      <c r="R70" s="3"/>
      <c r="S70" s="13"/>
    </row>
    <row r="71" spans="1:19" s="2" customFormat="1" ht="20.3" customHeight="1" x14ac:dyDescent="0.3">
      <c r="A71" s="3"/>
      <c r="B71" s="449"/>
      <c r="C71" s="449" t="s">
        <v>4041</v>
      </c>
      <c r="D71" s="449"/>
      <c r="E71" s="449"/>
      <c r="F71" s="449"/>
      <c r="G71" s="449"/>
      <c r="H71" s="449"/>
      <c r="I71" s="449"/>
      <c r="J71" s="449"/>
      <c r="K71" s="449"/>
      <c r="L71" s="449"/>
      <c r="M71" s="449"/>
      <c r="N71" s="449"/>
      <c r="O71" s="3"/>
      <c r="P71" s="204"/>
      <c r="Q71" s="3"/>
      <c r="R71" s="3"/>
      <c r="S71" s="13"/>
    </row>
    <row r="72" spans="1:19" s="2" customFormat="1" ht="20.3" customHeight="1" x14ac:dyDescent="0.3">
      <c r="A72" s="3"/>
      <c r="B72" s="449"/>
      <c r="C72" s="449" t="s">
        <v>4675</v>
      </c>
      <c r="D72" s="449"/>
      <c r="E72" s="449"/>
      <c r="F72" s="449"/>
      <c r="G72" s="449"/>
      <c r="H72" s="449"/>
      <c r="I72" s="449"/>
      <c r="J72" s="449"/>
      <c r="K72" s="449"/>
      <c r="L72" s="449"/>
      <c r="M72" s="449"/>
      <c r="N72" s="449"/>
      <c r="O72" s="3"/>
      <c r="P72" s="204"/>
      <c r="Q72" s="3"/>
      <c r="R72" s="3"/>
      <c r="S72" s="13"/>
    </row>
    <row r="73" spans="1:19" s="2" customFormat="1" ht="20.3" customHeight="1" x14ac:dyDescent="0.3">
      <c r="A73" s="3"/>
      <c r="B73" s="449"/>
      <c r="C73" s="449"/>
      <c r="D73" s="449" t="s">
        <v>4677</v>
      </c>
      <c r="E73" s="449"/>
      <c r="F73" s="449"/>
      <c r="G73" s="449"/>
      <c r="H73" s="449"/>
      <c r="I73" s="449"/>
      <c r="J73" s="449"/>
      <c r="K73" s="449"/>
      <c r="L73" s="449"/>
      <c r="M73" s="449"/>
      <c r="N73" s="449"/>
      <c r="O73" s="3"/>
      <c r="P73" s="204"/>
      <c r="Q73" s="3"/>
      <c r="R73" s="3"/>
      <c r="S73" s="13"/>
    </row>
    <row r="74" spans="1:19" s="2" customFormat="1" ht="20.3" customHeight="1" x14ac:dyDescent="0.3">
      <c r="A74" s="3"/>
      <c r="B74" s="449"/>
      <c r="C74" s="449"/>
      <c r="D74" s="449"/>
      <c r="E74" s="449"/>
      <c r="F74" s="449"/>
      <c r="G74" s="449"/>
      <c r="H74" s="449"/>
      <c r="I74" s="449"/>
      <c r="J74" s="449"/>
      <c r="K74" s="449"/>
      <c r="L74" s="449"/>
      <c r="M74" s="449"/>
      <c r="N74" s="449"/>
      <c r="O74" s="3"/>
      <c r="P74" s="204"/>
      <c r="Q74" s="3"/>
      <c r="R74" s="3"/>
      <c r="S74" s="13"/>
    </row>
    <row r="75" spans="1:19" s="2" customFormat="1" ht="20.3" customHeight="1" x14ac:dyDescent="0.3">
      <c r="A75" s="3"/>
      <c r="B75" s="680" t="s">
        <v>3930</v>
      </c>
      <c r="C75" s="449"/>
      <c r="D75" s="449"/>
      <c r="E75" s="449"/>
      <c r="F75" s="449"/>
      <c r="G75" s="449"/>
      <c r="H75" s="449"/>
      <c r="I75" s="449"/>
      <c r="J75" s="449"/>
      <c r="K75" s="449"/>
      <c r="L75" s="449"/>
      <c r="M75" s="449"/>
      <c r="N75" s="449"/>
      <c r="O75" s="3"/>
      <c r="P75" s="204"/>
      <c r="Q75" s="3"/>
      <c r="R75" s="3"/>
      <c r="S75" s="13"/>
    </row>
    <row r="76" spans="1:19" s="2" customFormat="1" ht="20.3" customHeight="1" x14ac:dyDescent="0.3">
      <c r="A76" s="3"/>
      <c r="B76" s="449"/>
      <c r="C76" s="449" t="s">
        <v>4682</v>
      </c>
      <c r="D76" s="449"/>
      <c r="E76" s="449"/>
      <c r="F76" s="449"/>
      <c r="G76" s="449"/>
      <c r="H76" s="449"/>
      <c r="I76" s="449"/>
      <c r="J76" s="449"/>
      <c r="K76" s="449"/>
      <c r="L76" s="449"/>
      <c r="M76" s="449"/>
      <c r="N76" s="449"/>
      <c r="O76" s="3"/>
      <c r="P76" s="204"/>
      <c r="Q76" s="3"/>
      <c r="R76" s="3"/>
      <c r="S76" s="13"/>
    </row>
    <row r="77" spans="1:19" s="2" customFormat="1" ht="20.3" customHeight="1" x14ac:dyDescent="0.3">
      <c r="A77" s="3"/>
      <c r="B77" s="449"/>
      <c r="C77" s="449" t="s">
        <v>4683</v>
      </c>
      <c r="D77" s="449"/>
      <c r="E77" s="449"/>
      <c r="F77" s="449"/>
      <c r="G77" s="449"/>
      <c r="H77" s="449"/>
      <c r="I77" s="449"/>
      <c r="J77" s="449"/>
      <c r="K77" s="449"/>
      <c r="L77" s="449"/>
      <c r="M77" s="449"/>
      <c r="N77" s="449"/>
      <c r="O77" s="3"/>
      <c r="P77" s="204"/>
      <c r="Q77" s="3"/>
      <c r="R77" s="3"/>
      <c r="S77" s="13"/>
    </row>
    <row r="78" spans="1:19" s="2" customFormat="1" ht="20.3" customHeight="1" x14ac:dyDescent="0.3">
      <c r="A78" s="3"/>
      <c r="B78" s="449"/>
      <c r="C78" s="449" t="s">
        <v>4665</v>
      </c>
      <c r="D78" s="449"/>
      <c r="E78" s="449"/>
      <c r="F78" s="449"/>
      <c r="G78" s="449"/>
      <c r="H78" s="449"/>
      <c r="I78" s="449"/>
      <c r="J78" s="449"/>
      <c r="K78" s="449"/>
      <c r="L78" s="449"/>
      <c r="M78" s="449"/>
      <c r="N78" s="449"/>
      <c r="O78" s="3"/>
      <c r="P78" s="204"/>
      <c r="Q78" s="3"/>
      <c r="R78" s="3"/>
      <c r="S78" s="13"/>
    </row>
    <row r="79" spans="1:19" s="2" customFormat="1" ht="20.3" customHeight="1" x14ac:dyDescent="0.3">
      <c r="A79" s="3"/>
      <c r="B79" s="449"/>
      <c r="C79" s="449"/>
      <c r="D79" s="449"/>
      <c r="E79" s="449"/>
      <c r="F79" s="449"/>
      <c r="G79" s="449"/>
      <c r="H79" s="449"/>
      <c r="I79" s="449"/>
      <c r="J79" s="449"/>
      <c r="K79" s="449"/>
      <c r="L79" s="449"/>
      <c r="M79" s="449"/>
      <c r="N79" s="449"/>
      <c r="O79" s="3"/>
      <c r="P79" s="204"/>
      <c r="Q79" s="3"/>
      <c r="R79" s="3"/>
      <c r="S79" s="13"/>
    </row>
    <row r="80" spans="1:19" s="2" customFormat="1" ht="20.3" customHeight="1" x14ac:dyDescent="0.3">
      <c r="A80" s="3"/>
      <c r="B80" s="680" t="s">
        <v>3889</v>
      </c>
      <c r="C80" s="449"/>
      <c r="D80" s="449"/>
      <c r="E80" s="449"/>
      <c r="F80" s="449"/>
      <c r="G80" s="449"/>
      <c r="H80" s="449"/>
      <c r="I80" s="449"/>
      <c r="J80" s="449"/>
      <c r="K80" s="449"/>
      <c r="L80" s="449"/>
      <c r="M80" s="449"/>
      <c r="N80" s="449"/>
      <c r="O80" s="3"/>
      <c r="P80" s="204"/>
      <c r="Q80" s="3"/>
      <c r="R80" s="3"/>
      <c r="S80" s="13"/>
    </row>
    <row r="81" spans="1:19" s="2" customFormat="1" ht="20.3" customHeight="1" x14ac:dyDescent="0.3">
      <c r="A81" s="3"/>
      <c r="B81" s="449"/>
      <c r="C81" s="449" t="s">
        <v>4684</v>
      </c>
      <c r="D81" s="449"/>
      <c r="E81" s="449"/>
      <c r="F81" s="449"/>
      <c r="G81" s="449"/>
      <c r="H81" s="449"/>
      <c r="I81" s="449"/>
      <c r="J81" s="449"/>
      <c r="K81" s="449"/>
      <c r="L81" s="449"/>
      <c r="M81" s="449"/>
      <c r="N81" s="449"/>
      <c r="O81" s="3"/>
      <c r="P81" s="204"/>
      <c r="Q81" s="3"/>
      <c r="R81" s="3"/>
      <c r="S81" s="13"/>
    </row>
    <row r="82" spans="1:19" s="2" customFormat="1" ht="20.3" customHeight="1" x14ac:dyDescent="0.3">
      <c r="A82" s="3"/>
      <c r="B82" s="449"/>
      <c r="C82" s="449" t="s">
        <v>4685</v>
      </c>
      <c r="D82" s="449"/>
      <c r="E82" s="449"/>
      <c r="F82" s="449"/>
      <c r="G82" s="449"/>
      <c r="H82" s="449"/>
      <c r="I82" s="449"/>
      <c r="J82" s="449"/>
      <c r="K82" s="449"/>
      <c r="L82" s="449"/>
      <c r="M82" s="449"/>
      <c r="N82" s="449"/>
      <c r="O82" s="3"/>
      <c r="P82" s="204"/>
      <c r="Q82" s="3"/>
      <c r="R82" s="3"/>
      <c r="S82" s="13"/>
    </row>
    <row r="83" spans="1:19" s="2" customFormat="1" ht="20.3" customHeight="1" x14ac:dyDescent="0.3">
      <c r="A83" s="3"/>
      <c r="B83" s="449"/>
      <c r="C83" s="449" t="s">
        <v>4149</v>
      </c>
      <c r="D83" s="449"/>
      <c r="E83" s="449"/>
      <c r="F83" s="449"/>
      <c r="G83" s="449"/>
      <c r="H83" s="449"/>
      <c r="I83" s="449"/>
      <c r="J83" s="449"/>
      <c r="K83" s="449"/>
      <c r="L83" s="449"/>
      <c r="M83" s="449"/>
      <c r="N83" s="449"/>
      <c r="O83" s="3"/>
      <c r="P83" s="204"/>
      <c r="Q83" s="3"/>
      <c r="R83" s="3"/>
      <c r="S83" s="13"/>
    </row>
    <row r="84" spans="1:19" s="2" customFormat="1" ht="20.3" customHeight="1" x14ac:dyDescent="0.3">
      <c r="A84" s="3"/>
      <c r="B84" s="449"/>
      <c r="C84" s="449"/>
      <c r="D84" s="449"/>
      <c r="E84" s="449"/>
      <c r="F84" s="449"/>
      <c r="G84" s="449"/>
      <c r="H84" s="449"/>
      <c r="I84" s="449"/>
      <c r="J84" s="449"/>
      <c r="K84" s="449"/>
      <c r="L84" s="449"/>
      <c r="M84" s="449"/>
      <c r="N84" s="449"/>
      <c r="O84" s="3"/>
      <c r="P84" s="204"/>
      <c r="Q84" s="3"/>
      <c r="R84" s="3"/>
      <c r="S84" s="13"/>
    </row>
    <row r="85" spans="1:19" s="2" customFormat="1" ht="20.3" customHeight="1" x14ac:dyDescent="0.3">
      <c r="A85" s="3"/>
      <c r="B85" s="680" t="s">
        <v>3894</v>
      </c>
      <c r="C85" s="449"/>
      <c r="D85" s="449"/>
      <c r="E85" s="449"/>
      <c r="F85" s="449"/>
      <c r="G85" s="449"/>
      <c r="H85" s="449"/>
      <c r="I85" s="449"/>
      <c r="J85" s="449"/>
      <c r="K85" s="449"/>
      <c r="L85" s="449"/>
      <c r="M85" s="449"/>
      <c r="N85" s="449"/>
      <c r="O85" s="3"/>
      <c r="P85" s="204"/>
      <c r="Q85" s="3"/>
      <c r="R85" s="3"/>
      <c r="S85" s="13"/>
    </row>
    <row r="86" spans="1:19" s="2" customFormat="1" ht="20.3" customHeight="1" x14ac:dyDescent="0.3">
      <c r="A86" s="3"/>
      <c r="B86" s="449"/>
      <c r="C86" s="449" t="s">
        <v>4688</v>
      </c>
      <c r="D86" s="449"/>
      <c r="E86" s="449"/>
      <c r="F86" s="449"/>
      <c r="G86" s="449"/>
      <c r="H86" s="449"/>
      <c r="I86" s="449"/>
      <c r="J86" s="449"/>
      <c r="K86" s="449"/>
      <c r="L86" s="449"/>
      <c r="M86" s="449"/>
      <c r="N86" s="449"/>
      <c r="O86" s="3"/>
      <c r="P86" s="204"/>
      <c r="Q86" s="3"/>
      <c r="R86" s="3"/>
      <c r="S86" s="13"/>
    </row>
    <row r="87" spans="1:19" s="2" customFormat="1" ht="20.3" customHeight="1" x14ac:dyDescent="0.3">
      <c r="A87" s="3"/>
      <c r="B87" s="449"/>
      <c r="C87" s="449" t="s">
        <v>4682</v>
      </c>
      <c r="D87" s="449"/>
      <c r="E87" s="449"/>
      <c r="F87" s="449"/>
      <c r="G87" s="449"/>
      <c r="H87" s="449"/>
      <c r="I87" s="449"/>
      <c r="J87" s="449"/>
      <c r="K87" s="449"/>
      <c r="L87" s="449"/>
      <c r="M87" s="449"/>
      <c r="N87" s="449"/>
      <c r="O87" s="3"/>
      <c r="P87" s="204"/>
      <c r="Q87" s="3"/>
      <c r="R87" s="3"/>
      <c r="S87" s="13"/>
    </row>
    <row r="88" spans="1:19" s="2" customFormat="1" ht="20.3" customHeight="1" x14ac:dyDescent="0.3">
      <c r="A88" s="3"/>
      <c r="B88" s="449"/>
      <c r="C88" s="449" t="s">
        <v>4687</v>
      </c>
      <c r="D88" s="449"/>
      <c r="E88" s="449"/>
      <c r="F88" s="449"/>
      <c r="G88" s="449"/>
      <c r="H88" s="449"/>
      <c r="I88" s="449"/>
      <c r="J88" s="449"/>
      <c r="K88" s="449"/>
      <c r="L88" s="449"/>
      <c r="M88" s="449"/>
      <c r="N88" s="449"/>
      <c r="O88" s="3"/>
      <c r="P88" s="204"/>
      <c r="Q88" s="3"/>
      <c r="R88" s="3"/>
      <c r="S88" s="13"/>
    </row>
    <row r="89" spans="1:19" s="2" customFormat="1" ht="20.3" customHeight="1" x14ac:dyDescent="0.3">
      <c r="A89" s="3"/>
      <c r="B89" s="449"/>
      <c r="C89" s="449" t="s">
        <v>4686</v>
      </c>
      <c r="D89" s="449"/>
      <c r="E89" s="449"/>
      <c r="F89" s="449"/>
      <c r="G89" s="449"/>
      <c r="H89" s="449"/>
      <c r="I89" s="449"/>
      <c r="J89" s="449"/>
      <c r="K89" s="449"/>
      <c r="L89" s="449"/>
      <c r="M89" s="449"/>
      <c r="N89" s="449"/>
      <c r="O89" s="3"/>
      <c r="P89" s="204"/>
      <c r="Q89" s="3"/>
      <c r="R89" s="3"/>
      <c r="S89" s="13"/>
    </row>
    <row r="90" spans="1:19" s="2" customFormat="1" ht="20.3" customHeight="1" x14ac:dyDescent="0.3">
      <c r="A90" s="3"/>
      <c r="B90" s="449"/>
      <c r="C90" s="449" t="s">
        <v>4596</v>
      </c>
      <c r="D90" s="449"/>
      <c r="E90" s="449"/>
      <c r="F90" s="449"/>
      <c r="G90" s="449"/>
      <c r="H90" s="449"/>
      <c r="I90" s="449"/>
      <c r="J90" s="449"/>
      <c r="K90" s="449"/>
      <c r="L90" s="449"/>
      <c r="M90" s="449"/>
      <c r="N90" s="449"/>
      <c r="O90" s="3"/>
      <c r="P90" s="204"/>
      <c r="Q90" s="3"/>
      <c r="R90" s="3"/>
      <c r="S90" s="13"/>
    </row>
    <row r="91" spans="1:19" s="2" customFormat="1" ht="20.3" customHeight="1" x14ac:dyDescent="0.3">
      <c r="A91" s="3"/>
      <c r="B91" s="449"/>
      <c r="C91" s="449" t="s">
        <v>4650</v>
      </c>
      <c r="D91" s="449"/>
      <c r="E91" s="449"/>
      <c r="F91" s="449"/>
      <c r="G91" s="449"/>
      <c r="H91" s="449"/>
      <c r="I91" s="449"/>
      <c r="J91" s="449"/>
      <c r="K91" s="449"/>
      <c r="L91" s="449"/>
      <c r="M91" s="449"/>
      <c r="N91" s="449"/>
      <c r="O91" s="3"/>
      <c r="P91" s="204"/>
      <c r="Q91" s="3"/>
      <c r="R91" s="3"/>
      <c r="S91" s="13"/>
    </row>
    <row r="92" spans="1:19" s="2" customFormat="1" ht="20.3" customHeight="1" x14ac:dyDescent="0.3">
      <c r="A92" s="108"/>
      <c r="B92" s="449"/>
      <c r="C92" s="449"/>
      <c r="D92" s="449"/>
      <c r="E92" s="449"/>
      <c r="F92" s="449"/>
      <c r="G92" s="449"/>
      <c r="H92" s="449"/>
      <c r="I92" s="449"/>
      <c r="J92" s="449"/>
      <c r="K92" s="449"/>
      <c r="L92" s="449"/>
      <c r="M92" s="449"/>
      <c r="N92" s="449"/>
      <c r="O92" s="108"/>
      <c r="P92" s="206"/>
      <c r="Q92" s="108"/>
      <c r="R92" s="108"/>
      <c r="S92" s="13"/>
    </row>
    <row r="93" spans="1:19" s="2" customFormat="1" ht="20.3" customHeight="1" x14ac:dyDescent="0.3">
      <c r="A93" s="108"/>
      <c r="B93" s="681" t="s">
        <v>3862</v>
      </c>
      <c r="C93" s="678"/>
      <c r="D93" s="678"/>
      <c r="E93" s="678"/>
      <c r="F93" s="678"/>
      <c r="G93" s="678"/>
      <c r="H93" s="678"/>
      <c r="I93" s="678"/>
      <c r="J93" s="678"/>
      <c r="K93" s="678"/>
      <c r="L93" s="678"/>
      <c r="M93" s="678"/>
      <c r="N93" s="678"/>
      <c r="O93" s="108"/>
      <c r="P93" s="206"/>
      <c r="Q93" s="108"/>
      <c r="R93" s="108"/>
      <c r="S93" s="3"/>
    </row>
    <row r="94" spans="1:19" s="2" customFormat="1" ht="20.3" customHeight="1" x14ac:dyDescent="0.3">
      <c r="A94" s="3"/>
      <c r="B94" s="681"/>
      <c r="C94" s="678"/>
      <c r="D94" s="678"/>
      <c r="E94" s="678"/>
      <c r="F94" s="678"/>
      <c r="G94" s="678"/>
      <c r="H94" s="678"/>
      <c r="I94" s="678"/>
      <c r="J94" s="678"/>
      <c r="K94" s="678"/>
      <c r="L94" s="678"/>
      <c r="M94" s="678"/>
      <c r="N94" s="678"/>
      <c r="O94" s="439"/>
      <c r="P94" s="472"/>
      <c r="Q94" s="439"/>
      <c r="R94" s="439"/>
      <c r="S94" s="13"/>
    </row>
    <row r="95" spans="1:19" s="2" customFormat="1" ht="20.3" customHeight="1" x14ac:dyDescent="0.3">
      <c r="A95" s="3"/>
      <c r="B95" s="680" t="s">
        <v>3900</v>
      </c>
      <c r="C95" s="449"/>
      <c r="D95" s="449"/>
      <c r="E95" s="449"/>
      <c r="F95" s="449"/>
      <c r="G95" s="449"/>
      <c r="H95" s="449"/>
      <c r="I95" s="449"/>
      <c r="J95" s="449"/>
      <c r="K95" s="449"/>
      <c r="L95" s="449"/>
      <c r="M95" s="449"/>
      <c r="N95" s="449"/>
      <c r="O95" s="3"/>
      <c r="P95" s="204"/>
      <c r="Q95" s="3"/>
      <c r="R95" s="3"/>
      <c r="S95" s="13"/>
    </row>
    <row r="96" spans="1:19" s="2" customFormat="1" ht="20.3" customHeight="1" x14ac:dyDescent="0.3">
      <c r="A96" s="3"/>
      <c r="B96" s="449"/>
      <c r="C96" s="449" t="s">
        <v>61</v>
      </c>
      <c r="D96" s="449"/>
      <c r="E96" s="449"/>
      <c r="F96" s="449"/>
      <c r="G96" s="449"/>
      <c r="H96" s="449"/>
      <c r="I96" s="449"/>
      <c r="J96" s="449"/>
      <c r="K96" s="449"/>
      <c r="L96" s="449"/>
      <c r="M96" s="449"/>
      <c r="N96" s="449"/>
      <c r="O96" s="3"/>
      <c r="P96" s="204"/>
      <c r="Q96" s="3"/>
      <c r="R96" s="3"/>
      <c r="S96" s="13"/>
    </row>
    <row r="97" spans="1:19" s="2" customFormat="1" ht="20.3" customHeight="1" x14ac:dyDescent="0.3">
      <c r="A97" s="3"/>
      <c r="B97" s="449"/>
      <c r="C97" s="449"/>
      <c r="D97" s="449" t="s">
        <v>3863</v>
      </c>
      <c r="E97" s="449"/>
      <c r="F97" s="449"/>
      <c r="G97" s="449"/>
      <c r="H97" s="449"/>
      <c r="I97" s="449"/>
      <c r="J97" s="449"/>
      <c r="K97" s="449"/>
      <c r="L97" s="449"/>
      <c r="M97" s="449"/>
      <c r="N97" s="449"/>
      <c r="O97" s="3"/>
      <c r="P97" s="204"/>
      <c r="Q97" s="3"/>
      <c r="R97" s="3"/>
      <c r="S97" s="13"/>
    </row>
    <row r="98" spans="1:19" s="2" customFormat="1" ht="20.3" customHeight="1" x14ac:dyDescent="0.3">
      <c r="A98" s="3"/>
      <c r="B98" s="449"/>
      <c r="C98" s="449" t="s">
        <v>3864</v>
      </c>
      <c r="D98" s="449"/>
      <c r="E98" s="449"/>
      <c r="F98" s="449"/>
      <c r="G98" s="449"/>
      <c r="H98" s="449"/>
      <c r="I98" s="449"/>
      <c r="J98" s="449"/>
      <c r="K98" s="449"/>
      <c r="L98" s="449"/>
      <c r="M98" s="449"/>
      <c r="N98" s="449"/>
      <c r="O98" s="3"/>
      <c r="P98" s="3"/>
      <c r="Q98" s="3"/>
      <c r="R98" s="3"/>
      <c r="S98" s="13"/>
    </row>
    <row r="99" spans="1:19" s="2" customFormat="1" ht="20.3" customHeight="1" x14ac:dyDescent="0.3">
      <c r="A99" s="3"/>
      <c r="B99" s="449"/>
      <c r="C99" s="449"/>
      <c r="D99" s="449" t="s">
        <v>3865</v>
      </c>
      <c r="E99" s="449"/>
      <c r="F99" s="449"/>
      <c r="G99" s="449"/>
      <c r="H99" s="449"/>
      <c r="I99" s="449"/>
      <c r="J99" s="449"/>
      <c r="K99" s="449"/>
      <c r="L99" s="449"/>
      <c r="M99" s="449"/>
      <c r="N99" s="449"/>
      <c r="O99" s="3"/>
      <c r="P99" s="204"/>
      <c r="Q99" s="3"/>
      <c r="R99" s="3"/>
      <c r="S99" s="13"/>
    </row>
    <row r="100" spans="1:19" s="2" customFormat="1" ht="20.3" customHeight="1" x14ac:dyDescent="0.3">
      <c r="A100" s="3"/>
      <c r="B100" s="449"/>
      <c r="C100" s="449"/>
      <c r="D100" s="449" t="s">
        <v>3866</v>
      </c>
      <c r="E100" s="449"/>
      <c r="F100" s="449"/>
      <c r="G100" s="449"/>
      <c r="H100" s="449"/>
      <c r="I100" s="449"/>
      <c r="J100" s="449"/>
      <c r="K100" s="449"/>
      <c r="L100" s="449"/>
      <c r="M100" s="449"/>
      <c r="N100" s="449"/>
      <c r="O100" s="3"/>
      <c r="P100" s="204"/>
      <c r="Q100" s="3"/>
      <c r="R100" s="3"/>
      <c r="S100" s="13"/>
    </row>
    <row r="101" spans="1:19" s="2" customFormat="1" ht="20.3" customHeight="1" x14ac:dyDescent="0.3">
      <c r="A101" s="3"/>
      <c r="B101" s="680" t="s">
        <v>3901</v>
      </c>
      <c r="C101" s="449"/>
      <c r="D101" s="449"/>
      <c r="E101" s="449"/>
      <c r="F101" s="449"/>
      <c r="G101" s="449"/>
      <c r="H101" s="449"/>
      <c r="I101" s="449"/>
      <c r="J101" s="449"/>
      <c r="K101" s="449"/>
      <c r="L101" s="449"/>
      <c r="M101" s="449"/>
      <c r="N101" s="449"/>
      <c r="O101" s="3"/>
      <c r="P101" s="204"/>
      <c r="Q101" s="3"/>
      <c r="R101" s="3"/>
      <c r="S101" s="13"/>
    </row>
    <row r="102" spans="1:19" s="2" customFormat="1" ht="20.3" customHeight="1" x14ac:dyDescent="0.3">
      <c r="A102" s="3"/>
      <c r="B102" s="449"/>
      <c r="C102" s="449" t="s">
        <v>3915</v>
      </c>
      <c r="D102" s="449"/>
      <c r="E102" s="449"/>
      <c r="F102" s="449"/>
      <c r="G102" s="449"/>
      <c r="H102" s="449"/>
      <c r="I102" s="449"/>
      <c r="J102" s="449"/>
      <c r="K102" s="449"/>
      <c r="L102" s="449"/>
      <c r="M102" s="449"/>
      <c r="N102" s="449"/>
      <c r="O102" s="3"/>
      <c r="P102" s="204"/>
      <c r="Q102" s="3"/>
      <c r="R102" s="3"/>
      <c r="S102" s="13"/>
    </row>
    <row r="103" spans="1:19" s="2" customFormat="1" ht="20.3" customHeight="1" x14ac:dyDescent="0.3">
      <c r="A103" s="3"/>
      <c r="B103" s="449"/>
      <c r="C103" s="449"/>
      <c r="D103" s="449" t="s">
        <v>3867</v>
      </c>
      <c r="E103" s="449"/>
      <c r="F103" s="449"/>
      <c r="G103" s="449"/>
      <c r="H103" s="449"/>
      <c r="I103" s="449"/>
      <c r="J103" s="449"/>
      <c r="K103" s="449"/>
      <c r="L103" s="449"/>
      <c r="M103" s="449"/>
      <c r="N103" s="449"/>
      <c r="O103" s="3"/>
      <c r="P103" s="204"/>
      <c r="Q103" s="3"/>
      <c r="R103" s="3"/>
      <c r="S103" s="13"/>
    </row>
    <row r="104" spans="1:19" s="2" customFormat="1" ht="20.3" customHeight="1" x14ac:dyDescent="0.3">
      <c r="A104" s="3"/>
      <c r="B104" s="449"/>
      <c r="C104" s="449" t="s">
        <v>3917</v>
      </c>
      <c r="D104" s="449"/>
      <c r="E104" s="449"/>
      <c r="F104" s="449"/>
      <c r="G104" s="449"/>
      <c r="H104" s="449"/>
      <c r="I104" s="449"/>
      <c r="J104" s="449"/>
      <c r="K104" s="449"/>
      <c r="L104" s="449"/>
      <c r="M104" s="449"/>
      <c r="N104" s="449"/>
      <c r="O104" s="3"/>
      <c r="P104" s="204"/>
      <c r="Q104" s="3"/>
      <c r="R104" s="3"/>
      <c r="S104" s="13"/>
    </row>
    <row r="105" spans="1:19" s="2" customFormat="1" ht="20.3" customHeight="1" x14ac:dyDescent="0.3">
      <c r="A105" s="3"/>
      <c r="B105" s="449"/>
      <c r="C105" s="449"/>
      <c r="D105" s="449" t="s">
        <v>3868</v>
      </c>
      <c r="E105" s="449"/>
      <c r="F105" s="449"/>
      <c r="G105" s="449"/>
      <c r="H105" s="449"/>
      <c r="I105" s="449"/>
      <c r="J105" s="449"/>
      <c r="K105" s="449"/>
      <c r="L105" s="449"/>
      <c r="M105" s="449"/>
      <c r="N105" s="449"/>
      <c r="O105" s="3"/>
      <c r="P105" s="204"/>
      <c r="Q105" s="3"/>
      <c r="R105" s="3"/>
      <c r="S105" s="13"/>
    </row>
    <row r="106" spans="1:19" s="2" customFormat="1" ht="20.3" customHeight="1" x14ac:dyDescent="0.3">
      <c r="A106" s="3"/>
      <c r="B106" s="449"/>
      <c r="C106" s="449"/>
      <c r="D106" s="449" t="s">
        <v>3869</v>
      </c>
      <c r="E106" s="449"/>
      <c r="F106" s="449"/>
      <c r="G106" s="449"/>
      <c r="H106" s="449"/>
      <c r="I106" s="449"/>
      <c r="J106" s="449"/>
      <c r="K106" s="449"/>
      <c r="L106" s="449"/>
      <c r="M106" s="449"/>
      <c r="N106" s="449"/>
      <c r="O106" s="3"/>
      <c r="P106" s="204"/>
      <c r="Q106" s="3"/>
      <c r="R106" s="3"/>
      <c r="S106" s="13"/>
    </row>
    <row r="107" spans="1:19" s="2" customFormat="1" ht="20.3" customHeight="1" x14ac:dyDescent="0.3">
      <c r="A107" s="3"/>
      <c r="B107" s="449"/>
      <c r="C107" s="449" t="s">
        <v>3916</v>
      </c>
      <c r="D107" s="449"/>
      <c r="E107" s="449"/>
      <c r="F107" s="449"/>
      <c r="G107" s="449"/>
      <c r="H107" s="449"/>
      <c r="I107" s="449"/>
      <c r="J107" s="449"/>
      <c r="K107" s="449"/>
      <c r="L107" s="449"/>
      <c r="M107" s="449"/>
      <c r="N107" s="449"/>
      <c r="O107" s="3"/>
      <c r="P107" s="204"/>
      <c r="Q107" s="3"/>
      <c r="R107" s="3"/>
      <c r="S107" s="13"/>
    </row>
    <row r="108" spans="1:19" s="2" customFormat="1" ht="20.3" customHeight="1" x14ac:dyDescent="0.3">
      <c r="A108" s="3"/>
      <c r="B108" s="449"/>
      <c r="C108" s="449"/>
      <c r="D108" s="449" t="s">
        <v>3870</v>
      </c>
      <c r="E108" s="449"/>
      <c r="F108" s="449"/>
      <c r="G108" s="449"/>
      <c r="H108" s="449"/>
      <c r="I108" s="449"/>
      <c r="J108" s="449"/>
      <c r="K108" s="449"/>
      <c r="L108" s="449"/>
      <c r="M108" s="449"/>
      <c r="N108" s="449"/>
      <c r="O108" s="3"/>
      <c r="P108" s="204"/>
      <c r="Q108" s="3"/>
      <c r="R108" s="3"/>
      <c r="S108" s="13"/>
    </row>
    <row r="109" spans="1:19" s="2" customFormat="1" ht="20.3" customHeight="1" x14ac:dyDescent="0.3">
      <c r="A109" s="3"/>
      <c r="B109" s="449"/>
      <c r="C109" s="449"/>
      <c r="D109" s="449"/>
      <c r="E109" s="449"/>
      <c r="F109" s="449"/>
      <c r="G109" s="449"/>
      <c r="H109" s="449"/>
      <c r="I109" s="449"/>
      <c r="J109" s="449"/>
      <c r="K109" s="449"/>
      <c r="L109" s="449"/>
      <c r="M109" s="449"/>
      <c r="N109" s="449"/>
      <c r="O109" s="3"/>
      <c r="P109" s="204"/>
      <c r="Q109" s="3"/>
      <c r="R109" s="3"/>
      <c r="S109" s="13"/>
    </row>
    <row r="110" spans="1:19" s="2" customFormat="1" ht="20.3" customHeight="1" x14ac:dyDescent="0.3">
      <c r="A110" s="3"/>
      <c r="B110" s="680" t="s">
        <v>3902</v>
      </c>
      <c r="C110" s="449"/>
      <c r="D110" s="449"/>
      <c r="E110" s="449"/>
      <c r="F110" s="449"/>
      <c r="G110" s="449"/>
      <c r="H110" s="449"/>
      <c r="I110" s="449"/>
      <c r="J110" s="449"/>
      <c r="K110" s="449"/>
      <c r="L110" s="449"/>
      <c r="M110" s="449"/>
      <c r="N110" s="449"/>
      <c r="O110" s="3"/>
      <c r="P110" s="204"/>
      <c r="Q110" s="3"/>
      <c r="R110" s="3"/>
      <c r="S110" s="13"/>
    </row>
    <row r="111" spans="1:19" s="2" customFormat="1" ht="20.3" customHeight="1" x14ac:dyDescent="0.3">
      <c r="A111" s="3"/>
      <c r="B111" s="680"/>
      <c r="C111" s="449" t="s">
        <v>3874</v>
      </c>
      <c r="D111" s="449"/>
      <c r="E111" s="449"/>
      <c r="F111" s="449"/>
      <c r="G111" s="449"/>
      <c r="H111" s="449"/>
      <c r="I111" s="449"/>
      <c r="J111" s="449"/>
      <c r="K111" s="449"/>
      <c r="L111" s="449"/>
      <c r="M111" s="449"/>
      <c r="N111" s="449"/>
      <c r="O111" s="3"/>
      <c r="P111" s="204"/>
      <c r="Q111" s="3"/>
      <c r="R111" s="3"/>
      <c r="S111" s="13"/>
    </row>
    <row r="112" spans="1:19" s="2" customFormat="1" ht="20.3" customHeight="1" x14ac:dyDescent="0.3">
      <c r="A112" s="3"/>
      <c r="B112" s="680"/>
      <c r="C112" s="449"/>
      <c r="D112" s="449" t="s">
        <v>3875</v>
      </c>
      <c r="E112" s="449"/>
      <c r="F112" s="449"/>
      <c r="G112" s="449"/>
      <c r="H112" s="449"/>
      <c r="I112" s="449"/>
      <c r="J112" s="449"/>
      <c r="K112" s="449"/>
      <c r="L112" s="449"/>
      <c r="M112" s="449"/>
      <c r="N112" s="449"/>
      <c r="O112" s="3"/>
      <c r="P112" s="204"/>
      <c r="Q112" s="3"/>
      <c r="R112" s="3"/>
      <c r="S112" s="13"/>
    </row>
    <row r="113" spans="1:19" s="2" customFormat="1" ht="20.3" customHeight="1" x14ac:dyDescent="0.3">
      <c r="A113" s="3"/>
      <c r="B113" s="680"/>
      <c r="C113" s="449"/>
      <c r="D113" s="449" t="s">
        <v>3876</v>
      </c>
      <c r="E113" s="449"/>
      <c r="F113" s="449"/>
      <c r="G113" s="449"/>
      <c r="H113" s="449"/>
      <c r="I113" s="449"/>
      <c r="J113" s="449"/>
      <c r="K113" s="449"/>
      <c r="L113" s="449"/>
      <c r="M113" s="449"/>
      <c r="N113" s="449"/>
      <c r="O113" s="3"/>
      <c r="P113" s="204"/>
      <c r="Q113" s="3"/>
      <c r="R113" s="3"/>
      <c r="S113" s="13"/>
    </row>
    <row r="114" spans="1:19" s="2" customFormat="1" ht="20.3" customHeight="1" x14ac:dyDescent="0.3">
      <c r="A114" s="3"/>
      <c r="B114" s="680"/>
      <c r="C114" s="449"/>
      <c r="D114" s="449" t="s">
        <v>3877</v>
      </c>
      <c r="E114" s="449"/>
      <c r="F114" s="449"/>
      <c r="G114" s="449"/>
      <c r="H114" s="449"/>
      <c r="I114" s="449"/>
      <c r="J114" s="449"/>
      <c r="K114" s="449"/>
      <c r="L114" s="449"/>
      <c r="M114" s="449"/>
      <c r="N114" s="449"/>
      <c r="O114" s="3"/>
      <c r="P114" s="204"/>
      <c r="Q114" s="3"/>
      <c r="R114" s="3"/>
      <c r="S114" s="13"/>
    </row>
    <row r="115" spans="1:19" s="2" customFormat="1" ht="20.3" customHeight="1" x14ac:dyDescent="0.3">
      <c r="A115" s="3"/>
      <c r="B115" s="680"/>
      <c r="C115" s="449" t="s">
        <v>3873</v>
      </c>
      <c r="D115" s="449"/>
      <c r="E115" s="449"/>
      <c r="F115" s="449"/>
      <c r="G115" s="449"/>
      <c r="H115" s="449"/>
      <c r="I115" s="449"/>
      <c r="J115" s="449"/>
      <c r="K115" s="449"/>
      <c r="L115" s="449"/>
      <c r="M115" s="449"/>
      <c r="N115" s="449"/>
      <c r="O115" s="3"/>
      <c r="P115" s="204"/>
      <c r="Q115" s="3"/>
      <c r="R115" s="3"/>
      <c r="S115" s="13"/>
    </row>
    <row r="116" spans="1:19" s="2" customFormat="1" ht="20.3" customHeight="1" x14ac:dyDescent="0.3">
      <c r="A116" s="3"/>
      <c r="B116" s="680"/>
      <c r="C116" s="449"/>
      <c r="D116" s="449" t="s">
        <v>3878</v>
      </c>
      <c r="E116" s="449"/>
      <c r="F116" s="449"/>
      <c r="G116" s="449"/>
      <c r="H116" s="449"/>
      <c r="I116" s="449"/>
      <c r="J116" s="449"/>
      <c r="K116" s="449"/>
      <c r="L116" s="449"/>
      <c r="M116" s="449"/>
      <c r="N116" s="449"/>
      <c r="O116" s="3"/>
      <c r="P116" s="204"/>
      <c r="Q116" s="3"/>
      <c r="R116" s="3"/>
      <c r="S116" s="13"/>
    </row>
    <row r="117" spans="1:19" s="2" customFormat="1" ht="20.3" customHeight="1" x14ac:dyDescent="0.3">
      <c r="A117" s="3"/>
      <c r="B117" s="680"/>
      <c r="C117" s="449"/>
      <c r="D117" s="449" t="s">
        <v>3879</v>
      </c>
      <c r="E117" s="449"/>
      <c r="F117" s="449"/>
      <c r="G117" s="449"/>
      <c r="H117" s="449"/>
      <c r="I117" s="449"/>
      <c r="J117" s="449"/>
      <c r="K117" s="449"/>
      <c r="L117" s="449"/>
      <c r="M117" s="449"/>
      <c r="N117" s="449"/>
      <c r="O117" s="3"/>
      <c r="P117" s="204"/>
      <c r="Q117" s="3"/>
      <c r="R117" s="3"/>
      <c r="S117" s="13"/>
    </row>
    <row r="118" spans="1:19" s="2" customFormat="1" ht="20.3" customHeight="1" x14ac:dyDescent="0.3">
      <c r="A118" s="3"/>
      <c r="B118" s="680"/>
      <c r="C118" s="449"/>
      <c r="D118" s="449" t="s">
        <v>3880</v>
      </c>
      <c r="E118" s="449"/>
      <c r="F118" s="449"/>
      <c r="G118" s="449"/>
      <c r="H118" s="449"/>
      <c r="I118" s="449"/>
      <c r="J118" s="449"/>
      <c r="K118" s="449"/>
      <c r="L118" s="449"/>
      <c r="M118" s="449"/>
      <c r="N118" s="449"/>
      <c r="O118" s="3"/>
      <c r="P118" s="204"/>
      <c r="Q118" s="3"/>
      <c r="R118" s="3"/>
      <c r="S118" s="13"/>
    </row>
    <row r="119" spans="1:19" s="2" customFormat="1" ht="20.3" customHeight="1" x14ac:dyDescent="0.3">
      <c r="A119" s="3"/>
      <c r="B119" s="680"/>
      <c r="C119" s="449" t="s">
        <v>3872</v>
      </c>
      <c r="D119" s="449"/>
      <c r="E119" s="449"/>
      <c r="F119" s="449"/>
      <c r="G119" s="449"/>
      <c r="H119" s="449"/>
      <c r="I119" s="449"/>
      <c r="J119" s="449"/>
      <c r="K119" s="449"/>
      <c r="L119" s="449"/>
      <c r="M119" s="449"/>
      <c r="N119" s="449"/>
      <c r="O119" s="3"/>
      <c r="P119" s="204"/>
      <c r="Q119" s="3"/>
      <c r="R119" s="3"/>
      <c r="S119" s="13"/>
    </row>
    <row r="120" spans="1:19" s="2" customFormat="1" ht="20.3" customHeight="1" x14ac:dyDescent="0.3">
      <c r="A120" s="3"/>
      <c r="B120" s="680"/>
      <c r="C120" s="449"/>
      <c r="D120" s="449" t="s">
        <v>3881</v>
      </c>
      <c r="E120" s="449"/>
      <c r="F120" s="449"/>
      <c r="G120" s="449"/>
      <c r="H120" s="449"/>
      <c r="I120" s="449"/>
      <c r="J120" s="449"/>
      <c r="K120" s="449"/>
      <c r="L120" s="449"/>
      <c r="M120" s="449"/>
      <c r="N120" s="449"/>
      <c r="O120" s="3"/>
      <c r="P120" s="204"/>
      <c r="Q120" s="3"/>
      <c r="R120" s="3"/>
      <c r="S120" s="13"/>
    </row>
    <row r="121" spans="1:19" s="2" customFormat="1" ht="20.3" customHeight="1" x14ac:dyDescent="0.3">
      <c r="A121" s="3"/>
      <c r="B121" s="680"/>
      <c r="C121" s="449"/>
      <c r="D121" s="449" t="s">
        <v>4634</v>
      </c>
      <c r="E121" s="449"/>
      <c r="F121" s="449"/>
      <c r="G121" s="449"/>
      <c r="H121" s="449"/>
      <c r="I121" s="449"/>
      <c r="J121" s="449"/>
      <c r="K121" s="449"/>
      <c r="L121" s="449"/>
      <c r="M121" s="449"/>
      <c r="N121" s="449"/>
      <c r="O121" s="3"/>
      <c r="P121" s="204"/>
      <c r="Q121" s="3"/>
      <c r="R121" s="3"/>
      <c r="S121" s="13"/>
    </row>
    <row r="122" spans="1:19" s="2" customFormat="1" ht="20.3" customHeight="1" x14ac:dyDescent="0.3">
      <c r="A122" s="3"/>
      <c r="B122" s="680"/>
      <c r="C122" s="449"/>
      <c r="D122" s="449" t="s">
        <v>3882</v>
      </c>
      <c r="E122" s="449"/>
      <c r="F122" s="449"/>
      <c r="G122" s="449"/>
      <c r="H122" s="449"/>
      <c r="I122" s="449"/>
      <c r="J122" s="449"/>
      <c r="K122" s="449"/>
      <c r="L122" s="449"/>
      <c r="M122" s="449"/>
      <c r="N122" s="449"/>
      <c r="O122" s="3"/>
      <c r="P122" s="204"/>
      <c r="Q122" s="3"/>
      <c r="R122" s="3"/>
      <c r="S122" s="13"/>
    </row>
    <row r="123" spans="1:19" s="2" customFormat="1" ht="20.3" customHeight="1" x14ac:dyDescent="0.3">
      <c r="A123" s="3"/>
      <c r="B123" s="680"/>
      <c r="C123" s="449" t="s">
        <v>3871</v>
      </c>
      <c r="D123" s="449"/>
      <c r="E123" s="449"/>
      <c r="F123" s="449"/>
      <c r="G123" s="449"/>
      <c r="H123" s="449"/>
      <c r="I123" s="449"/>
      <c r="J123" s="449"/>
      <c r="K123" s="449"/>
      <c r="L123" s="449"/>
      <c r="M123" s="449"/>
      <c r="N123" s="449"/>
      <c r="O123" s="3"/>
      <c r="P123" s="204"/>
      <c r="Q123" s="3"/>
      <c r="R123" s="3"/>
      <c r="S123" s="13"/>
    </row>
    <row r="124" spans="1:19" s="2" customFormat="1" ht="20.3" customHeight="1" x14ac:dyDescent="0.3">
      <c r="A124" s="3"/>
      <c r="B124" s="680"/>
      <c r="C124" s="449"/>
      <c r="D124" s="449" t="s">
        <v>3883</v>
      </c>
      <c r="E124" s="449"/>
      <c r="F124" s="449"/>
      <c r="G124" s="449"/>
      <c r="H124" s="449"/>
      <c r="I124" s="449"/>
      <c r="J124" s="449"/>
      <c r="K124" s="449"/>
      <c r="L124" s="449"/>
      <c r="M124" s="449"/>
      <c r="N124" s="449"/>
      <c r="O124" s="3"/>
      <c r="P124" s="204"/>
      <c r="Q124" s="3"/>
      <c r="R124" s="3"/>
      <c r="S124" s="13"/>
    </row>
    <row r="125" spans="1:19" s="2" customFormat="1" ht="20.3" customHeight="1" x14ac:dyDescent="0.3">
      <c r="A125" s="3"/>
      <c r="B125" s="680"/>
      <c r="C125" s="449"/>
      <c r="D125" s="449"/>
      <c r="E125" s="449"/>
      <c r="F125" s="449"/>
      <c r="G125" s="449"/>
      <c r="H125" s="449"/>
      <c r="I125" s="449"/>
      <c r="J125" s="449"/>
      <c r="K125" s="449"/>
      <c r="L125" s="449"/>
      <c r="M125" s="449"/>
      <c r="N125" s="449"/>
      <c r="O125" s="3"/>
      <c r="P125" s="204"/>
      <c r="Q125" s="3"/>
      <c r="R125" s="3"/>
      <c r="S125" s="13"/>
    </row>
    <row r="126" spans="1:19" s="2" customFormat="1" ht="20.3" customHeight="1" x14ac:dyDescent="0.3">
      <c r="A126" s="3"/>
      <c r="B126" s="680" t="s">
        <v>3899</v>
      </c>
      <c r="C126" s="449"/>
      <c r="D126" s="449"/>
      <c r="E126" s="449"/>
      <c r="F126" s="449"/>
      <c r="G126" s="449"/>
      <c r="H126" s="449"/>
      <c r="I126" s="449"/>
      <c r="J126" s="449"/>
      <c r="K126" s="449"/>
      <c r="L126" s="449"/>
      <c r="M126" s="449"/>
      <c r="N126" s="449"/>
      <c r="O126" s="3"/>
      <c r="P126" s="204"/>
      <c r="Q126" s="3"/>
      <c r="R126" s="3"/>
      <c r="S126" s="13"/>
    </row>
    <row r="127" spans="1:19" s="2" customFormat="1" ht="20.3" customHeight="1" x14ac:dyDescent="0.3">
      <c r="A127" s="3"/>
      <c r="B127" s="449"/>
      <c r="C127" s="449" t="s">
        <v>3884</v>
      </c>
      <c r="D127" s="449"/>
      <c r="E127" s="449"/>
      <c r="F127" s="449"/>
      <c r="G127" s="449"/>
      <c r="H127" s="449"/>
      <c r="I127" s="449"/>
      <c r="J127" s="449"/>
      <c r="K127" s="449"/>
      <c r="L127" s="449"/>
      <c r="M127" s="449"/>
      <c r="N127" s="449"/>
      <c r="O127" s="3"/>
      <c r="P127" s="204"/>
      <c r="Q127" s="3"/>
      <c r="R127" s="3"/>
      <c r="S127" s="13"/>
    </row>
    <row r="128" spans="1:19" s="2" customFormat="1" ht="20.3" customHeight="1" x14ac:dyDescent="0.3">
      <c r="A128" s="3"/>
      <c r="B128" s="449"/>
      <c r="C128" s="449"/>
      <c r="D128" s="449"/>
      <c r="E128" s="449"/>
      <c r="F128" s="449"/>
      <c r="G128" s="449"/>
      <c r="H128" s="449"/>
      <c r="I128" s="449"/>
      <c r="J128" s="449"/>
      <c r="K128" s="449"/>
      <c r="L128" s="449"/>
      <c r="M128" s="449"/>
      <c r="N128" s="449"/>
      <c r="O128" s="3"/>
      <c r="P128" s="204"/>
      <c r="Q128" s="3"/>
      <c r="R128" s="3"/>
      <c r="S128" s="13"/>
    </row>
    <row r="129" spans="1:19" s="2" customFormat="1" ht="20.3" customHeight="1" x14ac:dyDescent="0.3">
      <c r="A129" s="3"/>
      <c r="B129" s="680" t="s">
        <v>3885</v>
      </c>
      <c r="C129" s="449"/>
      <c r="D129" s="449"/>
      <c r="E129" s="449"/>
      <c r="F129" s="449"/>
      <c r="G129" s="449"/>
      <c r="H129" s="449"/>
      <c r="I129" s="449"/>
      <c r="J129" s="449"/>
      <c r="K129" s="449"/>
      <c r="L129" s="449"/>
      <c r="M129" s="449"/>
      <c r="N129" s="449"/>
      <c r="O129" s="3"/>
      <c r="P129" s="204"/>
      <c r="Q129" s="3"/>
      <c r="R129" s="3"/>
      <c r="S129" s="13"/>
    </row>
    <row r="130" spans="1:19" s="2" customFormat="1" ht="20.3" customHeight="1" x14ac:dyDescent="0.3">
      <c r="A130" s="3"/>
      <c r="B130" s="449"/>
      <c r="C130" s="449" t="s">
        <v>3888</v>
      </c>
      <c r="D130" s="449"/>
      <c r="E130" s="449"/>
      <c r="F130" s="449"/>
      <c r="G130" s="449"/>
      <c r="H130" s="449"/>
      <c r="I130" s="449"/>
      <c r="J130" s="449"/>
      <c r="K130" s="449"/>
      <c r="L130" s="449"/>
      <c r="M130" s="449"/>
      <c r="N130" s="449"/>
      <c r="O130" s="3"/>
      <c r="P130" s="204"/>
      <c r="Q130" s="3"/>
      <c r="R130" s="3"/>
      <c r="S130" s="13"/>
    </row>
    <row r="131" spans="1:19" s="2" customFormat="1" ht="20.3" customHeight="1" x14ac:dyDescent="0.3">
      <c r="A131" s="3"/>
      <c r="B131" s="449"/>
      <c r="C131" s="449" t="s">
        <v>157</v>
      </c>
      <c r="D131" s="449"/>
      <c r="E131" s="449"/>
      <c r="F131" s="449"/>
      <c r="G131" s="449"/>
      <c r="H131" s="449"/>
      <c r="I131" s="449"/>
      <c r="J131" s="449"/>
      <c r="K131" s="449"/>
      <c r="L131" s="449"/>
      <c r="M131" s="449"/>
      <c r="N131" s="449"/>
      <c r="O131" s="3"/>
      <c r="P131" s="204"/>
      <c r="Q131" s="3"/>
      <c r="R131" s="3"/>
      <c r="S131" s="13"/>
    </row>
    <row r="132" spans="1:19" s="2" customFormat="1" ht="20.3" customHeight="1" x14ac:dyDescent="0.3">
      <c r="A132" s="3"/>
      <c r="B132" s="449"/>
      <c r="C132" s="449"/>
      <c r="D132" s="449" t="s">
        <v>3886</v>
      </c>
      <c r="E132" s="449"/>
      <c r="F132" s="449"/>
      <c r="G132" s="449"/>
      <c r="H132" s="449"/>
      <c r="I132" s="449"/>
      <c r="J132" s="449"/>
      <c r="K132" s="449"/>
      <c r="L132" s="449"/>
      <c r="M132" s="449"/>
      <c r="N132" s="449"/>
      <c r="O132" s="3"/>
      <c r="P132" s="204"/>
      <c r="Q132" s="3"/>
      <c r="R132" s="3"/>
      <c r="S132" s="13"/>
    </row>
    <row r="133" spans="1:19" s="2" customFormat="1" ht="20.3" customHeight="1" x14ac:dyDescent="0.3">
      <c r="A133" s="3"/>
      <c r="B133" s="449"/>
      <c r="C133" s="449"/>
      <c r="D133" s="449" t="s">
        <v>3887</v>
      </c>
      <c r="E133" s="449"/>
      <c r="F133" s="449"/>
      <c r="G133" s="449"/>
      <c r="H133" s="449"/>
      <c r="I133" s="449"/>
      <c r="J133" s="449"/>
      <c r="K133" s="449"/>
      <c r="L133" s="449"/>
      <c r="M133" s="449"/>
      <c r="N133" s="449"/>
      <c r="O133" s="3"/>
      <c r="P133" s="204"/>
      <c r="Q133" s="3"/>
      <c r="R133" s="3"/>
      <c r="S133" s="13"/>
    </row>
    <row r="134" spans="1:19" s="2" customFormat="1" ht="20.3" customHeight="1" x14ac:dyDescent="0.3">
      <c r="A134" s="3"/>
      <c r="B134" s="449"/>
      <c r="C134" s="449"/>
      <c r="D134" s="449"/>
      <c r="E134" s="449"/>
      <c r="F134" s="449"/>
      <c r="G134" s="449"/>
      <c r="H134" s="449"/>
      <c r="I134" s="449"/>
      <c r="J134" s="449"/>
      <c r="K134" s="449"/>
      <c r="L134" s="449"/>
      <c r="M134" s="449"/>
      <c r="N134" s="449"/>
      <c r="O134" s="3"/>
      <c r="P134" s="204"/>
      <c r="Q134" s="3"/>
      <c r="R134" s="3"/>
      <c r="S134" s="13"/>
    </row>
    <row r="135" spans="1:19" s="2" customFormat="1" ht="20.3" customHeight="1" x14ac:dyDescent="0.3">
      <c r="A135" s="3"/>
      <c r="B135" s="680" t="s">
        <v>3889</v>
      </c>
      <c r="C135" s="449"/>
      <c r="D135" s="449"/>
      <c r="E135" s="449"/>
      <c r="F135" s="449"/>
      <c r="G135" s="449"/>
      <c r="H135" s="449"/>
      <c r="I135" s="449"/>
      <c r="J135" s="449"/>
      <c r="K135" s="449"/>
      <c r="L135" s="449"/>
      <c r="M135" s="449"/>
      <c r="N135" s="449"/>
      <c r="O135" s="3"/>
      <c r="P135" s="204"/>
      <c r="Q135" s="3"/>
      <c r="R135" s="3"/>
      <c r="S135" s="13"/>
    </row>
    <row r="136" spans="1:19" s="2" customFormat="1" ht="20.3" customHeight="1" x14ac:dyDescent="0.3">
      <c r="A136" s="3"/>
      <c r="B136" s="449"/>
      <c r="C136" s="449" t="s">
        <v>3890</v>
      </c>
      <c r="D136" s="449"/>
      <c r="E136" s="449"/>
      <c r="F136" s="449"/>
      <c r="G136" s="449"/>
      <c r="H136" s="449"/>
      <c r="I136" s="449"/>
      <c r="J136" s="449"/>
      <c r="K136" s="449"/>
      <c r="L136" s="449"/>
      <c r="M136" s="449"/>
      <c r="N136" s="449"/>
      <c r="O136" s="3"/>
      <c r="P136" s="204"/>
      <c r="Q136" s="3"/>
      <c r="R136" s="3"/>
      <c r="S136" s="13"/>
    </row>
    <row r="137" spans="1:19" s="2" customFormat="1" ht="20.3" customHeight="1" x14ac:dyDescent="0.3">
      <c r="A137" s="3"/>
      <c r="B137" s="449"/>
      <c r="C137" s="449" t="s">
        <v>3891</v>
      </c>
      <c r="D137" s="449"/>
      <c r="E137" s="449"/>
      <c r="F137" s="449"/>
      <c r="G137" s="449"/>
      <c r="H137" s="449"/>
      <c r="I137" s="449"/>
      <c r="J137" s="449"/>
      <c r="K137" s="449"/>
      <c r="L137" s="449"/>
      <c r="M137" s="449"/>
      <c r="N137" s="449"/>
      <c r="O137" s="3"/>
      <c r="P137" s="204"/>
      <c r="Q137" s="3"/>
      <c r="R137" s="3"/>
      <c r="S137" s="13"/>
    </row>
    <row r="138" spans="1:19" s="2" customFormat="1" ht="20.3" customHeight="1" x14ac:dyDescent="0.3">
      <c r="A138" s="3"/>
      <c r="B138" s="449"/>
      <c r="C138" s="449" t="s">
        <v>3892</v>
      </c>
      <c r="D138" s="449"/>
      <c r="E138" s="449"/>
      <c r="F138" s="449"/>
      <c r="G138" s="449"/>
      <c r="H138" s="449"/>
      <c r="I138" s="449"/>
      <c r="J138" s="449"/>
      <c r="K138" s="449"/>
      <c r="L138" s="449"/>
      <c r="M138" s="449"/>
      <c r="N138" s="449"/>
      <c r="O138" s="3"/>
      <c r="P138" s="204"/>
      <c r="Q138" s="3"/>
      <c r="R138" s="3"/>
      <c r="S138" s="13"/>
    </row>
    <row r="139" spans="1:19" s="2" customFormat="1" ht="20.3" customHeight="1" x14ac:dyDescent="0.3">
      <c r="A139" s="3"/>
      <c r="B139" s="449"/>
      <c r="C139" s="449" t="s">
        <v>3893</v>
      </c>
      <c r="D139" s="449"/>
      <c r="E139" s="449"/>
      <c r="F139" s="449"/>
      <c r="G139" s="449"/>
      <c r="H139" s="449"/>
      <c r="I139" s="449"/>
      <c r="J139" s="449"/>
      <c r="K139" s="449"/>
      <c r="L139" s="449"/>
      <c r="M139" s="449"/>
      <c r="N139" s="449"/>
      <c r="O139" s="3"/>
      <c r="P139" s="204"/>
      <c r="Q139" s="3"/>
      <c r="R139" s="3"/>
      <c r="S139" s="13"/>
    </row>
    <row r="140" spans="1:19" s="2" customFormat="1" ht="20.3" customHeight="1" x14ac:dyDescent="0.3">
      <c r="A140" s="3"/>
      <c r="B140" s="449"/>
      <c r="C140" s="449"/>
      <c r="D140" s="449"/>
      <c r="E140" s="449"/>
      <c r="F140" s="449"/>
      <c r="G140" s="449"/>
      <c r="H140" s="449"/>
      <c r="I140" s="449"/>
      <c r="J140" s="449"/>
      <c r="K140" s="449"/>
      <c r="L140" s="449"/>
      <c r="M140" s="449"/>
      <c r="N140" s="449"/>
      <c r="O140" s="3"/>
      <c r="P140" s="204"/>
      <c r="Q140" s="3"/>
      <c r="R140" s="3"/>
      <c r="S140" s="13"/>
    </row>
    <row r="141" spans="1:19" s="2" customFormat="1" ht="20.3" customHeight="1" x14ac:dyDescent="0.3">
      <c r="A141" s="3"/>
      <c r="B141" s="680" t="s">
        <v>3894</v>
      </c>
      <c r="C141" s="449"/>
      <c r="D141" s="449"/>
      <c r="E141" s="449"/>
      <c r="F141" s="449"/>
      <c r="G141" s="449"/>
      <c r="H141" s="449"/>
      <c r="I141" s="449"/>
      <c r="J141" s="449"/>
      <c r="K141" s="449"/>
      <c r="L141" s="449"/>
      <c r="M141" s="449"/>
      <c r="N141" s="449"/>
      <c r="O141" s="3"/>
      <c r="P141" s="204"/>
      <c r="Q141" s="3"/>
      <c r="R141" s="3"/>
      <c r="S141" s="13"/>
    </row>
    <row r="142" spans="1:19" s="2" customFormat="1" ht="20.3" customHeight="1" x14ac:dyDescent="0.3">
      <c r="A142" s="3"/>
      <c r="B142" s="449"/>
      <c r="C142" s="449" t="s">
        <v>3897</v>
      </c>
      <c r="D142" s="449"/>
      <c r="E142" s="449"/>
      <c r="F142" s="449"/>
      <c r="G142" s="449"/>
      <c r="H142" s="449"/>
      <c r="I142" s="449"/>
      <c r="J142" s="449"/>
      <c r="K142" s="449"/>
      <c r="L142" s="449"/>
      <c r="M142" s="449"/>
      <c r="N142" s="449"/>
      <c r="O142" s="3"/>
      <c r="P142" s="204"/>
      <c r="Q142" s="3"/>
      <c r="R142" s="3"/>
      <c r="S142" s="13"/>
    </row>
    <row r="143" spans="1:19" s="2" customFormat="1" ht="20.3" customHeight="1" x14ac:dyDescent="0.3">
      <c r="A143" s="3"/>
      <c r="B143" s="449"/>
      <c r="C143" s="449" t="s">
        <v>3898</v>
      </c>
      <c r="D143" s="449"/>
      <c r="E143" s="449"/>
      <c r="F143" s="449"/>
      <c r="G143" s="449"/>
      <c r="H143" s="449"/>
      <c r="I143" s="449"/>
      <c r="J143" s="449"/>
      <c r="K143" s="449"/>
      <c r="L143" s="449"/>
      <c r="M143" s="449"/>
      <c r="N143" s="449"/>
      <c r="O143" s="3"/>
      <c r="P143" s="204"/>
      <c r="Q143" s="3"/>
      <c r="R143" s="3"/>
      <c r="S143" s="13"/>
    </row>
    <row r="144" spans="1:19" s="2" customFormat="1" ht="20.3" customHeight="1" x14ac:dyDescent="0.3">
      <c r="A144" s="3"/>
      <c r="B144" s="449"/>
      <c r="C144" s="449"/>
      <c r="D144" s="449"/>
      <c r="E144" s="449"/>
      <c r="F144" s="449"/>
      <c r="G144" s="449"/>
      <c r="H144" s="449"/>
      <c r="I144" s="449"/>
      <c r="J144" s="449"/>
      <c r="K144" s="449"/>
      <c r="L144" s="449"/>
      <c r="M144" s="449"/>
      <c r="N144" s="449"/>
      <c r="O144" s="3"/>
      <c r="P144" s="204"/>
      <c r="Q144" s="3"/>
      <c r="R144" s="3"/>
      <c r="S144" s="13"/>
    </row>
    <row r="145" spans="1:19" s="2" customFormat="1" ht="20.3" customHeight="1" x14ac:dyDescent="0.3">
      <c r="A145" s="3"/>
      <c r="B145" s="680" t="s">
        <v>3895</v>
      </c>
      <c r="C145" s="449"/>
      <c r="D145" s="449"/>
      <c r="E145" s="449"/>
      <c r="F145" s="449"/>
      <c r="G145" s="449"/>
      <c r="H145" s="449"/>
      <c r="I145" s="449"/>
      <c r="J145" s="449"/>
      <c r="K145" s="449"/>
      <c r="L145" s="449"/>
      <c r="M145" s="449"/>
      <c r="N145" s="449"/>
      <c r="O145" s="3"/>
      <c r="P145" s="204"/>
      <c r="Q145" s="3"/>
      <c r="R145" s="3"/>
      <c r="S145" s="13"/>
    </row>
    <row r="146" spans="1:19" s="2" customFormat="1" ht="20.3" customHeight="1" x14ac:dyDescent="0.3">
      <c r="A146" s="3"/>
      <c r="B146" s="449"/>
      <c r="C146" s="449" t="s">
        <v>3896</v>
      </c>
      <c r="D146" s="449"/>
      <c r="E146" s="449"/>
      <c r="F146" s="449"/>
      <c r="G146" s="449"/>
      <c r="H146" s="449"/>
      <c r="I146" s="449"/>
      <c r="J146" s="449"/>
      <c r="K146" s="449"/>
      <c r="L146" s="449"/>
      <c r="M146" s="449"/>
      <c r="N146" s="449"/>
      <c r="O146" s="3"/>
      <c r="P146" s="204"/>
      <c r="Q146" s="3"/>
      <c r="R146" s="3"/>
      <c r="S146" s="13"/>
    </row>
    <row r="147" spans="1:19" ht="20.3" customHeight="1" x14ac:dyDescent="0.3">
      <c r="A147" s="616"/>
      <c r="B147" s="679"/>
      <c r="C147" s="679"/>
      <c r="D147" s="679"/>
      <c r="E147" s="679"/>
      <c r="F147" s="679"/>
      <c r="G147" s="679"/>
      <c r="H147" s="679"/>
      <c r="I147" s="679"/>
      <c r="J147" s="679"/>
      <c r="K147" s="679"/>
      <c r="L147" s="679"/>
      <c r="M147" s="679"/>
      <c r="N147" s="679"/>
      <c r="O147" s="617"/>
      <c r="P147" s="617"/>
      <c r="Q147" s="617"/>
      <c r="R147" s="617"/>
      <c r="S147" s="618"/>
    </row>
  </sheetData>
  <mergeCells count="10">
    <mergeCell ref="B5:F5"/>
    <mergeCell ref="G5:K5"/>
    <mergeCell ref="B6:F6"/>
    <mergeCell ref="B1:K2"/>
    <mergeCell ref="L1:L2"/>
    <mergeCell ref="N1:N2"/>
    <mergeCell ref="B3:F3"/>
    <mergeCell ref="G3:K3"/>
    <mergeCell ref="B4:F4"/>
    <mergeCell ref="G4:K4"/>
  </mergeCells>
  <hyperlinks>
    <hyperlink ref="B3:F3" location="'Introduction - INT'!A1" tooltip="1. Introduction" display="1. Introduction" xr:uid="{EC2C9B46-68DF-4E93-B365-5C43DDBAB5FE}"/>
    <hyperlink ref="B4:F4" location="'Introduction - USG'!A1" tooltip="2. Usage" display="2. Usage" xr:uid="{5D166248-1FEA-4DD5-B9B7-655C33890635}"/>
    <hyperlink ref="G4:K4" location="'Introduction - CHG'!A93" tooltip="Version 2.2" display="Version 2.2" xr:uid="{EADC8850-5F8A-4738-A325-88266287218A}"/>
    <hyperlink ref="G3:K3" location="'Introduction - CHG'!A9" tooltip="Version 2.3" display="Version 2.3" xr:uid="{4170E17F-20FA-4D51-8426-DA2E642F8954}"/>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tabColor rgb="FF0070C0"/>
  </sheetPr>
  <dimension ref="A1:T121"/>
  <sheetViews>
    <sheetView showRowColHeaders="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425"/>
      <c r="B1" s="751" t="s">
        <v>676</v>
      </c>
      <c r="C1" s="752"/>
      <c r="D1" s="752"/>
      <c r="E1" s="752"/>
      <c r="F1" s="752"/>
      <c r="G1" s="752"/>
      <c r="H1" s="752"/>
      <c r="I1" s="752"/>
      <c r="J1" s="752"/>
      <c r="K1" s="752"/>
      <c r="L1" s="742"/>
      <c r="M1" s="437"/>
      <c r="N1" s="759"/>
      <c r="O1" s="426"/>
      <c r="P1" s="426"/>
      <c r="Q1" s="426"/>
      <c r="R1" s="426"/>
      <c r="S1" s="427"/>
    </row>
    <row r="2" spans="1:19" ht="20.149999999999999" customHeight="1" x14ac:dyDescent="0.3">
      <c r="A2" s="428"/>
      <c r="B2" s="753"/>
      <c r="C2" s="754"/>
      <c r="D2" s="754"/>
      <c r="E2" s="754"/>
      <c r="F2" s="754"/>
      <c r="G2" s="754"/>
      <c r="H2" s="754"/>
      <c r="I2" s="754"/>
      <c r="J2" s="754"/>
      <c r="K2" s="754"/>
      <c r="L2" s="743"/>
      <c r="M2" s="422"/>
      <c r="N2" s="743"/>
      <c r="O2" s="434"/>
      <c r="P2" s="434"/>
      <c r="Q2" s="434"/>
      <c r="R2" s="434"/>
      <c r="S2" s="435"/>
    </row>
    <row r="3" spans="1:19" ht="20.149999999999999" customHeight="1" x14ac:dyDescent="0.3">
      <c r="A3" s="428"/>
      <c r="B3" s="744" t="s">
        <v>2222</v>
      </c>
      <c r="C3" s="745"/>
      <c r="D3" s="745"/>
      <c r="E3" s="745"/>
      <c r="F3" s="746"/>
      <c r="G3" s="747"/>
      <c r="H3" s="748"/>
      <c r="I3" s="748"/>
      <c r="J3" s="748"/>
      <c r="K3" s="748"/>
      <c r="L3" s="414"/>
      <c r="M3" s="414"/>
      <c r="N3" s="414"/>
      <c r="O3" s="429"/>
      <c r="P3" s="429"/>
      <c r="Q3" s="429"/>
      <c r="R3" s="429"/>
      <c r="S3" s="430"/>
    </row>
    <row r="4" spans="1:19" ht="20.149999999999999" customHeight="1" x14ac:dyDescent="0.3">
      <c r="A4" s="428"/>
      <c r="B4" s="735" t="s">
        <v>2223</v>
      </c>
      <c r="C4" s="736"/>
      <c r="D4" s="736"/>
      <c r="E4" s="736"/>
      <c r="F4" s="736"/>
      <c r="G4" s="747"/>
      <c r="H4" s="748"/>
      <c r="I4" s="748"/>
      <c r="J4" s="748"/>
      <c r="K4" s="748"/>
      <c r="L4" s="414"/>
      <c r="M4" s="414"/>
      <c r="N4" s="414"/>
      <c r="O4" s="429"/>
      <c r="P4" s="429"/>
      <c r="Q4" s="429"/>
      <c r="R4" s="429"/>
      <c r="S4" s="430"/>
    </row>
    <row r="5" spans="1:19" ht="20.149999999999999" customHeight="1" x14ac:dyDescent="0.3">
      <c r="A5" s="428"/>
      <c r="B5" s="735"/>
      <c r="C5" s="736"/>
      <c r="D5" s="736"/>
      <c r="E5" s="736"/>
      <c r="F5" s="736"/>
      <c r="G5" s="747"/>
      <c r="H5" s="748"/>
      <c r="I5" s="748"/>
      <c r="J5" s="748"/>
      <c r="K5" s="748"/>
      <c r="L5" s="414"/>
      <c r="M5" s="414"/>
      <c r="N5" s="414"/>
      <c r="O5" s="429"/>
      <c r="P5" s="429"/>
      <c r="Q5" s="429"/>
      <c r="R5" s="429"/>
      <c r="S5" s="430"/>
    </row>
    <row r="6" spans="1:19" ht="20.149999999999999" customHeight="1" x14ac:dyDescent="0.3">
      <c r="A6" s="428"/>
      <c r="B6" s="735"/>
      <c r="C6" s="736"/>
      <c r="D6" s="736"/>
      <c r="E6" s="736"/>
      <c r="F6" s="736"/>
      <c r="G6" s="436"/>
      <c r="H6" s="414"/>
      <c r="I6" s="414"/>
      <c r="J6" s="414"/>
      <c r="K6" s="414"/>
      <c r="L6" s="414"/>
      <c r="M6" s="414"/>
      <c r="N6" s="414"/>
      <c r="O6" s="429"/>
      <c r="P6" s="429"/>
      <c r="Q6" s="429"/>
      <c r="R6" s="429"/>
      <c r="S6" s="430"/>
    </row>
    <row r="7" spans="1:19" ht="20.149999999999999" customHeight="1" thickBot="1" x14ac:dyDescent="0.35">
      <c r="A7" s="431"/>
      <c r="B7" s="432"/>
      <c r="C7" s="432"/>
      <c r="D7" s="432"/>
      <c r="E7" s="432"/>
      <c r="F7" s="432"/>
      <c r="G7" s="432"/>
      <c r="H7" s="432"/>
      <c r="I7" s="432"/>
      <c r="J7" s="432"/>
      <c r="K7" s="432"/>
      <c r="L7" s="432"/>
      <c r="M7" s="432"/>
      <c r="N7" s="432"/>
      <c r="O7" s="432"/>
      <c r="P7" s="432"/>
      <c r="Q7" s="432"/>
      <c r="R7" s="432"/>
      <c r="S7" s="433"/>
    </row>
    <row r="8" spans="1:19" ht="20.149999999999999" customHeight="1" x14ac:dyDescent="0.3">
      <c r="A8" s="28"/>
      <c r="B8" s="458" t="s">
        <v>688</v>
      </c>
      <c r="C8" s="29"/>
      <c r="D8" s="29"/>
      <c r="E8" s="29"/>
      <c r="F8" s="29"/>
      <c r="G8" s="29"/>
      <c r="H8" s="29"/>
      <c r="I8" s="29"/>
      <c r="J8" s="29"/>
      <c r="K8" s="29"/>
      <c r="L8" s="29"/>
      <c r="M8" s="29"/>
      <c r="N8" s="29"/>
      <c r="O8" s="29"/>
      <c r="P8" s="29"/>
      <c r="Q8" s="29"/>
      <c r="R8" s="29"/>
      <c r="S8" s="30"/>
    </row>
    <row r="9" spans="1:19" ht="20.149999999999999" customHeight="1" x14ac:dyDescent="0.3">
      <c r="A9" s="5"/>
      <c r="B9" s="5"/>
      <c r="C9" s="5"/>
      <c r="D9" s="5"/>
      <c r="E9" s="5"/>
      <c r="F9" s="5"/>
      <c r="G9" s="5"/>
      <c r="H9" s="5"/>
      <c r="I9" s="5"/>
      <c r="J9" s="5"/>
      <c r="K9" s="5"/>
      <c r="L9" s="5"/>
      <c r="M9" s="5"/>
      <c r="N9" s="5"/>
      <c r="O9" s="5"/>
      <c r="P9" s="5"/>
      <c r="Q9" s="5"/>
      <c r="R9" s="5"/>
      <c r="S9" s="14"/>
    </row>
    <row r="10" spans="1:19" s="2" customFormat="1" ht="20.149999999999999" customHeight="1" x14ac:dyDescent="0.3">
      <c r="A10" s="107"/>
      <c r="B10" s="107" t="s">
        <v>788</v>
      </c>
      <c r="C10" s="450"/>
      <c r="D10" s="451"/>
      <c r="E10" s="451"/>
      <c r="F10" s="451"/>
      <c r="G10" s="443"/>
      <c r="H10" s="443"/>
      <c r="I10" s="443"/>
      <c r="J10" s="557"/>
      <c r="K10" s="451"/>
      <c r="L10" s="451"/>
      <c r="M10" s="108"/>
      <c r="N10" s="107"/>
      <c r="O10" s="107"/>
      <c r="P10" s="107"/>
      <c r="Q10" s="107"/>
      <c r="R10" s="124"/>
      <c r="S10" s="123"/>
    </row>
    <row r="11" spans="1:19" s="2" customFormat="1" ht="20.149999999999999" customHeight="1" x14ac:dyDescent="0.3">
      <c r="A11" s="3"/>
      <c r="B11" s="7" t="s">
        <v>677</v>
      </c>
      <c r="C11" s="7"/>
      <c r="D11" s="7"/>
      <c r="E11" s="7"/>
      <c r="F11" s="7"/>
      <c r="G11" s="794"/>
      <c r="H11" s="795"/>
      <c r="I11" s="795"/>
      <c r="J11" s="796"/>
      <c r="K11" s="7"/>
      <c r="L11" s="7"/>
      <c r="M11" s="7"/>
      <c r="N11" s="7"/>
      <c r="O11" s="3"/>
      <c r="P11" s="204"/>
      <c r="Q11" s="3"/>
      <c r="R11" s="3"/>
      <c r="S11" s="13"/>
    </row>
    <row r="12" spans="1:19" s="2" customFormat="1" ht="20.149999999999999" customHeight="1" x14ac:dyDescent="0.3">
      <c r="A12" s="3"/>
      <c r="B12" s="52" t="s">
        <v>686</v>
      </c>
      <c r="C12" s="3"/>
      <c r="D12" s="3"/>
      <c r="E12" s="99"/>
      <c r="F12" s="99"/>
      <c r="G12" s="809"/>
      <c r="H12" s="810"/>
      <c r="I12" s="810"/>
      <c r="J12" s="811"/>
      <c r="K12" s="3"/>
      <c r="L12" s="3"/>
      <c r="M12" s="3"/>
      <c r="N12" s="3"/>
      <c r="O12" s="3"/>
      <c r="P12" s="204"/>
      <c r="Q12" s="3"/>
      <c r="R12" s="3"/>
      <c r="S12" s="13"/>
    </row>
    <row r="13" spans="1:19" s="2" customFormat="1" ht="20.149999999999999" customHeight="1" x14ac:dyDescent="0.3">
      <c r="A13" s="3"/>
      <c r="B13" s="52"/>
      <c r="C13" s="3"/>
      <c r="D13" s="3"/>
      <c r="E13" s="99"/>
      <c r="F13" s="99"/>
      <c r="G13" s="812"/>
      <c r="H13" s="813"/>
      <c r="I13" s="813"/>
      <c r="J13" s="814"/>
      <c r="K13" s="3"/>
      <c r="L13" s="3"/>
      <c r="M13" s="3"/>
      <c r="N13" s="3"/>
      <c r="O13" s="3"/>
      <c r="P13" s="204"/>
      <c r="Q13" s="3"/>
      <c r="R13" s="3"/>
      <c r="S13" s="13"/>
    </row>
    <row r="14" spans="1:19" s="2" customFormat="1" ht="20.149999999999999" customHeight="1" x14ac:dyDescent="0.3">
      <c r="A14" s="3"/>
      <c r="B14" s="52"/>
      <c r="C14" s="3"/>
      <c r="D14" s="3"/>
      <c r="E14" s="99"/>
      <c r="F14" s="99"/>
      <c r="G14" s="812"/>
      <c r="H14" s="813"/>
      <c r="I14" s="813"/>
      <c r="J14" s="814"/>
      <c r="K14" s="3"/>
      <c r="L14" s="3"/>
      <c r="M14" s="3"/>
      <c r="N14" s="3"/>
      <c r="O14" s="3"/>
      <c r="P14" s="204"/>
      <c r="Q14" s="3"/>
      <c r="R14" s="3"/>
      <c r="S14" s="13"/>
    </row>
    <row r="15" spans="1:19" s="2" customFormat="1" ht="20.149999999999999" customHeight="1" x14ac:dyDescent="0.3">
      <c r="A15" s="3"/>
      <c r="B15" s="52"/>
      <c r="C15" s="3"/>
      <c r="D15" s="3"/>
      <c r="E15" s="99"/>
      <c r="F15" s="99"/>
      <c r="G15" s="815"/>
      <c r="H15" s="816"/>
      <c r="I15" s="816"/>
      <c r="J15" s="817"/>
      <c r="K15" s="3"/>
      <c r="L15" s="3"/>
      <c r="M15" s="3"/>
      <c r="N15" s="3"/>
      <c r="O15" s="3"/>
      <c r="P15" s="204"/>
      <c r="Q15" s="3"/>
      <c r="R15" s="3"/>
      <c r="S15" s="13"/>
    </row>
    <row r="16" spans="1:19" s="2" customFormat="1" ht="20.149999999999999" customHeight="1" x14ac:dyDescent="0.3">
      <c r="A16" s="3"/>
      <c r="B16" s="52" t="s">
        <v>687</v>
      </c>
      <c r="C16" s="3"/>
      <c r="D16" s="3"/>
      <c r="E16" s="99"/>
      <c r="F16" s="99"/>
      <c r="G16" s="794"/>
      <c r="H16" s="795"/>
      <c r="I16" s="795"/>
      <c r="J16" s="796"/>
      <c r="K16" s="3"/>
      <c r="L16" s="3"/>
      <c r="M16" s="3"/>
      <c r="N16" s="3"/>
      <c r="O16" s="3"/>
      <c r="P16" s="204"/>
      <c r="Q16" s="3"/>
      <c r="R16" s="3"/>
      <c r="S16" s="13"/>
    </row>
    <row r="17" spans="1:19" s="2" customFormat="1" ht="20.149999999999999" customHeight="1" x14ac:dyDescent="0.3">
      <c r="A17" s="3"/>
      <c r="B17" s="7" t="s">
        <v>678</v>
      </c>
      <c r="C17" s="3"/>
      <c r="D17" s="3"/>
      <c r="E17" s="99"/>
      <c r="F17" s="99"/>
      <c r="G17" s="809"/>
      <c r="H17" s="810"/>
      <c r="I17" s="810"/>
      <c r="J17" s="811"/>
      <c r="K17" s="3"/>
      <c r="L17" s="3"/>
      <c r="M17" s="3"/>
      <c r="N17" s="3"/>
      <c r="O17" s="3"/>
      <c r="P17" s="204"/>
      <c r="Q17" s="3"/>
      <c r="R17" s="3"/>
      <c r="S17" s="13"/>
    </row>
    <row r="18" spans="1:19" s="2" customFormat="1" ht="20.149999999999999" customHeight="1" x14ac:dyDescent="0.3">
      <c r="A18" s="3"/>
      <c r="B18" s="7"/>
      <c r="C18" s="3"/>
      <c r="D18" s="3"/>
      <c r="E18" s="99"/>
      <c r="F18" s="99"/>
      <c r="G18" s="812"/>
      <c r="H18" s="813"/>
      <c r="I18" s="813"/>
      <c r="J18" s="814"/>
      <c r="K18" s="3"/>
      <c r="L18" s="3"/>
      <c r="M18" s="3"/>
      <c r="N18" s="3"/>
      <c r="O18" s="3"/>
      <c r="P18" s="204"/>
      <c r="Q18" s="3"/>
      <c r="R18" s="3"/>
      <c r="S18" s="13"/>
    </row>
    <row r="19" spans="1:19" s="2" customFormat="1" ht="20.149999999999999" customHeight="1" x14ac:dyDescent="0.3">
      <c r="A19" s="3"/>
      <c r="B19" s="7"/>
      <c r="C19" s="3"/>
      <c r="D19" s="3"/>
      <c r="E19" s="99"/>
      <c r="F19" s="99"/>
      <c r="G19" s="812"/>
      <c r="H19" s="813"/>
      <c r="I19" s="813"/>
      <c r="J19" s="814"/>
      <c r="K19" s="3"/>
      <c r="L19" s="3"/>
      <c r="M19" s="3"/>
      <c r="N19" s="3"/>
      <c r="O19" s="3"/>
      <c r="P19" s="204"/>
      <c r="Q19" s="3"/>
      <c r="R19" s="3"/>
      <c r="S19" s="13"/>
    </row>
    <row r="20" spans="1:19" s="2" customFormat="1" ht="20.149999999999999" customHeight="1" x14ac:dyDescent="0.3">
      <c r="A20" s="3"/>
      <c r="B20" s="7"/>
      <c r="C20" s="3"/>
      <c r="D20" s="3"/>
      <c r="E20" s="99"/>
      <c r="F20" s="99"/>
      <c r="G20" s="815"/>
      <c r="H20" s="816"/>
      <c r="I20" s="816"/>
      <c r="J20" s="817"/>
      <c r="K20" s="3"/>
      <c r="L20" s="3"/>
      <c r="M20" s="3"/>
      <c r="N20" s="3"/>
      <c r="O20" s="3"/>
      <c r="P20" s="204"/>
      <c r="Q20" s="3"/>
      <c r="R20" s="3"/>
      <c r="S20" s="13"/>
    </row>
    <row r="21" spans="1:19" s="2" customFormat="1" ht="20.149999999999999" customHeight="1" x14ac:dyDescent="0.3">
      <c r="A21" s="3"/>
      <c r="B21" s="52" t="s">
        <v>682</v>
      </c>
      <c r="C21" s="3"/>
      <c r="D21" s="3"/>
      <c r="E21" s="99"/>
      <c r="F21" s="99"/>
      <c r="G21" s="809"/>
      <c r="H21" s="810"/>
      <c r="I21" s="810"/>
      <c r="J21" s="811"/>
      <c r="K21" s="3"/>
      <c r="L21" s="3"/>
      <c r="M21" s="3"/>
      <c r="N21" s="3"/>
      <c r="O21" s="3"/>
      <c r="P21" s="204"/>
      <c r="Q21" s="3"/>
      <c r="R21" s="3"/>
      <c r="S21" s="13"/>
    </row>
    <row r="22" spans="1:19" s="2" customFormat="1" ht="20.149999999999999" customHeight="1" x14ac:dyDescent="0.3">
      <c r="A22" s="3"/>
      <c r="B22" s="7"/>
      <c r="C22" s="3"/>
      <c r="D22" s="3"/>
      <c r="E22" s="99"/>
      <c r="F22" s="99"/>
      <c r="G22" s="812"/>
      <c r="H22" s="813"/>
      <c r="I22" s="813"/>
      <c r="J22" s="814"/>
      <c r="K22" s="3"/>
      <c r="L22" s="3"/>
      <c r="M22" s="3"/>
      <c r="N22" s="3"/>
      <c r="O22" s="3"/>
      <c r="P22" s="204"/>
      <c r="Q22" s="3"/>
      <c r="R22" s="3"/>
      <c r="S22" s="13"/>
    </row>
    <row r="23" spans="1:19" s="2" customFormat="1" ht="20.149999999999999" customHeight="1" x14ac:dyDescent="0.3">
      <c r="A23" s="3"/>
      <c r="B23" s="7"/>
      <c r="C23" s="3"/>
      <c r="D23" s="3"/>
      <c r="E23" s="99"/>
      <c r="F23" s="99"/>
      <c r="G23" s="812"/>
      <c r="H23" s="813"/>
      <c r="I23" s="813"/>
      <c r="J23" s="814"/>
      <c r="K23" s="3"/>
      <c r="L23" s="3"/>
      <c r="M23" s="3"/>
      <c r="N23" s="3"/>
      <c r="O23" s="3"/>
      <c r="P23" s="204"/>
      <c r="Q23" s="3"/>
      <c r="R23" s="3"/>
      <c r="S23" s="13"/>
    </row>
    <row r="24" spans="1:19" s="2" customFormat="1" ht="20.149999999999999" customHeight="1" x14ac:dyDescent="0.3">
      <c r="A24" s="108"/>
      <c r="B24" s="450"/>
      <c r="C24" s="108"/>
      <c r="D24" s="108"/>
      <c r="E24" s="452"/>
      <c r="F24" s="454"/>
      <c r="G24" s="815"/>
      <c r="H24" s="816"/>
      <c r="I24" s="816"/>
      <c r="J24" s="817"/>
      <c r="K24" s="3"/>
      <c r="L24" s="3"/>
      <c r="M24" s="3"/>
      <c r="N24" s="3"/>
      <c r="O24" s="3"/>
      <c r="P24" s="204"/>
      <c r="Q24" s="3"/>
      <c r="R24" s="3"/>
      <c r="S24" s="13"/>
    </row>
    <row r="25" spans="1:19" s="2" customFormat="1" ht="20.149999999999999" customHeight="1" x14ac:dyDescent="0.3">
      <c r="A25" s="3"/>
      <c r="B25" s="7"/>
      <c r="C25" s="3"/>
      <c r="D25" s="3"/>
      <c r="E25" s="99"/>
      <c r="F25" s="99"/>
      <c r="G25" s="99"/>
      <c r="H25" s="3"/>
      <c r="I25" s="99"/>
      <c r="J25" s="559"/>
      <c r="K25" s="3"/>
      <c r="L25" s="3"/>
      <c r="M25" s="3"/>
      <c r="N25" s="3"/>
      <c r="O25" s="3"/>
      <c r="P25" s="3"/>
      <c r="Q25" s="3"/>
      <c r="R25" s="3"/>
      <c r="S25" s="13"/>
    </row>
    <row r="26" spans="1:19" s="2" customFormat="1" ht="20.149999999999999" customHeight="1" x14ac:dyDescent="0.3">
      <c r="A26" s="108"/>
      <c r="B26" s="107" t="s">
        <v>3447</v>
      </c>
      <c r="C26" s="108"/>
      <c r="D26" s="108"/>
      <c r="E26" s="452"/>
      <c r="F26" s="452"/>
      <c r="G26" s="99"/>
      <c r="H26" s="3"/>
      <c r="I26" s="99"/>
      <c r="J26" s="558"/>
      <c r="K26" s="108"/>
      <c r="L26" s="108"/>
      <c r="M26" s="108"/>
      <c r="N26" s="108"/>
      <c r="O26" s="108"/>
      <c r="P26" s="206"/>
      <c r="Q26" s="108"/>
      <c r="R26" s="108"/>
      <c r="S26" s="13"/>
    </row>
    <row r="27" spans="1:19" s="2" customFormat="1" ht="20.149999999999999" customHeight="1" x14ac:dyDescent="0.3">
      <c r="A27" s="3"/>
      <c r="B27" s="52" t="s">
        <v>3429</v>
      </c>
      <c r="C27" s="3"/>
      <c r="D27" s="3"/>
      <c r="E27" s="99"/>
      <c r="F27" s="99"/>
      <c r="G27" s="791"/>
      <c r="H27" s="792"/>
      <c r="I27" s="792"/>
      <c r="J27" s="793"/>
      <c r="K27" s="3"/>
      <c r="L27" s="3"/>
      <c r="M27" s="3"/>
      <c r="N27" s="3"/>
      <c r="O27" s="3"/>
      <c r="P27" s="204"/>
      <c r="Q27" s="3"/>
      <c r="R27" s="3"/>
      <c r="S27" s="13"/>
    </row>
    <row r="28" spans="1:19" s="2" customFormat="1" ht="20.149999999999999" customHeight="1" x14ac:dyDescent="0.3">
      <c r="A28" s="3"/>
      <c r="B28" s="52" t="s">
        <v>3430</v>
      </c>
      <c r="C28" s="3"/>
      <c r="D28" s="3"/>
      <c r="E28" s="444"/>
      <c r="F28" s="99"/>
      <c r="G28" s="791"/>
      <c r="H28" s="792"/>
      <c r="I28" s="792"/>
      <c r="J28" s="793"/>
      <c r="K28" s="3"/>
      <c r="L28" s="3"/>
      <c r="M28" s="3"/>
      <c r="N28" s="3"/>
      <c r="O28" s="3"/>
      <c r="P28" s="204"/>
      <c r="Q28" s="3"/>
      <c r="R28" s="3"/>
      <c r="S28" s="13"/>
    </row>
    <row r="29" spans="1:19" s="2" customFormat="1" ht="20.149999999999999" customHeight="1" x14ac:dyDescent="0.3">
      <c r="A29" s="3"/>
      <c r="B29" s="52" t="s">
        <v>685</v>
      </c>
      <c r="C29" s="3"/>
      <c r="D29" s="3"/>
      <c r="E29" s="444"/>
      <c r="F29" s="99"/>
      <c r="G29" s="791"/>
      <c r="H29" s="792"/>
      <c r="I29" s="792"/>
      <c r="J29" s="793"/>
      <c r="K29" s="3"/>
      <c r="L29" s="3"/>
      <c r="M29" s="3"/>
      <c r="N29" s="3"/>
      <c r="O29" s="3"/>
      <c r="P29" s="204"/>
      <c r="Q29" s="3"/>
      <c r="R29" s="3"/>
      <c r="S29" s="13"/>
    </row>
    <row r="30" spans="1:19" s="2" customFormat="1" ht="20.149999999999999" customHeight="1" x14ac:dyDescent="0.3">
      <c r="A30" s="3"/>
      <c r="B30" s="52" t="s">
        <v>679</v>
      </c>
      <c r="C30" s="3"/>
      <c r="D30" s="3"/>
      <c r="E30" s="444"/>
      <c r="F30" s="99"/>
      <c r="G30" s="791"/>
      <c r="H30" s="792"/>
      <c r="I30" s="792"/>
      <c r="J30" s="793"/>
      <c r="K30" s="3"/>
      <c r="L30" s="3"/>
      <c r="M30" s="3"/>
      <c r="N30" s="3"/>
      <c r="O30" s="3"/>
      <c r="P30" s="204"/>
      <c r="Q30" s="3"/>
      <c r="R30" s="3"/>
      <c r="S30" s="13"/>
    </row>
    <row r="31" spans="1:19" s="2" customFormat="1" ht="20.149999999999999" customHeight="1" x14ac:dyDescent="0.3">
      <c r="A31" s="3"/>
      <c r="B31" s="52" t="s">
        <v>2756</v>
      </c>
      <c r="C31" s="3"/>
      <c r="D31" s="3"/>
      <c r="E31" s="444"/>
      <c r="F31" s="99"/>
      <c r="G31" s="791"/>
      <c r="H31" s="792"/>
      <c r="I31" s="792"/>
      <c r="J31" s="793"/>
      <c r="K31" s="3" t="s">
        <v>2787</v>
      </c>
      <c r="L31" s="3"/>
      <c r="M31" s="3"/>
      <c r="N31" s="3"/>
      <c r="O31" s="3"/>
      <c r="P31" s="204"/>
      <c r="Q31" s="3"/>
      <c r="R31" s="3"/>
      <c r="S31" s="13"/>
    </row>
    <row r="32" spans="1:19" s="2" customFormat="1" ht="20.149999999999999" customHeight="1" x14ac:dyDescent="0.3">
      <c r="A32" s="108"/>
      <c r="B32" s="456" t="s">
        <v>2225</v>
      </c>
      <c r="C32" s="108"/>
      <c r="D32" s="108"/>
      <c r="E32" s="446"/>
      <c r="F32" s="454"/>
      <c r="G32" s="791"/>
      <c r="H32" s="792"/>
      <c r="I32" s="792"/>
      <c r="J32" s="793"/>
      <c r="K32" s="462" t="s">
        <v>802</v>
      </c>
      <c r="L32" s="108"/>
      <c r="M32" s="108"/>
      <c r="N32" s="108"/>
      <c r="O32" s="108"/>
      <c r="P32" s="206"/>
      <c r="Q32" s="108"/>
      <c r="R32" s="108"/>
      <c r="S32" s="13"/>
    </row>
    <row r="33" spans="1:19" s="2" customFormat="1" ht="20.149999999999999" customHeight="1" x14ac:dyDescent="0.3">
      <c r="A33" s="3"/>
      <c r="B33" s="52"/>
      <c r="C33" s="3"/>
      <c r="D33" s="3"/>
      <c r="E33" s="444"/>
      <c r="F33" s="99"/>
      <c r="G33" s="99"/>
      <c r="H33" s="99"/>
      <c r="I33" s="444"/>
      <c r="J33" s="560"/>
      <c r="K33" s="3"/>
      <c r="L33" s="3"/>
      <c r="M33" s="3"/>
      <c r="N33" s="3"/>
      <c r="O33" s="3"/>
      <c r="P33" s="204"/>
      <c r="Q33" s="3"/>
      <c r="R33" s="3"/>
      <c r="S33" s="13"/>
    </row>
    <row r="34" spans="1:19" s="2" customFormat="1" ht="20.149999999999999" customHeight="1" x14ac:dyDescent="0.3">
      <c r="A34" s="108"/>
      <c r="B34" s="107" t="s">
        <v>808</v>
      </c>
      <c r="C34" s="108"/>
      <c r="D34" s="108"/>
      <c r="E34" s="446"/>
      <c r="F34" s="452"/>
      <c r="G34" s="99"/>
      <c r="H34" s="3"/>
      <c r="I34" s="444"/>
      <c r="J34" s="558"/>
      <c r="K34" s="108"/>
      <c r="L34" s="108"/>
      <c r="M34" s="108"/>
      <c r="N34" s="108"/>
      <c r="O34" s="108"/>
      <c r="P34" s="108"/>
      <c r="Q34" s="108"/>
      <c r="R34" s="108"/>
      <c r="S34" s="13"/>
    </row>
    <row r="35" spans="1:19" s="2" customFormat="1" ht="20.149999999999999" customHeight="1" x14ac:dyDescent="0.3">
      <c r="A35" s="3"/>
      <c r="B35" s="7" t="s">
        <v>797</v>
      </c>
      <c r="C35" s="3"/>
      <c r="D35" s="3"/>
      <c r="E35" s="444"/>
      <c r="F35" s="99"/>
      <c r="G35" s="788">
        <v>3</v>
      </c>
      <c r="H35" s="789"/>
      <c r="I35" s="789"/>
      <c r="J35" s="790"/>
      <c r="K35" s="453" t="s">
        <v>806</v>
      </c>
      <c r="L35" s="3"/>
      <c r="M35" s="3"/>
      <c r="N35" s="3"/>
      <c r="O35" s="3"/>
      <c r="P35" s="204"/>
      <c r="Q35" s="3"/>
      <c r="R35" s="3"/>
      <c r="S35" s="13"/>
    </row>
    <row r="36" spans="1:19" s="2" customFormat="1" ht="20.149999999999999" customHeight="1" x14ac:dyDescent="0.3">
      <c r="A36" s="3"/>
      <c r="B36" s="7" t="s">
        <v>798</v>
      </c>
      <c r="C36" s="3"/>
      <c r="D36" s="3"/>
      <c r="E36" s="99"/>
      <c r="F36" s="99"/>
      <c r="G36" s="788">
        <v>3</v>
      </c>
      <c r="H36" s="789"/>
      <c r="I36" s="789"/>
      <c r="J36" s="790"/>
      <c r="K36" s="453" t="s">
        <v>806</v>
      </c>
      <c r="L36" s="3"/>
      <c r="M36" s="3"/>
      <c r="N36" s="3"/>
      <c r="O36" s="3"/>
      <c r="P36" s="204"/>
      <c r="Q36" s="3"/>
      <c r="R36" s="3"/>
      <c r="S36" s="13"/>
    </row>
    <row r="37" spans="1:19" s="2" customFormat="1" ht="20.149999999999999" customHeight="1" x14ac:dyDescent="0.3">
      <c r="A37" s="3"/>
      <c r="B37" s="7" t="s">
        <v>799</v>
      </c>
      <c r="C37" s="3"/>
      <c r="D37" s="3"/>
      <c r="E37" s="444"/>
      <c r="F37" s="444"/>
      <c r="G37" s="788">
        <v>3</v>
      </c>
      <c r="H37" s="789"/>
      <c r="I37" s="789"/>
      <c r="J37" s="790"/>
      <c r="K37" s="453" t="s">
        <v>806</v>
      </c>
      <c r="L37" s="3"/>
      <c r="M37" s="3"/>
      <c r="N37" s="3"/>
      <c r="O37" s="3"/>
      <c r="P37" s="204"/>
      <c r="Q37" s="3"/>
      <c r="R37" s="3"/>
      <c r="S37" s="13"/>
    </row>
    <row r="38" spans="1:19" s="2" customFormat="1" ht="20.149999999999999" customHeight="1" x14ac:dyDescent="0.3">
      <c r="A38" s="3"/>
      <c r="B38" s="7" t="s">
        <v>800</v>
      </c>
      <c r="C38" s="3"/>
      <c r="D38" s="3"/>
      <c r="E38" s="444"/>
      <c r="F38" s="444"/>
      <c r="G38" s="788">
        <v>3</v>
      </c>
      <c r="H38" s="789"/>
      <c r="I38" s="789"/>
      <c r="J38" s="790"/>
      <c r="K38" s="453" t="s">
        <v>806</v>
      </c>
      <c r="L38" s="3"/>
      <c r="M38" s="3"/>
      <c r="N38" s="3"/>
      <c r="O38" s="3"/>
      <c r="P38" s="204"/>
      <c r="Q38" s="3"/>
      <c r="R38" s="3"/>
      <c r="S38" s="13"/>
    </row>
    <row r="39" spans="1:19" s="2" customFormat="1" ht="20.149999999999999" customHeight="1" x14ac:dyDescent="0.3">
      <c r="A39" s="3"/>
      <c r="B39" s="7" t="s">
        <v>801</v>
      </c>
      <c r="C39" s="3"/>
      <c r="D39" s="3"/>
      <c r="E39" s="444"/>
      <c r="F39" s="444"/>
      <c r="G39" s="788">
        <v>3</v>
      </c>
      <c r="H39" s="789"/>
      <c r="I39" s="789"/>
      <c r="J39" s="790"/>
      <c r="K39" s="453" t="s">
        <v>806</v>
      </c>
      <c r="L39" s="3"/>
      <c r="M39" s="3"/>
      <c r="N39" s="3"/>
      <c r="O39" s="3"/>
      <c r="P39" s="3"/>
      <c r="Q39" s="3"/>
      <c r="R39" s="3"/>
      <c r="S39" s="13"/>
    </row>
    <row r="40" spans="1:19" s="2" customFormat="1" ht="20.149999999999999" customHeight="1" x14ac:dyDescent="0.3">
      <c r="A40" s="108"/>
      <c r="B40" s="450" t="s">
        <v>680</v>
      </c>
      <c r="C40" s="108"/>
      <c r="D40" s="108"/>
      <c r="E40" s="446"/>
      <c r="F40" s="455"/>
      <c r="G40" s="797">
        <f>IFERROR(SUM(G35:J39)/5, 0)</f>
        <v>3</v>
      </c>
      <c r="H40" s="798"/>
      <c r="I40" s="798"/>
      <c r="J40" s="799"/>
      <c r="K40" s="463"/>
      <c r="L40" s="108"/>
      <c r="M40" s="108"/>
      <c r="N40" s="108"/>
      <c r="O40" s="108"/>
      <c r="P40" s="206"/>
      <c r="Q40" s="108"/>
      <c r="R40" s="108"/>
      <c r="S40" s="13"/>
    </row>
    <row r="41" spans="1:19" s="2" customFormat="1" ht="20.149999999999999" customHeight="1" x14ac:dyDescent="0.3">
      <c r="A41" s="3"/>
      <c r="B41" s="7"/>
      <c r="C41" s="3"/>
      <c r="D41" s="3"/>
      <c r="E41" s="444"/>
      <c r="F41" s="444"/>
      <c r="G41" s="3"/>
      <c r="H41" s="3"/>
      <c r="I41" s="3"/>
      <c r="J41" s="559"/>
      <c r="K41" s="3"/>
      <c r="L41" s="3"/>
      <c r="M41" s="3"/>
      <c r="N41" s="3"/>
      <c r="O41" s="3"/>
      <c r="P41" s="204"/>
      <c r="Q41" s="3"/>
      <c r="R41" s="3"/>
      <c r="S41" s="13"/>
    </row>
    <row r="42" spans="1:19" s="2" customFormat="1" ht="20.149999999999999" customHeight="1" x14ac:dyDescent="0.3">
      <c r="A42" s="108"/>
      <c r="B42" s="107" t="s">
        <v>2224</v>
      </c>
      <c r="C42" s="108"/>
      <c r="D42" s="108"/>
      <c r="E42" s="446"/>
      <c r="F42" s="446"/>
      <c r="G42" s="3"/>
      <c r="H42" s="3"/>
      <c r="I42" s="3"/>
      <c r="J42" s="558"/>
      <c r="K42" s="108"/>
      <c r="L42" s="108"/>
      <c r="M42" s="108"/>
      <c r="N42" s="108"/>
      <c r="O42" s="108"/>
      <c r="P42" s="206"/>
      <c r="Q42" s="108"/>
      <c r="R42" s="108"/>
      <c r="S42" s="13"/>
    </row>
    <row r="43" spans="1:19" s="2" customFormat="1" ht="20.149999999999999" customHeight="1" x14ac:dyDescent="0.3">
      <c r="A43" s="3"/>
      <c r="B43" s="7" t="s">
        <v>3906</v>
      </c>
      <c r="C43" s="3"/>
      <c r="D43" s="3"/>
      <c r="E43" s="444"/>
      <c r="F43" s="444"/>
      <c r="G43" s="788">
        <v>2</v>
      </c>
      <c r="H43" s="789"/>
      <c r="I43" s="789"/>
      <c r="J43" s="790"/>
      <c r="K43" s="7" t="s">
        <v>2846</v>
      </c>
      <c r="L43" s="3"/>
      <c r="M43" s="3"/>
      <c r="N43" s="3"/>
      <c r="O43" s="3"/>
      <c r="P43" s="204"/>
      <c r="Q43" s="3"/>
      <c r="R43" s="3"/>
      <c r="S43" s="13"/>
    </row>
    <row r="44" spans="1:19" s="2" customFormat="1" ht="20.149999999999999" customHeight="1" x14ac:dyDescent="0.3">
      <c r="A44" s="3"/>
      <c r="B44" s="7" t="s">
        <v>3907</v>
      </c>
      <c r="C44" s="3"/>
      <c r="D44" s="3"/>
      <c r="E44" s="444"/>
      <c r="F44" s="444"/>
      <c r="G44" s="788">
        <v>2</v>
      </c>
      <c r="H44" s="789"/>
      <c r="I44" s="789"/>
      <c r="J44" s="790"/>
      <c r="K44" s="7" t="s">
        <v>2846</v>
      </c>
      <c r="L44" s="3"/>
      <c r="M44" s="3"/>
      <c r="N44" s="3"/>
      <c r="O44" s="3"/>
      <c r="P44" s="204"/>
      <c r="Q44" s="3"/>
      <c r="R44" s="3"/>
      <c r="S44" s="13"/>
    </row>
    <row r="45" spans="1:19" s="2" customFormat="1" ht="20.149999999999999" customHeight="1" x14ac:dyDescent="0.3">
      <c r="A45" s="3"/>
      <c r="B45" s="450" t="s">
        <v>2384</v>
      </c>
      <c r="C45" s="108"/>
      <c r="D45" s="108"/>
      <c r="E45" s="446"/>
      <c r="F45" s="455"/>
      <c r="G45" s="797">
        <f>IFERROR(SUM(G43:J44)/COUNT(G43:J44), 0)</f>
        <v>2</v>
      </c>
      <c r="H45" s="798"/>
      <c r="I45" s="798"/>
      <c r="J45" s="799"/>
      <c r="K45" s="463"/>
      <c r="L45" s="108"/>
      <c r="M45" s="108"/>
      <c r="N45" s="108"/>
      <c r="O45" s="108"/>
      <c r="P45" s="206"/>
      <c r="Q45" s="108"/>
      <c r="R45" s="108"/>
      <c r="S45" s="13"/>
    </row>
    <row r="46" spans="1:19" s="2" customFormat="1" ht="20.149999999999999" customHeight="1" x14ac:dyDescent="0.3">
      <c r="A46" s="108"/>
      <c r="B46" s="450"/>
      <c r="C46" s="108"/>
      <c r="D46" s="108"/>
      <c r="E46" s="446"/>
      <c r="F46" s="446"/>
      <c r="G46" s="3"/>
      <c r="H46" s="3"/>
      <c r="I46" s="3"/>
      <c r="J46" s="195"/>
      <c r="K46" s="3"/>
      <c r="L46" s="3"/>
      <c r="M46" s="464"/>
      <c r="N46" s="464"/>
      <c r="O46" s="464"/>
      <c r="P46" s="465"/>
      <c r="Q46" s="464"/>
      <c r="R46" s="464"/>
      <c r="S46" s="13"/>
    </row>
    <row r="47" spans="1:19" s="2" customFormat="1" ht="20.149999999999999" customHeight="1" x14ac:dyDescent="0.3">
      <c r="A47" s="3"/>
      <c r="B47" s="449" t="s">
        <v>681</v>
      </c>
      <c r="C47" s="3"/>
      <c r="D47" s="99"/>
      <c r="E47" s="3"/>
      <c r="F47" s="3"/>
      <c r="G47" s="800"/>
      <c r="H47" s="801"/>
      <c r="I47" s="801"/>
      <c r="J47" s="801"/>
      <c r="K47" s="801"/>
      <c r="L47" s="802"/>
      <c r="M47" s="3"/>
      <c r="N47" s="3"/>
      <c r="O47" s="3"/>
      <c r="P47" s="204"/>
      <c r="Q47" s="3"/>
      <c r="R47" s="3"/>
      <c r="S47" s="13"/>
    </row>
    <row r="48" spans="1:19" s="2" customFormat="1" ht="20.149999999999999" customHeight="1" x14ac:dyDescent="0.3">
      <c r="A48" s="3"/>
      <c r="B48" s="448"/>
      <c r="C48" s="12"/>
      <c r="D48" s="3"/>
      <c r="E48" s="3"/>
      <c r="F48" s="8"/>
      <c r="G48" s="803"/>
      <c r="H48" s="804"/>
      <c r="I48" s="804"/>
      <c r="J48" s="804"/>
      <c r="K48" s="804"/>
      <c r="L48" s="805"/>
      <c r="M48" s="3"/>
      <c r="N48" s="3"/>
      <c r="O48" s="3"/>
      <c r="P48" s="204"/>
      <c r="Q48" s="3"/>
      <c r="R48" s="3"/>
      <c r="S48" s="13"/>
    </row>
    <row r="49" spans="1:19" s="2" customFormat="1" ht="20.149999999999999" customHeight="1" x14ac:dyDescent="0.3">
      <c r="A49" s="3"/>
      <c r="B49" s="8"/>
      <c r="C49" s="12"/>
      <c r="D49" s="3"/>
      <c r="E49" s="3"/>
      <c r="F49" s="8"/>
      <c r="G49" s="803"/>
      <c r="H49" s="804"/>
      <c r="I49" s="804"/>
      <c r="J49" s="804"/>
      <c r="K49" s="804"/>
      <c r="L49" s="805"/>
      <c r="M49" s="3"/>
      <c r="N49" s="3"/>
      <c r="O49" s="3"/>
      <c r="P49" s="204"/>
      <c r="Q49" s="3"/>
      <c r="R49" s="3"/>
      <c r="S49" s="13"/>
    </row>
    <row r="50" spans="1:19" s="2" customFormat="1" ht="20.149999999999999" customHeight="1" x14ac:dyDescent="0.3">
      <c r="A50" s="108"/>
      <c r="B50" s="461"/>
      <c r="C50" s="456"/>
      <c r="D50" s="108"/>
      <c r="E50" s="108"/>
      <c r="F50" s="457"/>
      <c r="G50" s="806"/>
      <c r="H50" s="807"/>
      <c r="I50" s="807"/>
      <c r="J50" s="807"/>
      <c r="K50" s="807"/>
      <c r="L50" s="808"/>
      <c r="M50" s="463"/>
      <c r="N50" s="108"/>
      <c r="O50" s="108"/>
      <c r="P50" s="108"/>
      <c r="Q50" s="108"/>
      <c r="R50" s="108"/>
      <c r="S50" s="13"/>
    </row>
    <row r="51" spans="1:19" ht="20.149999999999999" customHeight="1" thickBot="1" x14ac:dyDescent="0.35">
      <c r="A51" s="10"/>
      <c r="B51" s="31"/>
      <c r="C51" s="31"/>
      <c r="D51" s="31"/>
      <c r="E51" s="31"/>
      <c r="F51" s="31"/>
      <c r="G51" s="31"/>
      <c r="H51" s="31"/>
      <c r="I51" s="31"/>
      <c r="J51" s="31"/>
      <c r="K51" s="11"/>
      <c r="L51" s="11"/>
      <c r="M51" s="11"/>
      <c r="N51" s="11"/>
      <c r="O51" s="11"/>
      <c r="P51" s="11"/>
      <c r="Q51" s="11"/>
      <c r="R51" s="11"/>
      <c r="S51" s="15"/>
    </row>
    <row r="52" spans="1:19" ht="14.55" hidden="1" x14ac:dyDescent="0.3"/>
    <row r="53" spans="1:19" ht="14.55" hidden="1" x14ac:dyDescent="0.3"/>
    <row r="54" spans="1:19" ht="14.55" hidden="1" x14ac:dyDescent="0.3"/>
    <row r="55" spans="1:19" ht="14.55" hidden="1" x14ac:dyDescent="0.3"/>
    <row r="56" spans="1:19" ht="14.55" hidden="1" x14ac:dyDescent="0.3"/>
    <row r="57" spans="1:19" ht="14.55" hidden="1" x14ac:dyDescent="0.3"/>
    <row r="58" spans="1:19" ht="14.55" hidden="1" x14ac:dyDescent="0.3"/>
    <row r="59" spans="1:19" ht="15" hidden="1" customHeight="1" x14ac:dyDescent="0.3"/>
    <row r="60" spans="1:19" ht="15" hidden="1" customHeight="1" x14ac:dyDescent="0.3"/>
    <row r="61" spans="1:19" ht="15" hidden="1" customHeight="1" x14ac:dyDescent="0.3"/>
    <row r="62" spans="1:19" ht="15" hidden="1" customHeight="1" x14ac:dyDescent="0.3"/>
    <row r="63" spans="1:19" ht="15" hidden="1" customHeight="1" x14ac:dyDescent="0.3"/>
    <row r="64" spans="1:19" ht="15" hidden="1" customHeight="1" x14ac:dyDescent="0.3"/>
    <row r="65" ht="15" hidden="1" customHeight="1" x14ac:dyDescent="0.3"/>
    <row r="66" ht="15" hidden="1" customHeight="1" x14ac:dyDescent="0.3"/>
    <row r="67" ht="15" hidden="1" customHeight="1" x14ac:dyDescent="0.3"/>
    <row r="68" ht="15" hidden="1" customHeight="1" x14ac:dyDescent="0.3"/>
    <row r="69" ht="15" hidden="1" customHeight="1" x14ac:dyDescent="0.3"/>
    <row r="70" ht="15" hidden="1" customHeight="1" x14ac:dyDescent="0.3"/>
    <row r="71" ht="15" hidden="1" customHeight="1" x14ac:dyDescent="0.3"/>
    <row r="72" ht="15" hidden="1" customHeight="1" x14ac:dyDescent="0.3"/>
    <row r="73" ht="15" hidden="1" customHeight="1" x14ac:dyDescent="0.3"/>
    <row r="74" ht="15" hidden="1" customHeight="1" x14ac:dyDescent="0.3"/>
    <row r="75" ht="15" hidden="1" customHeight="1" x14ac:dyDescent="0.3"/>
    <row r="76" ht="15" hidden="1" customHeight="1" x14ac:dyDescent="0.3"/>
    <row r="77" ht="15" hidden="1" customHeight="1" x14ac:dyDescent="0.3"/>
    <row r="78" ht="15" hidden="1" customHeight="1" x14ac:dyDescent="0.3"/>
    <row r="79" ht="15" hidden="1" customHeight="1" x14ac:dyDescent="0.3"/>
    <row r="80" ht="15" hidden="1" customHeight="1" x14ac:dyDescent="0.3"/>
    <row r="81" ht="15" hidden="1" customHeight="1" x14ac:dyDescent="0.3"/>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88" ht="15" hidden="1" customHeight="1" x14ac:dyDescent="0.3"/>
    <row r="89" ht="15" hidden="1" customHeight="1" x14ac:dyDescent="0.3"/>
    <row r="90" ht="15" hidden="1" customHeight="1" x14ac:dyDescent="0.3"/>
    <row r="91" ht="15" hidden="1" customHeight="1" x14ac:dyDescent="0.3"/>
    <row r="92" ht="15" hidden="1" customHeight="1" x14ac:dyDescent="0.3"/>
    <row r="93" ht="15" hidden="1" customHeight="1" x14ac:dyDescent="0.3"/>
    <row r="94" ht="15" hidden="1" customHeight="1" x14ac:dyDescent="0.3"/>
    <row r="95" ht="15" hidden="1" customHeight="1" x14ac:dyDescent="0.3"/>
    <row r="96" ht="15" hidden="1" customHeight="1" x14ac:dyDescent="0.3"/>
    <row r="97" ht="15" hidden="1" customHeight="1" x14ac:dyDescent="0.3"/>
    <row r="98" ht="15" hidden="1" customHeight="1" x14ac:dyDescent="0.3"/>
    <row r="99" ht="15" hidden="1" customHeight="1" x14ac:dyDescent="0.3"/>
    <row r="100" ht="15" hidden="1" customHeight="1" x14ac:dyDescent="0.3"/>
    <row r="101" ht="15" hidden="1" customHeight="1" x14ac:dyDescent="0.3"/>
    <row r="102" ht="15" hidden="1" customHeight="1" x14ac:dyDescent="0.3"/>
    <row r="103" ht="15" hidden="1" customHeight="1" x14ac:dyDescent="0.3"/>
    <row r="104" ht="15" hidden="1" customHeight="1" x14ac:dyDescent="0.3"/>
    <row r="105" ht="15" hidden="1" customHeight="1" x14ac:dyDescent="0.3"/>
    <row r="106" ht="15" hidden="1" customHeight="1" x14ac:dyDescent="0.3"/>
    <row r="107" ht="15" hidden="1" customHeight="1" x14ac:dyDescent="0.3"/>
    <row r="108" ht="15" hidden="1" customHeight="1" x14ac:dyDescent="0.3"/>
    <row r="109" ht="15" hidden="1" customHeight="1" x14ac:dyDescent="0.3"/>
    <row r="110" ht="15" hidden="1" customHeight="1" x14ac:dyDescent="0.3"/>
    <row r="111" ht="15" hidden="1" customHeight="1" x14ac:dyDescent="0.3"/>
    <row r="112" ht="15" hidden="1" customHeight="1" x14ac:dyDescent="0.3"/>
    <row r="113" ht="15" hidden="1" customHeight="1" x14ac:dyDescent="0.3"/>
    <row r="114" ht="15" hidden="1" customHeight="1" x14ac:dyDescent="0.3"/>
    <row r="115" ht="15" hidden="1" customHeight="1" x14ac:dyDescent="0.3"/>
    <row r="116" ht="15" hidden="1" customHeight="1" x14ac:dyDescent="0.3"/>
    <row r="117" ht="15" hidden="1" customHeight="1" x14ac:dyDescent="0.3"/>
    <row r="118" ht="15" hidden="1" customHeight="1" x14ac:dyDescent="0.3"/>
    <row r="119" ht="15" hidden="1" customHeight="1" x14ac:dyDescent="0.3"/>
    <row r="120" ht="15" hidden="1" customHeight="1" x14ac:dyDescent="0.3"/>
    <row r="121" ht="15" hidden="1" customHeight="1" x14ac:dyDescent="0.3"/>
  </sheetData>
  <mergeCells count="31">
    <mergeCell ref="G45:J45"/>
    <mergeCell ref="G47:L50"/>
    <mergeCell ref="G12:J15"/>
    <mergeCell ref="G17:J20"/>
    <mergeCell ref="G21:J24"/>
    <mergeCell ref="G32:J32"/>
    <mergeCell ref="G40:J40"/>
    <mergeCell ref="G16:J16"/>
    <mergeCell ref="G27:J27"/>
    <mergeCell ref="G28:J28"/>
    <mergeCell ref="G35:J35"/>
    <mergeCell ref="G36:J36"/>
    <mergeCell ref="G37:J37"/>
    <mergeCell ref="G38:J38"/>
    <mergeCell ref="G39:J39"/>
    <mergeCell ref="G43:J43"/>
    <mergeCell ref="G44:J44"/>
    <mergeCell ref="G31:J31"/>
    <mergeCell ref="B1:K2"/>
    <mergeCell ref="L1:L2"/>
    <mergeCell ref="N1:N2"/>
    <mergeCell ref="B3:F3"/>
    <mergeCell ref="G3:K3"/>
    <mergeCell ref="B5:F5"/>
    <mergeCell ref="G5:K5"/>
    <mergeCell ref="B6:F6"/>
    <mergeCell ref="G11:J11"/>
    <mergeCell ref="B4:F4"/>
    <mergeCell ref="G4:K4"/>
    <mergeCell ref="G30:J30"/>
    <mergeCell ref="G29:J29"/>
  </mergeCells>
  <dataValidations count="2">
    <dataValidation type="decimal" allowBlank="1" showInputMessage="1" showErrorMessage="1" errorTitle="Invalid value" error="Maturity target must be between 1 and 5" sqref="G35:J39" xr:uid="{00000000-0002-0000-0400-000000000000}">
      <formula1>1</formula1>
      <formula2>5</formula2>
    </dataValidation>
    <dataValidation type="decimal" allowBlank="1" showInputMessage="1" showErrorMessage="1" errorTitle="Invalid value" error="Capability target must be between 1 and 3" sqref="G43:J44" xr:uid="{92AED3CE-57E2-48F2-9F4E-EC5DEA6F0DB3}">
      <formula1>1</formula1>
      <formula2>3</formula2>
    </dataValidation>
  </dataValidations>
  <hyperlinks>
    <hyperlink ref="B4:F4" location="'General - SCP'!A1" tooltip="2. Scope" display="2. Scope" xr:uid="{00000000-0004-0000-0400-000000000000}"/>
  </hyperlink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61E0B36-74D2-4BF3-AF6F-86004C67A0E7}">
          <x14:formula1>
            <xm:f>_Input!$C$51:$C$56</xm:f>
          </x14:formula1>
          <xm:sqref>G27:J27</xm:sqref>
        </x14:dataValidation>
        <x14:dataValidation type="list" allowBlank="1" showInputMessage="1" showErrorMessage="1" xr:uid="{550A0553-30C2-4C65-860E-4DA8CC9B0EA1}">
          <x14:formula1>
            <xm:f>_Input!$C$58:$C$72</xm:f>
          </x14:formula1>
          <xm:sqref>G28:J28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tabColor rgb="FF0070C0"/>
  </sheetPr>
  <dimension ref="A1:T24"/>
  <sheetViews>
    <sheetView showRowColHeaders="0" workbookViewId="0">
      <pane ySplit="7" topLeftCell="A8" activePane="bottomLeft" state="frozen"/>
      <selection pane="bottomLeft" activeCell="J14" sqref="J14"/>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425"/>
      <c r="B1" s="751" t="s">
        <v>676</v>
      </c>
      <c r="C1" s="752"/>
      <c r="D1" s="752"/>
      <c r="E1" s="752"/>
      <c r="F1" s="752"/>
      <c r="G1" s="752"/>
      <c r="H1" s="752"/>
      <c r="I1" s="752"/>
      <c r="J1" s="752"/>
      <c r="K1" s="752"/>
      <c r="L1" s="742"/>
      <c r="M1" s="437"/>
      <c r="N1" s="759"/>
      <c r="O1" s="426"/>
      <c r="P1" s="426"/>
      <c r="Q1" s="426"/>
      <c r="R1" s="426"/>
      <c r="S1" s="427"/>
    </row>
    <row r="2" spans="1:19" ht="20.3" customHeight="1" x14ac:dyDescent="0.3">
      <c r="A2" s="428"/>
      <c r="B2" s="753"/>
      <c r="C2" s="754"/>
      <c r="D2" s="754"/>
      <c r="E2" s="754"/>
      <c r="F2" s="754"/>
      <c r="G2" s="754"/>
      <c r="H2" s="754"/>
      <c r="I2" s="754"/>
      <c r="J2" s="754"/>
      <c r="K2" s="754"/>
      <c r="L2" s="743"/>
      <c r="M2" s="422"/>
      <c r="N2" s="743"/>
      <c r="O2" s="434"/>
      <c r="P2" s="434"/>
      <c r="Q2" s="434"/>
      <c r="R2" s="434"/>
      <c r="S2" s="435"/>
    </row>
    <row r="3" spans="1:19" ht="20.3" customHeight="1" x14ac:dyDescent="0.3">
      <c r="A3" s="428"/>
      <c r="B3" s="735" t="s">
        <v>2222</v>
      </c>
      <c r="C3" s="736"/>
      <c r="D3" s="736"/>
      <c r="E3" s="736"/>
      <c r="F3" s="736"/>
      <c r="G3" s="747"/>
      <c r="H3" s="748"/>
      <c r="I3" s="748"/>
      <c r="J3" s="748"/>
      <c r="K3" s="748"/>
      <c r="L3" s="414"/>
      <c r="M3" s="414"/>
      <c r="N3" s="414"/>
      <c r="O3" s="429"/>
      <c r="P3" s="429"/>
      <c r="Q3" s="429"/>
      <c r="R3" s="429"/>
      <c r="S3" s="430"/>
    </row>
    <row r="4" spans="1:19" ht="20.3" customHeight="1" x14ac:dyDescent="0.3">
      <c r="A4" s="428"/>
      <c r="B4" s="744" t="s">
        <v>2223</v>
      </c>
      <c r="C4" s="745"/>
      <c r="D4" s="745"/>
      <c r="E4" s="745"/>
      <c r="F4" s="746"/>
      <c r="G4" s="747"/>
      <c r="H4" s="748"/>
      <c r="I4" s="748"/>
      <c r="J4" s="748"/>
      <c r="K4" s="748"/>
      <c r="L4" s="414"/>
      <c r="M4" s="414"/>
      <c r="N4" s="414"/>
      <c r="O4" s="429"/>
      <c r="P4" s="429"/>
      <c r="Q4" s="429"/>
      <c r="R4" s="429"/>
      <c r="S4" s="430"/>
    </row>
    <row r="5" spans="1:19" ht="20.3" customHeight="1" x14ac:dyDescent="0.3">
      <c r="A5" s="428"/>
      <c r="B5" s="735"/>
      <c r="C5" s="736"/>
      <c r="D5" s="736"/>
      <c r="E5" s="736"/>
      <c r="F5" s="736"/>
      <c r="G5" s="747"/>
      <c r="H5" s="748"/>
      <c r="I5" s="748"/>
      <c r="J5" s="748"/>
      <c r="K5" s="748"/>
      <c r="L5" s="414"/>
      <c r="M5" s="414"/>
      <c r="N5" s="414"/>
      <c r="O5" s="429"/>
      <c r="P5" s="429"/>
      <c r="Q5" s="429"/>
      <c r="R5" s="429"/>
      <c r="S5" s="430"/>
    </row>
    <row r="6" spans="1:19" ht="20.3" customHeight="1" x14ac:dyDescent="0.3">
      <c r="A6" s="428"/>
      <c r="B6" s="735"/>
      <c r="C6" s="736"/>
      <c r="D6" s="736"/>
      <c r="E6" s="736"/>
      <c r="F6" s="736"/>
      <c r="G6" s="436"/>
      <c r="H6" s="414"/>
      <c r="I6" s="414"/>
      <c r="J6" s="414"/>
      <c r="K6" s="414"/>
      <c r="L6" s="414"/>
      <c r="M6" s="414"/>
      <c r="N6" s="414"/>
      <c r="O6" s="429"/>
      <c r="P6" s="429"/>
      <c r="Q6" s="429"/>
      <c r="R6" s="429"/>
      <c r="S6" s="430"/>
    </row>
    <row r="7" spans="1:19" ht="20.3" customHeight="1" thickBot="1" x14ac:dyDescent="0.35">
      <c r="A7" s="431"/>
      <c r="B7" s="432"/>
      <c r="C7" s="432"/>
      <c r="D7" s="432"/>
      <c r="E7" s="432"/>
      <c r="F7" s="432"/>
      <c r="G7" s="432"/>
      <c r="H7" s="432"/>
      <c r="I7" s="432"/>
      <c r="J7" s="432"/>
      <c r="K7" s="432"/>
      <c r="L7" s="432"/>
      <c r="M7" s="432"/>
      <c r="N7" s="432"/>
      <c r="O7" s="432"/>
      <c r="P7" s="432"/>
      <c r="Q7" s="432"/>
      <c r="R7" s="432"/>
      <c r="S7" s="433"/>
    </row>
    <row r="8" spans="1:19" ht="20.3" customHeight="1" x14ac:dyDescent="0.3">
      <c r="A8" s="28"/>
      <c r="B8" s="458" t="s">
        <v>2850</v>
      </c>
      <c r="C8" s="29"/>
      <c r="D8" s="29"/>
      <c r="E8" s="29"/>
      <c r="F8" s="29"/>
      <c r="G8" s="29"/>
      <c r="H8" s="29"/>
      <c r="I8" s="29"/>
      <c r="J8" s="29"/>
      <c r="K8" s="29"/>
      <c r="L8" s="29"/>
      <c r="M8" s="29"/>
      <c r="N8" s="29"/>
      <c r="O8" s="29"/>
      <c r="P8" s="29"/>
      <c r="Q8" s="29"/>
      <c r="R8" s="29"/>
      <c r="S8" s="30"/>
    </row>
    <row r="9" spans="1:19" s="2" customFormat="1" ht="20.3" customHeight="1" x14ac:dyDescent="0.3">
      <c r="A9" s="102"/>
      <c r="B9" s="102"/>
      <c r="C9" s="7"/>
      <c r="D9" s="443"/>
      <c r="E9" s="443"/>
      <c r="F9" s="443"/>
      <c r="G9" s="443"/>
      <c r="H9" s="443"/>
      <c r="I9" s="443"/>
      <c r="J9" s="443"/>
      <c r="K9" s="443"/>
      <c r="L9" s="443"/>
      <c r="M9" s="3"/>
      <c r="N9" s="102"/>
      <c r="O9" s="102"/>
      <c r="P9" s="102"/>
      <c r="Q9" s="102"/>
      <c r="R9" s="101"/>
      <c r="S9" s="123"/>
    </row>
    <row r="10" spans="1:19" s="2" customFormat="1" ht="20.3" customHeight="1" x14ac:dyDescent="0.3">
      <c r="A10" s="108"/>
      <c r="B10" s="124" t="s">
        <v>683</v>
      </c>
      <c r="C10" s="450"/>
      <c r="D10" s="450"/>
      <c r="E10" s="450"/>
      <c r="F10" s="450"/>
      <c r="G10" s="450"/>
      <c r="H10" s="612"/>
      <c r="I10" s="450"/>
      <c r="J10" s="109" t="s">
        <v>149</v>
      </c>
      <c r="K10" s="450"/>
      <c r="L10" s="450"/>
      <c r="M10" s="450"/>
      <c r="N10" s="450"/>
      <c r="O10" s="108"/>
      <c r="P10" s="206"/>
      <c r="Q10" s="108"/>
      <c r="R10" s="108"/>
      <c r="S10" s="13"/>
    </row>
    <row r="11" spans="1:19" s="2" customFormat="1" ht="20.3" customHeight="1" x14ac:dyDescent="0.3">
      <c r="A11" s="3"/>
      <c r="B11" s="3" t="s">
        <v>4692</v>
      </c>
      <c r="C11" s="3"/>
      <c r="D11" s="3"/>
      <c r="E11" s="99"/>
      <c r="F11" s="99"/>
      <c r="G11" s="7"/>
      <c r="H11" s="7"/>
      <c r="I11" s="7"/>
      <c r="J11" s="113" t="s">
        <v>4691</v>
      </c>
      <c r="K11" s="7"/>
      <c r="L11" s="7"/>
      <c r="M11" s="3"/>
      <c r="N11" s="3"/>
      <c r="O11" s="3"/>
      <c r="P11" s="204"/>
      <c r="Q11" s="3"/>
      <c r="R11" s="3"/>
      <c r="S11" s="13"/>
    </row>
    <row r="12" spans="1:19" s="2" customFormat="1" ht="20.3" customHeight="1" x14ac:dyDescent="0.3">
      <c r="A12" s="3"/>
      <c r="B12" s="3" t="s">
        <v>4689</v>
      </c>
      <c r="C12" s="3"/>
      <c r="D12" s="3"/>
      <c r="E12" s="99"/>
      <c r="F12" s="99"/>
      <c r="G12" s="7"/>
      <c r="H12" s="7"/>
      <c r="I12" s="7"/>
      <c r="J12" s="113" t="s">
        <v>4697</v>
      </c>
      <c r="K12" s="7"/>
      <c r="L12" s="7"/>
      <c r="M12" s="3"/>
      <c r="N12" s="3"/>
      <c r="O12" s="3"/>
      <c r="P12" s="204"/>
      <c r="Q12" s="3"/>
      <c r="R12" s="3"/>
      <c r="S12" s="13"/>
    </row>
    <row r="13" spans="1:19" s="2" customFormat="1" ht="20.3" customHeight="1" x14ac:dyDescent="0.3">
      <c r="A13" s="3"/>
      <c r="B13" s="3" t="s">
        <v>4690</v>
      </c>
      <c r="C13" s="3"/>
      <c r="D13" s="3"/>
      <c r="E13" s="99"/>
      <c r="F13" s="99"/>
      <c r="G13" s="7"/>
      <c r="H13" s="7"/>
      <c r="I13" s="7"/>
      <c r="J13" s="113" t="s">
        <v>4696</v>
      </c>
      <c r="K13" s="7"/>
      <c r="L13" s="7"/>
      <c r="M13" s="3"/>
      <c r="N13" s="3"/>
      <c r="O13" s="3"/>
      <c r="P13" s="204"/>
      <c r="Q13" s="3"/>
      <c r="R13" s="3"/>
      <c r="S13" s="13"/>
    </row>
    <row r="14" spans="1:19" s="2" customFormat="1" ht="20.3" customHeight="1" x14ac:dyDescent="0.3">
      <c r="A14" s="3"/>
      <c r="B14" s="3" t="s">
        <v>4216</v>
      </c>
      <c r="C14" s="3"/>
      <c r="D14" s="3"/>
      <c r="E14" s="99"/>
      <c r="F14" s="99"/>
      <c r="G14" s="7"/>
      <c r="H14" s="7"/>
      <c r="I14" s="7"/>
      <c r="J14" s="113" t="s">
        <v>2736</v>
      </c>
      <c r="K14" s="7"/>
      <c r="L14" s="7"/>
      <c r="M14" s="3"/>
      <c r="N14" s="3"/>
      <c r="O14" s="3"/>
      <c r="P14" s="204"/>
      <c r="Q14" s="3"/>
      <c r="R14" s="3"/>
      <c r="S14" s="13"/>
    </row>
    <row r="15" spans="1:19" s="2" customFormat="1" ht="20.3" customHeight="1" x14ac:dyDescent="0.3">
      <c r="A15" s="3"/>
      <c r="B15" s="3"/>
      <c r="C15" s="3"/>
      <c r="D15" s="3"/>
      <c r="E15" s="99"/>
      <c r="F15" s="99"/>
      <c r="G15" s="7"/>
      <c r="H15" s="7"/>
      <c r="I15" s="7"/>
      <c r="J15" s="113"/>
      <c r="K15" s="7"/>
      <c r="L15" s="7"/>
      <c r="M15" s="3"/>
      <c r="N15" s="3"/>
      <c r="O15" s="3"/>
      <c r="P15" s="204"/>
      <c r="Q15" s="3"/>
      <c r="R15" s="3"/>
      <c r="S15" s="13"/>
    </row>
    <row r="16" spans="1:19" s="2" customFormat="1" ht="20.3" customHeight="1" x14ac:dyDescent="0.3">
      <c r="A16" s="108"/>
      <c r="B16" s="107" t="s">
        <v>684</v>
      </c>
      <c r="C16" s="108"/>
      <c r="D16" s="108"/>
      <c r="E16" s="452"/>
      <c r="F16" s="452"/>
      <c r="G16" s="450"/>
      <c r="H16" s="450"/>
      <c r="I16" s="450"/>
      <c r="J16" s="109" t="s">
        <v>149</v>
      </c>
      <c r="K16" s="450"/>
      <c r="L16" s="450"/>
      <c r="M16" s="108"/>
      <c r="N16" s="108"/>
      <c r="O16" s="108"/>
      <c r="P16" s="206"/>
      <c r="Q16" s="108"/>
      <c r="R16" s="108"/>
      <c r="S16" s="13"/>
    </row>
    <row r="17" spans="1:19" s="2" customFormat="1" ht="20.3" customHeight="1" x14ac:dyDescent="0.3">
      <c r="A17" s="3"/>
      <c r="B17" s="3" t="s">
        <v>154</v>
      </c>
      <c r="C17" s="3"/>
      <c r="D17" s="3"/>
      <c r="E17" s="99"/>
      <c r="F17" s="99"/>
      <c r="G17" s="7"/>
      <c r="H17" s="7"/>
      <c r="I17" s="7"/>
      <c r="J17" s="113" t="s">
        <v>2737</v>
      </c>
      <c r="K17" s="7"/>
      <c r="L17" s="7"/>
      <c r="M17" s="3"/>
      <c r="N17" s="3"/>
      <c r="O17" s="3"/>
      <c r="P17" s="204"/>
      <c r="Q17" s="3"/>
      <c r="R17" s="3"/>
      <c r="S17" s="13"/>
    </row>
    <row r="18" spans="1:19" s="2" customFormat="1" ht="20.3" customHeight="1" x14ac:dyDescent="0.3">
      <c r="A18" s="3"/>
      <c r="B18" s="3" t="s">
        <v>155</v>
      </c>
      <c r="C18" s="3"/>
      <c r="D18" s="3"/>
      <c r="E18" s="99"/>
      <c r="F18" s="99"/>
      <c r="G18" s="7"/>
      <c r="H18" s="7"/>
      <c r="I18" s="7"/>
      <c r="J18" s="113" t="s">
        <v>2738</v>
      </c>
      <c r="K18" s="7"/>
      <c r="L18" s="7"/>
      <c r="M18" s="3"/>
      <c r="N18" s="3"/>
      <c r="O18" s="3"/>
      <c r="P18" s="204"/>
      <c r="Q18" s="3"/>
      <c r="R18" s="3"/>
      <c r="S18" s="13"/>
    </row>
    <row r="19" spans="1:19" s="2" customFormat="1" ht="20.3" customHeight="1" x14ac:dyDescent="0.3">
      <c r="A19" s="3"/>
      <c r="B19" s="3" t="s">
        <v>156</v>
      </c>
      <c r="C19" s="3"/>
      <c r="D19" s="3"/>
      <c r="E19" s="99"/>
      <c r="F19" s="99"/>
      <c r="G19" s="7"/>
      <c r="H19" s="7"/>
      <c r="I19" s="7"/>
      <c r="J19" s="113" t="s">
        <v>2739</v>
      </c>
      <c r="K19" s="7"/>
      <c r="L19" s="7"/>
      <c r="M19" s="3"/>
      <c r="N19" s="3"/>
      <c r="O19" s="3"/>
      <c r="P19" s="204"/>
      <c r="Q19" s="3"/>
      <c r="R19" s="3"/>
      <c r="S19" s="13"/>
    </row>
    <row r="20" spans="1:19" s="2" customFormat="1" ht="20.3" customHeight="1" x14ac:dyDescent="0.3">
      <c r="A20" s="3"/>
      <c r="B20" s="3" t="s">
        <v>157</v>
      </c>
      <c r="C20" s="3"/>
      <c r="D20" s="3"/>
      <c r="E20" s="99"/>
      <c r="F20" s="99"/>
      <c r="G20" s="7"/>
      <c r="H20" s="7"/>
      <c r="I20" s="7"/>
      <c r="J20" s="113" t="s">
        <v>2743</v>
      </c>
      <c r="K20" s="7"/>
      <c r="L20" s="7"/>
      <c r="M20" s="3"/>
      <c r="N20" s="3"/>
      <c r="O20" s="3"/>
      <c r="P20" s="204"/>
      <c r="Q20" s="3"/>
      <c r="R20" s="3"/>
      <c r="S20" s="13"/>
    </row>
    <row r="21" spans="1:19" s="2" customFormat="1" ht="20.3" customHeight="1" x14ac:dyDescent="0.3">
      <c r="A21" s="3"/>
      <c r="B21" s="3" t="s">
        <v>956</v>
      </c>
      <c r="C21" s="3"/>
      <c r="D21" s="3"/>
      <c r="E21" s="99"/>
      <c r="F21" s="99"/>
      <c r="G21" s="7"/>
      <c r="H21" s="7"/>
      <c r="I21" s="7"/>
      <c r="J21" s="113" t="s">
        <v>2742</v>
      </c>
      <c r="K21" s="7"/>
      <c r="L21" s="7"/>
      <c r="M21" s="3"/>
      <c r="N21" s="3"/>
      <c r="O21" s="3"/>
      <c r="P21" s="204"/>
      <c r="Q21" s="3"/>
      <c r="R21" s="3"/>
      <c r="S21" s="13"/>
    </row>
    <row r="22" spans="1:19" s="2" customFormat="1" ht="20.3" customHeight="1" x14ac:dyDescent="0.3">
      <c r="A22" s="3"/>
      <c r="B22" s="3" t="s">
        <v>158</v>
      </c>
      <c r="C22" s="3"/>
      <c r="D22" s="3"/>
      <c r="E22" s="99"/>
      <c r="F22" s="99"/>
      <c r="G22" s="7"/>
      <c r="H22" s="7"/>
      <c r="I22" s="7"/>
      <c r="J22" s="113" t="s">
        <v>2740</v>
      </c>
      <c r="K22" s="7"/>
      <c r="L22" s="7"/>
      <c r="M22" s="3"/>
      <c r="N22" s="3"/>
      <c r="O22" s="3"/>
      <c r="P22" s="204"/>
      <c r="Q22" s="3"/>
      <c r="R22" s="3"/>
      <c r="S22" s="13"/>
    </row>
    <row r="23" spans="1:19" s="2" customFormat="1" ht="20.3" customHeight="1" x14ac:dyDescent="0.3">
      <c r="A23" s="108"/>
      <c r="B23" s="108" t="s">
        <v>567</v>
      </c>
      <c r="C23" s="108"/>
      <c r="D23" s="108"/>
      <c r="E23" s="452"/>
      <c r="F23" s="452"/>
      <c r="G23" s="450"/>
      <c r="H23" s="450"/>
      <c r="I23" s="450"/>
      <c r="J23" s="572" t="s">
        <v>2741</v>
      </c>
      <c r="K23" s="450"/>
      <c r="L23" s="450"/>
      <c r="M23" s="108"/>
      <c r="N23" s="108"/>
      <c r="O23" s="108"/>
      <c r="P23" s="206"/>
      <c r="Q23" s="108"/>
      <c r="R23" s="108"/>
      <c r="S23" s="13"/>
    </row>
    <row r="24" spans="1:19" s="2" customFormat="1" ht="20.3" customHeight="1" x14ac:dyDescent="0.3">
      <c r="A24" s="3"/>
      <c r="B24" s="7"/>
      <c r="C24" s="3"/>
      <c r="D24" s="3"/>
      <c r="E24" s="99"/>
      <c r="F24" s="99"/>
      <c r="G24" s="7"/>
      <c r="H24" s="7"/>
      <c r="I24" s="7"/>
      <c r="J24" s="7"/>
      <c r="K24" s="7"/>
      <c r="L24" s="7"/>
      <c r="M24" s="3"/>
      <c r="N24" s="3"/>
      <c r="O24" s="3"/>
      <c r="P24" s="3"/>
      <c r="Q24" s="3"/>
      <c r="R24" s="3"/>
      <c r="S24" s="13"/>
    </row>
  </sheetData>
  <mergeCells count="10">
    <mergeCell ref="B5:F5"/>
    <mergeCell ref="G5:K5"/>
    <mergeCell ref="B6:F6"/>
    <mergeCell ref="B1:K2"/>
    <mergeCell ref="L1:L2"/>
    <mergeCell ref="N1:N2"/>
    <mergeCell ref="B3:F3"/>
    <mergeCell ref="G3:K3"/>
    <mergeCell ref="B4:F4"/>
    <mergeCell ref="G4:K4"/>
  </mergeCells>
  <hyperlinks>
    <hyperlink ref="B3:F3" location="'General - PRO'!A1" tooltip="1. Profile" display="1. Profile" xr:uid="{00000000-0004-0000-0500-000000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7829" r:id="rId4" name="Drop Down 5">
              <controlPr defaultSize="0" autoLine="0" autoPict="0">
                <anchor moveWithCells="1">
                  <from>
                    <xdr:col>6</xdr:col>
                    <xdr:colOff>445674</xdr:colOff>
                    <xdr:row>13</xdr:row>
                    <xdr:rowOff>15368</xdr:rowOff>
                  </from>
                  <to>
                    <xdr:col>8</xdr:col>
                    <xdr:colOff>560934</xdr:colOff>
                    <xdr:row>13</xdr:row>
                    <xdr:rowOff>230521</xdr:rowOff>
                  </to>
                </anchor>
              </controlPr>
            </control>
          </mc:Choice>
        </mc:AlternateContent>
        <mc:AlternateContent xmlns:mc="http://schemas.openxmlformats.org/markup-compatibility/2006">
          <mc:Choice Requires="x14">
            <control shapeId="77830" r:id="rId5" name="Drop Down 6">
              <controlPr defaultSize="0" autoLine="0" autoPict="0">
                <anchor moveWithCells="1">
                  <from>
                    <xdr:col>6</xdr:col>
                    <xdr:colOff>445674</xdr:colOff>
                    <xdr:row>12</xdr:row>
                    <xdr:rowOff>15368</xdr:rowOff>
                  </from>
                  <to>
                    <xdr:col>8</xdr:col>
                    <xdr:colOff>560934</xdr:colOff>
                    <xdr:row>12</xdr:row>
                    <xdr:rowOff>230521</xdr:rowOff>
                  </to>
                </anchor>
              </controlPr>
            </control>
          </mc:Choice>
        </mc:AlternateContent>
        <mc:AlternateContent xmlns:mc="http://schemas.openxmlformats.org/markup-compatibility/2006">
          <mc:Choice Requires="x14">
            <control shapeId="77831" r:id="rId6" name="Drop Down 7">
              <controlPr defaultSize="0" autoLine="0" autoPict="0">
                <anchor moveWithCells="1">
                  <from>
                    <xdr:col>6</xdr:col>
                    <xdr:colOff>445674</xdr:colOff>
                    <xdr:row>11</xdr:row>
                    <xdr:rowOff>15368</xdr:rowOff>
                  </from>
                  <to>
                    <xdr:col>8</xdr:col>
                    <xdr:colOff>560934</xdr:colOff>
                    <xdr:row>11</xdr:row>
                    <xdr:rowOff>230521</xdr:rowOff>
                  </to>
                </anchor>
              </controlPr>
            </control>
          </mc:Choice>
        </mc:AlternateContent>
        <mc:AlternateContent xmlns:mc="http://schemas.openxmlformats.org/markup-compatibility/2006">
          <mc:Choice Requires="x14">
            <control shapeId="77832" r:id="rId7" name="Drop Down 8">
              <controlPr defaultSize="0" autoLine="0" autoPict="0">
                <anchor moveWithCells="1">
                  <from>
                    <xdr:col>6</xdr:col>
                    <xdr:colOff>445674</xdr:colOff>
                    <xdr:row>10</xdr:row>
                    <xdr:rowOff>15368</xdr:rowOff>
                  </from>
                  <to>
                    <xdr:col>8</xdr:col>
                    <xdr:colOff>560934</xdr:colOff>
                    <xdr:row>10</xdr:row>
                    <xdr:rowOff>230521</xdr:rowOff>
                  </to>
                </anchor>
              </controlPr>
            </control>
          </mc:Choice>
        </mc:AlternateContent>
        <mc:AlternateContent xmlns:mc="http://schemas.openxmlformats.org/markup-compatibility/2006">
          <mc:Choice Requires="x14">
            <control shapeId="77833" r:id="rId8" name="Drop Down 9">
              <controlPr defaultSize="0" autoLine="0" autoPict="0">
                <anchor moveWithCells="1">
                  <from>
                    <xdr:col>6</xdr:col>
                    <xdr:colOff>445674</xdr:colOff>
                    <xdr:row>16</xdr:row>
                    <xdr:rowOff>15368</xdr:rowOff>
                  </from>
                  <to>
                    <xdr:col>8</xdr:col>
                    <xdr:colOff>560934</xdr:colOff>
                    <xdr:row>16</xdr:row>
                    <xdr:rowOff>230521</xdr:rowOff>
                  </to>
                </anchor>
              </controlPr>
            </control>
          </mc:Choice>
        </mc:AlternateContent>
        <mc:AlternateContent xmlns:mc="http://schemas.openxmlformats.org/markup-compatibility/2006">
          <mc:Choice Requires="x14">
            <control shapeId="77838" r:id="rId9" name="Drop Down 14">
              <controlPr defaultSize="0" autoLine="0" autoPict="0">
                <anchor moveWithCells="1">
                  <from>
                    <xdr:col>6</xdr:col>
                    <xdr:colOff>445674</xdr:colOff>
                    <xdr:row>22</xdr:row>
                    <xdr:rowOff>15368</xdr:rowOff>
                  </from>
                  <to>
                    <xdr:col>8</xdr:col>
                    <xdr:colOff>560934</xdr:colOff>
                    <xdr:row>22</xdr:row>
                    <xdr:rowOff>230521</xdr:rowOff>
                  </to>
                </anchor>
              </controlPr>
            </control>
          </mc:Choice>
        </mc:AlternateContent>
        <mc:AlternateContent xmlns:mc="http://schemas.openxmlformats.org/markup-compatibility/2006">
          <mc:Choice Requires="x14">
            <control shapeId="77839" r:id="rId10" name="Drop Down 15">
              <controlPr defaultSize="0" autoLine="0" autoPict="0">
                <anchor moveWithCells="1">
                  <from>
                    <xdr:col>6</xdr:col>
                    <xdr:colOff>445674</xdr:colOff>
                    <xdr:row>21</xdr:row>
                    <xdr:rowOff>15368</xdr:rowOff>
                  </from>
                  <to>
                    <xdr:col>8</xdr:col>
                    <xdr:colOff>560934</xdr:colOff>
                    <xdr:row>21</xdr:row>
                    <xdr:rowOff>230521</xdr:rowOff>
                  </to>
                </anchor>
              </controlPr>
            </control>
          </mc:Choice>
        </mc:AlternateContent>
        <mc:AlternateContent xmlns:mc="http://schemas.openxmlformats.org/markup-compatibility/2006">
          <mc:Choice Requires="x14">
            <control shapeId="77840" r:id="rId11" name="Drop Down 16">
              <controlPr defaultSize="0" autoLine="0" autoPict="0">
                <anchor moveWithCells="1">
                  <from>
                    <xdr:col>6</xdr:col>
                    <xdr:colOff>445674</xdr:colOff>
                    <xdr:row>20</xdr:row>
                    <xdr:rowOff>15368</xdr:rowOff>
                  </from>
                  <to>
                    <xdr:col>8</xdr:col>
                    <xdr:colOff>560934</xdr:colOff>
                    <xdr:row>20</xdr:row>
                    <xdr:rowOff>230521</xdr:rowOff>
                  </to>
                </anchor>
              </controlPr>
            </control>
          </mc:Choice>
        </mc:AlternateContent>
        <mc:AlternateContent xmlns:mc="http://schemas.openxmlformats.org/markup-compatibility/2006">
          <mc:Choice Requires="x14">
            <control shapeId="77841" r:id="rId12" name="Drop Down 17">
              <controlPr defaultSize="0" autoLine="0" autoPict="0">
                <anchor moveWithCells="1">
                  <from>
                    <xdr:col>6</xdr:col>
                    <xdr:colOff>445674</xdr:colOff>
                    <xdr:row>19</xdr:row>
                    <xdr:rowOff>15368</xdr:rowOff>
                  </from>
                  <to>
                    <xdr:col>8</xdr:col>
                    <xdr:colOff>560934</xdr:colOff>
                    <xdr:row>19</xdr:row>
                    <xdr:rowOff>230521</xdr:rowOff>
                  </to>
                </anchor>
              </controlPr>
            </control>
          </mc:Choice>
        </mc:AlternateContent>
        <mc:AlternateContent xmlns:mc="http://schemas.openxmlformats.org/markup-compatibility/2006">
          <mc:Choice Requires="x14">
            <control shapeId="77842" r:id="rId13" name="Drop Down 18">
              <controlPr defaultSize="0" autoLine="0" autoPict="0">
                <anchor moveWithCells="1">
                  <from>
                    <xdr:col>6</xdr:col>
                    <xdr:colOff>445674</xdr:colOff>
                    <xdr:row>18</xdr:row>
                    <xdr:rowOff>15368</xdr:rowOff>
                  </from>
                  <to>
                    <xdr:col>8</xdr:col>
                    <xdr:colOff>560934</xdr:colOff>
                    <xdr:row>18</xdr:row>
                    <xdr:rowOff>230521</xdr:rowOff>
                  </to>
                </anchor>
              </controlPr>
            </control>
          </mc:Choice>
        </mc:AlternateContent>
        <mc:AlternateContent xmlns:mc="http://schemas.openxmlformats.org/markup-compatibility/2006">
          <mc:Choice Requires="x14">
            <control shapeId="77844" r:id="rId14" name="Drop Down 20">
              <controlPr defaultSize="0" autoLine="0" autoPict="0">
                <anchor moveWithCells="1">
                  <from>
                    <xdr:col>6</xdr:col>
                    <xdr:colOff>445674</xdr:colOff>
                    <xdr:row>17</xdr:row>
                    <xdr:rowOff>15368</xdr:rowOff>
                  </from>
                  <to>
                    <xdr:col>8</xdr:col>
                    <xdr:colOff>560934</xdr:colOff>
                    <xdr:row>17</xdr:row>
                    <xdr:rowOff>230521</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1">
    <tabColor rgb="FF0070C0"/>
  </sheetPr>
  <dimension ref="A1:Z80"/>
  <sheetViews>
    <sheetView showRowColHeaders="0" zoomScaleNormal="100" workbookViewId="0">
      <pane ySplit="7" topLeftCell="A8" activePane="bottomLeft" state="frozen"/>
      <selection pane="bottomLeft" activeCell="P10" sqref="P10"/>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style="32" bestFit="1" customWidth="1"/>
    <col min="17" max="17" width="110.77734375" style="32" customWidth="1"/>
    <col min="18" max="18" width="2.21875" customWidth="1"/>
    <col min="19" max="20" width="0" hidden="1" customWidth="1"/>
    <col min="21" max="16384" width="9.21875" hidden="1"/>
  </cols>
  <sheetData>
    <row r="1" spans="1:26" ht="20.149999999999999" customHeight="1" x14ac:dyDescent="0.3">
      <c r="A1" s="425"/>
      <c r="B1" s="751" t="s">
        <v>53</v>
      </c>
      <c r="C1" s="752"/>
      <c r="D1" s="752"/>
      <c r="E1" s="752"/>
      <c r="F1" s="752"/>
      <c r="G1" s="752"/>
      <c r="H1" s="752"/>
      <c r="I1" s="752"/>
      <c r="J1" s="752"/>
      <c r="K1" s="752"/>
      <c r="L1" s="742"/>
      <c r="M1" s="437"/>
      <c r="N1" s="759"/>
      <c r="O1" s="426"/>
      <c r="P1" s="426"/>
      <c r="Q1" s="426"/>
      <c r="R1" s="427"/>
      <c r="S1" s="437"/>
      <c r="T1" s="742"/>
      <c r="U1" s="437"/>
      <c r="V1" s="742"/>
      <c r="W1" s="426"/>
      <c r="X1" s="426"/>
      <c r="Y1" s="426"/>
      <c r="Z1" s="427"/>
    </row>
    <row r="2" spans="1:26" ht="20.149999999999999" customHeight="1" x14ac:dyDescent="0.3">
      <c r="A2" s="428"/>
      <c r="B2" s="753"/>
      <c r="C2" s="754"/>
      <c r="D2" s="754"/>
      <c r="E2" s="754"/>
      <c r="F2" s="754"/>
      <c r="G2" s="754"/>
      <c r="H2" s="754"/>
      <c r="I2" s="754"/>
      <c r="J2" s="754"/>
      <c r="K2" s="754"/>
      <c r="L2" s="743"/>
      <c r="M2" s="422"/>
      <c r="N2" s="743"/>
      <c r="O2" s="434"/>
      <c r="P2" s="434"/>
      <c r="Q2" s="434"/>
      <c r="R2" s="435"/>
      <c r="S2" s="422"/>
      <c r="T2" s="743"/>
      <c r="U2" s="422"/>
      <c r="V2" s="743"/>
      <c r="W2" s="434"/>
      <c r="X2" s="434"/>
      <c r="Y2" s="434"/>
      <c r="Z2" s="435"/>
    </row>
    <row r="3" spans="1:26" ht="20.149999999999999" customHeight="1" x14ac:dyDescent="0.3">
      <c r="A3" s="428"/>
      <c r="B3" s="744" t="s">
        <v>2205</v>
      </c>
      <c r="C3" s="745"/>
      <c r="D3" s="745"/>
      <c r="E3" s="745"/>
      <c r="F3" s="746"/>
      <c r="G3" s="735" t="s">
        <v>2938</v>
      </c>
      <c r="H3" s="736"/>
      <c r="I3" s="736"/>
      <c r="J3" s="736"/>
      <c r="K3" s="736"/>
      <c r="L3" s="414"/>
      <c r="M3" s="414"/>
      <c r="N3" s="414"/>
      <c r="O3" s="429"/>
      <c r="P3" s="429"/>
      <c r="Q3" s="429"/>
      <c r="R3" s="430"/>
      <c r="S3" s="424"/>
      <c r="T3" s="414"/>
      <c r="U3" s="414"/>
      <c r="V3" s="414"/>
      <c r="W3" s="429"/>
      <c r="X3" s="429"/>
      <c r="Y3" s="429"/>
      <c r="Z3" s="430"/>
    </row>
    <row r="4" spans="1:26" ht="20.149999999999999" customHeight="1" x14ac:dyDescent="0.3">
      <c r="A4" s="428"/>
      <c r="B4" s="735" t="s">
        <v>2206</v>
      </c>
      <c r="C4" s="736"/>
      <c r="D4" s="736"/>
      <c r="E4" s="736"/>
      <c r="F4" s="736"/>
      <c r="G4" s="747"/>
      <c r="H4" s="748"/>
      <c r="I4" s="748"/>
      <c r="J4" s="748"/>
      <c r="K4" s="748"/>
      <c r="L4" s="414"/>
      <c r="M4" s="414"/>
      <c r="N4" s="414"/>
      <c r="O4" s="429"/>
      <c r="P4" s="429"/>
      <c r="Q4" s="429"/>
      <c r="R4" s="430"/>
      <c r="S4" s="423"/>
      <c r="T4" s="414"/>
      <c r="U4" s="414"/>
      <c r="V4" s="414"/>
      <c r="W4" s="429"/>
      <c r="X4" s="429"/>
      <c r="Y4" s="429"/>
      <c r="Z4" s="430"/>
    </row>
    <row r="5" spans="1:26" ht="20.149999999999999" customHeight="1" x14ac:dyDescent="0.3">
      <c r="A5" s="428"/>
      <c r="B5" s="735" t="s">
        <v>2207</v>
      </c>
      <c r="C5" s="736"/>
      <c r="D5" s="736"/>
      <c r="E5" s="736"/>
      <c r="F5" s="736"/>
      <c r="G5" s="747"/>
      <c r="H5" s="748"/>
      <c r="I5" s="748"/>
      <c r="J5" s="748"/>
      <c r="K5" s="748"/>
      <c r="L5" s="414"/>
      <c r="M5" s="414"/>
      <c r="N5" s="414"/>
      <c r="O5" s="429"/>
      <c r="P5" s="429"/>
      <c r="Q5" s="429"/>
      <c r="R5" s="430"/>
      <c r="S5" s="423"/>
      <c r="T5" s="414"/>
      <c r="U5" s="414"/>
      <c r="V5" s="414"/>
      <c r="W5" s="429"/>
      <c r="X5" s="429"/>
      <c r="Y5" s="429"/>
      <c r="Z5" s="430"/>
    </row>
    <row r="6" spans="1:26" ht="20.149999999999999" customHeight="1" x14ac:dyDescent="0.3">
      <c r="A6" s="428"/>
      <c r="B6" s="735" t="s">
        <v>2209</v>
      </c>
      <c r="C6" s="736"/>
      <c r="D6" s="736"/>
      <c r="E6" s="736"/>
      <c r="F6" s="736"/>
      <c r="G6" s="436"/>
      <c r="H6" s="414"/>
      <c r="I6" s="414"/>
      <c r="J6" s="414"/>
      <c r="K6" s="414"/>
      <c r="L6" s="414"/>
      <c r="M6" s="414"/>
      <c r="N6" s="414"/>
      <c r="O6" s="429"/>
      <c r="P6" s="429"/>
      <c r="Q6" s="429"/>
      <c r="R6" s="430"/>
      <c r="S6" s="414"/>
      <c r="T6" s="414"/>
      <c r="U6" s="414"/>
      <c r="V6" s="414"/>
      <c r="W6" s="429"/>
      <c r="X6" s="429"/>
      <c r="Y6" s="429"/>
      <c r="Z6" s="430"/>
    </row>
    <row r="7" spans="1:26" ht="20.149999999999999" customHeight="1" thickBot="1" x14ac:dyDescent="0.35">
      <c r="A7" s="431"/>
      <c r="B7" s="432"/>
      <c r="C7" s="432"/>
      <c r="D7" s="432"/>
      <c r="E7" s="432"/>
      <c r="F7" s="432"/>
      <c r="G7" s="432"/>
      <c r="H7" s="432"/>
      <c r="I7" s="432"/>
      <c r="J7" s="432"/>
      <c r="K7" s="432"/>
      <c r="L7" s="432"/>
      <c r="M7" s="432"/>
      <c r="N7" s="432"/>
      <c r="O7" s="432"/>
      <c r="P7" s="432"/>
      <c r="Q7" s="432"/>
      <c r="R7" s="433"/>
      <c r="S7" s="432"/>
      <c r="T7" s="432"/>
      <c r="U7" s="432"/>
      <c r="V7" s="432"/>
      <c r="W7" s="432"/>
      <c r="X7" s="432"/>
      <c r="Y7" s="432"/>
      <c r="Z7" s="433"/>
    </row>
    <row r="8" spans="1:26" ht="20.149999999999999" customHeight="1" x14ac:dyDescent="0.3">
      <c r="A8" s="103"/>
      <c r="B8" s="17"/>
      <c r="C8" s="17"/>
      <c r="D8" s="17"/>
      <c r="E8" s="17"/>
      <c r="F8" s="17"/>
      <c r="G8" s="17"/>
      <c r="H8" s="17"/>
      <c r="I8" s="17"/>
      <c r="J8" s="17"/>
      <c r="K8" s="17"/>
      <c r="L8" s="17"/>
      <c r="M8" s="17"/>
      <c r="N8" s="17"/>
      <c r="O8" s="17"/>
      <c r="P8" s="197"/>
      <c r="Q8" s="17"/>
      <c r="R8" s="18"/>
    </row>
    <row r="9" spans="1:26" ht="20.149999999999999" customHeight="1" x14ac:dyDescent="0.3">
      <c r="A9" s="106">
        <v>1</v>
      </c>
      <c r="B9" s="107" t="s">
        <v>147</v>
      </c>
      <c r="C9" s="107"/>
      <c r="D9" s="107"/>
      <c r="E9" s="107"/>
      <c r="F9" s="107"/>
      <c r="G9" s="107"/>
      <c r="H9" s="107"/>
      <c r="I9" s="107"/>
      <c r="J9" s="107"/>
      <c r="K9" s="107"/>
      <c r="L9" s="109" t="s">
        <v>148</v>
      </c>
      <c r="M9" s="108"/>
      <c r="N9" s="109" t="s">
        <v>125</v>
      </c>
      <c r="O9" s="191"/>
      <c r="P9" s="124" t="s">
        <v>1258</v>
      </c>
      <c r="Q9" s="115" t="s">
        <v>149</v>
      </c>
      <c r="R9" s="104"/>
    </row>
    <row r="10" spans="1:26" ht="20.149999999999999" customHeight="1" x14ac:dyDescent="0.3">
      <c r="A10" s="6"/>
      <c r="B10" s="3" t="s">
        <v>1</v>
      </c>
      <c r="C10" s="3" t="s">
        <v>2</v>
      </c>
      <c r="D10" s="3"/>
      <c r="E10" s="3"/>
      <c r="F10" s="3"/>
      <c r="G10" s="3"/>
      <c r="H10" s="3"/>
      <c r="I10" s="3"/>
      <c r="J10" s="3"/>
      <c r="K10" s="3"/>
      <c r="L10" s="110"/>
      <c r="M10" s="5"/>
      <c r="N10" s="110"/>
      <c r="O10" s="192"/>
      <c r="P10" s="199" t="str">
        <f>VLOOKUP(_Output!D4,_Guidance!B4:C9,2,FALSE)</f>
        <v xml:space="preserve"> </v>
      </c>
      <c r="Q10" s="116" t="s">
        <v>634</v>
      </c>
      <c r="R10" s="14"/>
    </row>
    <row r="11" spans="1:26" ht="20.149999999999999" customHeight="1" x14ac:dyDescent="0.3">
      <c r="A11" s="6"/>
      <c r="B11" s="3" t="s">
        <v>3</v>
      </c>
      <c r="C11" s="3" t="s">
        <v>4</v>
      </c>
      <c r="D11" s="3"/>
      <c r="E11" s="3"/>
      <c r="F11" s="3"/>
      <c r="G11" s="3"/>
      <c r="H11" s="3"/>
      <c r="I11" s="3"/>
      <c r="J11" s="3"/>
      <c r="K11" s="7"/>
      <c r="L11" s="110"/>
      <c r="M11" s="5"/>
      <c r="N11" s="110"/>
      <c r="O11" s="192"/>
      <c r="P11" s="199" t="str">
        <f>VLOOKUP(_Output!D5,_Guidance!B10:C15,2,FALSE)</f>
        <v xml:space="preserve"> </v>
      </c>
      <c r="Q11" s="116" t="s">
        <v>1873</v>
      </c>
      <c r="R11" s="14"/>
    </row>
    <row r="12" spans="1:26" ht="20.149999999999999" customHeight="1" x14ac:dyDescent="0.3">
      <c r="A12" s="6"/>
      <c r="B12" s="12" t="s">
        <v>18</v>
      </c>
      <c r="C12" s="12" t="s">
        <v>2715</v>
      </c>
      <c r="D12" s="8"/>
      <c r="E12" s="8"/>
      <c r="F12" s="8"/>
      <c r="G12" s="8"/>
      <c r="H12" s="8"/>
      <c r="I12" s="8"/>
      <c r="J12" s="8"/>
      <c r="K12" s="3"/>
      <c r="L12" s="110"/>
      <c r="M12" s="5"/>
      <c r="N12" s="110"/>
      <c r="O12" s="192"/>
      <c r="P12" s="199" t="str">
        <f>VLOOKUP(_Output!D6,_Guidance!B16:C21,2,FALSE)</f>
        <v xml:space="preserve"> </v>
      </c>
      <c r="Q12" s="116" t="s">
        <v>140</v>
      </c>
      <c r="R12" s="14"/>
    </row>
    <row r="13" spans="1:26" ht="20.149999999999999" customHeight="1" x14ac:dyDescent="0.3">
      <c r="A13" s="6"/>
      <c r="B13" s="12" t="s">
        <v>19</v>
      </c>
      <c r="C13" s="3" t="s">
        <v>162</v>
      </c>
      <c r="D13" s="8"/>
      <c r="E13" s="8"/>
      <c r="F13" s="8"/>
      <c r="G13" s="8"/>
      <c r="H13" s="8"/>
      <c r="I13" s="8"/>
      <c r="J13" s="8"/>
      <c r="K13" s="3"/>
      <c r="L13" s="110"/>
      <c r="M13" s="5"/>
      <c r="N13" s="110"/>
      <c r="O13" s="192"/>
      <c r="P13" s="199" t="str">
        <f>VLOOKUP(_Output!D7,_Guidance!B22:C27,2,FALSE)</f>
        <v xml:space="preserve"> </v>
      </c>
      <c r="Q13" s="116" t="s">
        <v>139</v>
      </c>
      <c r="R13" s="14"/>
    </row>
    <row r="14" spans="1:26" ht="20.149999999999999" customHeight="1" x14ac:dyDescent="0.3">
      <c r="A14" s="6"/>
      <c r="B14" s="12" t="s">
        <v>20</v>
      </c>
      <c r="C14" s="3" t="s">
        <v>198</v>
      </c>
      <c r="D14" s="8"/>
      <c r="E14" s="8"/>
      <c r="F14" s="8"/>
      <c r="G14" s="8"/>
      <c r="H14" s="8"/>
      <c r="I14" s="8"/>
      <c r="J14" s="8"/>
      <c r="K14" s="3"/>
      <c r="L14" s="110"/>
      <c r="M14" s="5"/>
      <c r="N14" s="110"/>
      <c r="O14" s="192"/>
      <c r="P14" s="199" t="str">
        <f>VLOOKUP(_Output!D8,_Guidance!B28:C33,2,FALSE)</f>
        <v xml:space="preserve"> </v>
      </c>
      <c r="Q14" s="116" t="s">
        <v>199</v>
      </c>
      <c r="R14" s="14"/>
    </row>
    <row r="15" spans="1:26" ht="20.149999999999999" customHeight="1" x14ac:dyDescent="0.3">
      <c r="A15" s="6"/>
      <c r="B15" s="3"/>
      <c r="C15" s="3"/>
      <c r="D15" s="3"/>
      <c r="E15" s="3"/>
      <c r="F15" s="3"/>
      <c r="G15" s="3"/>
      <c r="H15" s="3"/>
      <c r="I15" s="3"/>
      <c r="J15" s="3"/>
      <c r="K15" s="3"/>
      <c r="L15" s="110"/>
      <c r="M15" s="5"/>
      <c r="N15" s="110"/>
      <c r="O15" s="192"/>
      <c r="P15" s="12"/>
      <c r="Q15" s="116"/>
      <c r="R15" s="14"/>
    </row>
    <row r="16" spans="1:26" ht="20.149999999999999" customHeight="1" x14ac:dyDescent="0.3">
      <c r="A16" s="106"/>
      <c r="B16" s="107" t="s">
        <v>233</v>
      </c>
      <c r="C16" s="108"/>
      <c r="D16" s="107"/>
      <c r="E16" s="107"/>
      <c r="F16" s="107"/>
      <c r="G16" s="107"/>
      <c r="H16" s="107"/>
      <c r="I16" s="107"/>
      <c r="J16" s="107"/>
      <c r="K16" s="108"/>
      <c r="L16" s="114"/>
      <c r="M16" s="5"/>
      <c r="N16" s="114"/>
      <c r="O16" s="196"/>
      <c r="P16" s="12"/>
      <c r="Q16" s="121"/>
      <c r="R16" s="14"/>
    </row>
    <row r="17" spans="1:18" ht="20.3" customHeight="1" x14ac:dyDescent="0.3">
      <c r="A17" s="9"/>
      <c r="B17" s="3" t="s">
        <v>355</v>
      </c>
      <c r="C17" s="3" t="s">
        <v>4651</v>
      </c>
      <c r="D17" s="21"/>
      <c r="E17" s="21"/>
      <c r="F17" s="21"/>
      <c r="G17" s="21"/>
      <c r="H17" s="21"/>
      <c r="I17" s="21"/>
      <c r="J17" s="21"/>
      <c r="K17" s="21"/>
      <c r="L17" s="720" t="s">
        <v>1</v>
      </c>
      <c r="M17" s="717"/>
      <c r="N17" s="818"/>
      <c r="O17" s="818"/>
      <c r="P17" s="818"/>
      <c r="Q17" s="819"/>
      <c r="R17" s="14"/>
    </row>
    <row r="18" spans="1:18" ht="20.3" customHeight="1" x14ac:dyDescent="0.3">
      <c r="A18" s="9"/>
      <c r="B18" s="21"/>
      <c r="C18" s="21"/>
      <c r="D18" s="21"/>
      <c r="E18" s="21"/>
      <c r="F18" s="21"/>
      <c r="G18" s="21"/>
      <c r="H18" s="21"/>
      <c r="I18" s="21"/>
      <c r="J18" s="21"/>
      <c r="K18" s="21"/>
      <c r="L18" s="721" t="s">
        <v>3</v>
      </c>
      <c r="M18" s="718"/>
      <c r="N18" s="820"/>
      <c r="O18" s="820"/>
      <c r="P18" s="820"/>
      <c r="Q18" s="821"/>
      <c r="R18" s="14"/>
    </row>
    <row r="19" spans="1:18" ht="20.3" customHeight="1" x14ac:dyDescent="0.3">
      <c r="A19" s="9"/>
      <c r="B19" s="21"/>
      <c r="C19" s="21"/>
      <c r="D19" s="21"/>
      <c r="E19" s="21"/>
      <c r="F19" s="21"/>
      <c r="G19" s="21"/>
      <c r="H19" s="21"/>
      <c r="I19" s="21"/>
      <c r="J19" s="21"/>
      <c r="K19" s="21"/>
      <c r="L19" s="721" t="s">
        <v>18</v>
      </c>
      <c r="M19" s="718"/>
      <c r="N19" s="820"/>
      <c r="O19" s="820"/>
      <c r="P19" s="820"/>
      <c r="Q19" s="821"/>
      <c r="R19" s="14"/>
    </row>
    <row r="20" spans="1:18" ht="20.3" customHeight="1" x14ac:dyDescent="0.3">
      <c r="A20" s="9"/>
      <c r="B20" s="21"/>
      <c r="C20" s="21"/>
      <c r="D20" s="21"/>
      <c r="E20" s="21"/>
      <c r="F20" s="21"/>
      <c r="G20" s="21"/>
      <c r="H20" s="21"/>
      <c r="I20" s="21"/>
      <c r="J20" s="21"/>
      <c r="K20" s="21"/>
      <c r="L20" s="721" t="s">
        <v>19</v>
      </c>
      <c r="M20" s="718"/>
      <c r="N20" s="822"/>
      <c r="O20" s="822"/>
      <c r="P20" s="822"/>
      <c r="Q20" s="823"/>
      <c r="R20" s="14"/>
    </row>
    <row r="21" spans="1:18" ht="20.3" customHeight="1" x14ac:dyDescent="0.3">
      <c r="A21" s="9"/>
      <c r="B21" s="21"/>
      <c r="C21" s="21"/>
      <c r="D21" s="21"/>
      <c r="E21" s="21"/>
      <c r="F21" s="21"/>
      <c r="G21" s="21"/>
      <c r="H21" s="21"/>
      <c r="I21" s="21"/>
      <c r="J21" s="21"/>
      <c r="K21" s="21"/>
      <c r="L21" s="722" t="s">
        <v>20</v>
      </c>
      <c r="M21" s="719"/>
      <c r="N21" s="824"/>
      <c r="O21" s="824"/>
      <c r="P21" s="824"/>
      <c r="Q21" s="825"/>
      <c r="R21" s="14"/>
    </row>
    <row r="22" spans="1:18" ht="20.149999999999999" customHeight="1" thickBot="1" x14ac:dyDescent="0.35">
      <c r="A22" s="10"/>
      <c r="B22" s="11"/>
      <c r="C22" s="11"/>
      <c r="D22" s="11"/>
      <c r="E22" s="11"/>
      <c r="F22" s="11"/>
      <c r="G22" s="11"/>
      <c r="H22" s="11"/>
      <c r="I22" s="11"/>
      <c r="J22" s="11"/>
      <c r="K22" s="11"/>
      <c r="L22" s="11"/>
      <c r="M22" s="11"/>
      <c r="N22" s="11"/>
      <c r="O22" s="11"/>
      <c r="P22" s="31"/>
      <c r="Q22" s="31"/>
      <c r="R22" s="15"/>
    </row>
    <row r="23" spans="1:18" ht="14.55" hidden="1" x14ac:dyDescent="0.3"/>
    <row r="24" spans="1:18" ht="14.55" hidden="1" x14ac:dyDescent="0.3"/>
    <row r="25" spans="1:18" ht="14.55" hidden="1" x14ac:dyDescent="0.3"/>
    <row r="26" spans="1:18" ht="14.55" hidden="1" x14ac:dyDescent="0.3"/>
    <row r="27" spans="1:18" ht="14.55" hidden="1" x14ac:dyDescent="0.3"/>
    <row r="28" spans="1:18" ht="14.55" hidden="1" x14ac:dyDescent="0.3"/>
    <row r="29" spans="1:18" ht="14.55" hidden="1" x14ac:dyDescent="0.3"/>
    <row r="30" spans="1:18" ht="14.55" hidden="1" x14ac:dyDescent="0.3"/>
    <row r="31" spans="1:18" ht="14.55" hidden="1" x14ac:dyDescent="0.3"/>
    <row r="32" spans="1:18" ht="14.55" hidden="1" x14ac:dyDescent="0.3"/>
    <row r="33" ht="14.55" hidden="1" x14ac:dyDescent="0.3"/>
    <row r="34" ht="14.55" hidden="1" x14ac:dyDescent="0.3"/>
    <row r="35" ht="14.55" hidden="1" x14ac:dyDescent="0.3"/>
    <row r="36" ht="14.55" hidden="1" x14ac:dyDescent="0.3"/>
    <row r="37" ht="14.55" hidden="1" x14ac:dyDescent="0.3"/>
    <row r="38" ht="14.55" hidden="1" x14ac:dyDescent="0.3"/>
    <row r="39" ht="14.55" hidden="1" x14ac:dyDescent="0.3"/>
    <row r="40" ht="14.55" hidden="1" x14ac:dyDescent="0.3"/>
    <row r="41" ht="14.55" hidden="1" x14ac:dyDescent="0.3"/>
    <row r="42" ht="14.55" hidden="1" x14ac:dyDescent="0.3"/>
    <row r="43" ht="14.55" hidden="1" x14ac:dyDescent="0.3"/>
    <row r="44" ht="14.55" hidden="1" x14ac:dyDescent="0.3"/>
    <row r="45" ht="14.55" hidden="1" x14ac:dyDescent="0.3"/>
    <row r="46" ht="14.55" hidden="1" x14ac:dyDescent="0.3"/>
    <row r="47" ht="14.55" hidden="1" x14ac:dyDescent="0.3"/>
    <row r="48" ht="14.55" hidden="1" x14ac:dyDescent="0.3"/>
    <row r="49" ht="14.55" hidden="1" x14ac:dyDescent="0.3"/>
    <row r="50" ht="14.55" hidden="1" x14ac:dyDescent="0.3"/>
    <row r="51" ht="14.55" hidden="1" x14ac:dyDescent="0.3"/>
    <row r="52" ht="14.55" hidden="1" x14ac:dyDescent="0.3"/>
    <row r="53" ht="14.55" hidden="1" x14ac:dyDescent="0.3"/>
    <row r="54" ht="14.55" hidden="1" x14ac:dyDescent="0.3"/>
    <row r="55" ht="14.55" hidden="1" x14ac:dyDescent="0.3"/>
    <row r="56" ht="14.55" hidden="1" x14ac:dyDescent="0.3"/>
    <row r="57" ht="14.55" hidden="1" x14ac:dyDescent="0.3"/>
    <row r="58" ht="14.55" hidden="1" x14ac:dyDescent="0.3"/>
    <row r="59" ht="14.55" hidden="1" x14ac:dyDescent="0.3"/>
    <row r="60" ht="14.55" hidden="1" x14ac:dyDescent="0.3"/>
    <row r="61" ht="14.55" hidden="1" x14ac:dyDescent="0.3"/>
    <row r="62" ht="14.55" hidden="1" x14ac:dyDescent="0.3"/>
    <row r="63" ht="14.55" hidden="1" x14ac:dyDescent="0.3"/>
    <row r="64" ht="14.55" hidden="1" x14ac:dyDescent="0.3"/>
    <row r="65" ht="14.55" hidden="1" x14ac:dyDescent="0.3"/>
    <row r="66" ht="14.55" hidden="1" x14ac:dyDescent="0.3"/>
    <row r="67" ht="14.55" hidden="1" x14ac:dyDescent="0.3"/>
    <row r="68" ht="14.55" hidden="1" x14ac:dyDescent="0.3"/>
    <row r="69" ht="14.55" hidden="1" x14ac:dyDescent="0.3"/>
    <row r="70" ht="14.55" hidden="1" x14ac:dyDescent="0.3"/>
    <row r="71" ht="14.55" hidden="1" x14ac:dyDescent="0.3"/>
    <row r="72" ht="14.55" hidden="1" x14ac:dyDescent="0.3"/>
    <row r="73" ht="14.55" hidden="1" x14ac:dyDescent="0.3"/>
    <row r="74" ht="14.55" hidden="1" x14ac:dyDescent="0.3"/>
    <row r="75" ht="14.55" hidden="1" x14ac:dyDescent="0.3"/>
    <row r="76" ht="14.55" hidden="1" x14ac:dyDescent="0.3"/>
    <row r="77" ht="14.55" hidden="1" x14ac:dyDescent="0.3"/>
    <row r="78" ht="14.55" hidden="1" x14ac:dyDescent="0.3"/>
    <row r="79" ht="14.55" hidden="1" x14ac:dyDescent="0.3"/>
    <row r="80" ht="14.55" hidden="1" x14ac:dyDescent="0.3"/>
  </sheetData>
  <mergeCells count="17">
    <mergeCell ref="B4:F4"/>
    <mergeCell ref="G4:K4"/>
    <mergeCell ref="B5:F5"/>
    <mergeCell ref="G5:K5"/>
    <mergeCell ref="B6:F6"/>
    <mergeCell ref="V1:V2"/>
    <mergeCell ref="B3:F3"/>
    <mergeCell ref="G3:K3"/>
    <mergeCell ref="B1:K2"/>
    <mergeCell ref="L1:L2"/>
    <mergeCell ref="N1:N2"/>
    <mergeCell ref="T1:T2"/>
    <mergeCell ref="N17:Q17"/>
    <mergeCell ref="N18:Q18"/>
    <mergeCell ref="N19:Q19"/>
    <mergeCell ref="N20:Q20"/>
    <mergeCell ref="N21:Q21"/>
  </mergeCells>
  <hyperlinks>
    <hyperlink ref="O3:S3" location="'People - T&amp;E'!A1" tooltip="5. Training and Education" display="5. Training and Education" xr:uid="{00000000-0004-0000-0600-000000000000}"/>
    <hyperlink ref="B5:F5" location="'Business - CHT'!A1" tooltip="3. Charter" display="3. Charter" xr:uid="{00000000-0004-0000-0600-000001000000}"/>
    <hyperlink ref="B6:F6" location="'Business - GOV'!A1" tooltip="4. Governance" display="4. Governance" xr:uid="{00000000-0004-0000-0600-000002000000}"/>
    <hyperlink ref="B4:F4" location="'Business - CST'!A1" tooltip="2. Customers" display="2. Customers" xr:uid="{00000000-0004-0000-0600-000004000000}"/>
    <hyperlink ref="G3:K3" location="'Business - PRV'!A1" tooltip="5. Privacy &amp; Policy" display="5. Privacy &amp; Policy" xr:uid="{82D3B9E6-7832-467A-8C4A-660E50AC9A38}"/>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9588" r:id="rId4" name="Drop Down 20">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109589" r:id="rId5" name="Drop Down 2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09590" r:id="rId6" name="Drop Down 22">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109591" r:id="rId7" name="Drop Down 23">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109592" r:id="rId8" name="Drop Down 2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109593" r:id="rId9" name="Drop Down 25">
              <controlPr defaultSize="0" autoLine="0" autoPict="0">
                <anchor moveWithCells="1">
                  <from>
                    <xdr:col>13</xdr:col>
                    <xdr:colOff>15368</xdr:colOff>
                    <xdr:row>9</xdr:row>
                    <xdr:rowOff>23052</xdr:rowOff>
                  </from>
                  <to>
                    <xdr:col>14</xdr:col>
                    <xdr:colOff>15368</xdr:colOff>
                    <xdr:row>9</xdr:row>
                    <xdr:rowOff>230521</xdr:rowOff>
                  </to>
                </anchor>
              </controlPr>
            </control>
          </mc:Choice>
        </mc:AlternateContent>
        <mc:AlternateContent xmlns:mc="http://schemas.openxmlformats.org/markup-compatibility/2006">
          <mc:Choice Requires="x14">
            <control shapeId="109594" r:id="rId10" name="Drop Down 26">
              <controlPr defaultSize="0" autoLine="0" autoPict="0">
                <anchor moveWithCells="1">
                  <from>
                    <xdr:col>13</xdr:col>
                    <xdr:colOff>15368</xdr:colOff>
                    <xdr:row>10</xdr:row>
                    <xdr:rowOff>23052</xdr:rowOff>
                  </from>
                  <to>
                    <xdr:col>14</xdr:col>
                    <xdr:colOff>15368</xdr:colOff>
                    <xdr:row>10</xdr:row>
                    <xdr:rowOff>230521</xdr:rowOff>
                  </to>
                </anchor>
              </controlPr>
            </control>
          </mc:Choice>
        </mc:AlternateContent>
        <mc:AlternateContent xmlns:mc="http://schemas.openxmlformats.org/markup-compatibility/2006">
          <mc:Choice Requires="x14">
            <control shapeId="109595" r:id="rId11" name="Drop Down 27">
              <controlPr defaultSize="0" autoLine="0" autoPict="0">
                <anchor moveWithCells="1">
                  <from>
                    <xdr:col>13</xdr:col>
                    <xdr:colOff>15368</xdr:colOff>
                    <xdr:row>11</xdr:row>
                    <xdr:rowOff>23052</xdr:rowOff>
                  </from>
                  <to>
                    <xdr:col>14</xdr:col>
                    <xdr:colOff>15368</xdr:colOff>
                    <xdr:row>11</xdr:row>
                    <xdr:rowOff>230521</xdr:rowOff>
                  </to>
                </anchor>
              </controlPr>
            </control>
          </mc:Choice>
        </mc:AlternateContent>
        <mc:AlternateContent xmlns:mc="http://schemas.openxmlformats.org/markup-compatibility/2006">
          <mc:Choice Requires="x14">
            <control shapeId="109596" r:id="rId12" name="Drop Down 28">
              <controlPr defaultSize="0" autoLine="0" autoPict="0">
                <anchor moveWithCells="1">
                  <from>
                    <xdr:col>13</xdr:col>
                    <xdr:colOff>15368</xdr:colOff>
                    <xdr:row>12</xdr:row>
                    <xdr:rowOff>23052</xdr:rowOff>
                  </from>
                  <to>
                    <xdr:col>14</xdr:col>
                    <xdr:colOff>15368</xdr:colOff>
                    <xdr:row>12</xdr:row>
                    <xdr:rowOff>230521</xdr:rowOff>
                  </to>
                </anchor>
              </controlPr>
            </control>
          </mc:Choice>
        </mc:AlternateContent>
        <mc:AlternateContent xmlns:mc="http://schemas.openxmlformats.org/markup-compatibility/2006">
          <mc:Choice Requires="x14">
            <control shapeId="109597" r:id="rId13" name="Drop Down 29">
              <controlPr defaultSize="0" autoLine="0" autoPict="0">
                <anchor moveWithCells="1">
                  <from>
                    <xdr:col>13</xdr:col>
                    <xdr:colOff>15368</xdr:colOff>
                    <xdr:row>13</xdr:row>
                    <xdr:rowOff>23052</xdr:rowOff>
                  </from>
                  <to>
                    <xdr:col>14</xdr:col>
                    <xdr:colOff>15368</xdr:colOff>
                    <xdr:row>13</xdr:row>
                    <xdr:rowOff>230521</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16">
    <tabColor rgb="FF0070C0"/>
  </sheetPr>
  <dimension ref="A1:Z33"/>
  <sheetViews>
    <sheetView showRowColHeaders="0" zoomScaleNormal="100" workbookViewId="0">
      <pane ySplit="7" topLeftCell="A8" activePane="bottomLeft" state="frozen"/>
      <selection pane="bottomLeft"/>
    </sheetView>
  </sheetViews>
  <sheetFormatPr defaultColWidth="0" defaultRowHeight="14.55"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style="32" bestFit="1" customWidth="1"/>
    <col min="17" max="17" width="110.77734375" style="32" customWidth="1"/>
    <col min="18" max="18" width="2.21875" customWidth="1"/>
    <col min="19" max="20" width="0" hidden="1" customWidth="1"/>
    <col min="21" max="16384" width="9.21875" hidden="1"/>
  </cols>
  <sheetData>
    <row r="1" spans="1:26" ht="20.149999999999999" customHeight="1" x14ac:dyDescent="0.3">
      <c r="A1" s="425"/>
      <c r="B1" s="751" t="s">
        <v>53</v>
      </c>
      <c r="C1" s="752"/>
      <c r="D1" s="752"/>
      <c r="E1" s="752"/>
      <c r="F1" s="752"/>
      <c r="G1" s="752"/>
      <c r="H1" s="752"/>
      <c r="I1" s="752"/>
      <c r="J1" s="752"/>
      <c r="K1" s="752"/>
      <c r="L1" s="742"/>
      <c r="M1" s="437"/>
      <c r="N1" s="759"/>
      <c r="O1" s="426"/>
      <c r="P1" s="426"/>
      <c r="Q1" s="426"/>
      <c r="R1" s="427"/>
      <c r="S1" s="437"/>
      <c r="T1" s="742"/>
      <c r="U1" s="437"/>
      <c r="V1" s="742"/>
      <c r="W1" s="426"/>
      <c r="X1" s="426"/>
      <c r="Y1" s="426"/>
      <c r="Z1" s="427"/>
    </row>
    <row r="2" spans="1:26" ht="20.149999999999999" customHeight="1" x14ac:dyDescent="0.3">
      <c r="A2" s="428"/>
      <c r="B2" s="753"/>
      <c r="C2" s="754"/>
      <c r="D2" s="754"/>
      <c r="E2" s="754"/>
      <c r="F2" s="754"/>
      <c r="G2" s="754"/>
      <c r="H2" s="754"/>
      <c r="I2" s="754"/>
      <c r="J2" s="754"/>
      <c r="K2" s="754"/>
      <c r="L2" s="743"/>
      <c r="M2" s="422"/>
      <c r="N2" s="743"/>
      <c r="O2" s="434"/>
      <c r="P2" s="434"/>
      <c r="Q2" s="434"/>
      <c r="R2" s="435"/>
      <c r="S2" s="422"/>
      <c r="T2" s="743"/>
      <c r="U2" s="422"/>
      <c r="V2" s="743"/>
      <c r="W2" s="434"/>
      <c r="X2" s="434"/>
      <c r="Y2" s="434"/>
      <c r="Z2" s="435"/>
    </row>
    <row r="3" spans="1:26" ht="20.149999999999999" customHeight="1" x14ac:dyDescent="0.3">
      <c r="A3" s="428"/>
      <c r="B3" s="735" t="s">
        <v>2205</v>
      </c>
      <c r="C3" s="736"/>
      <c r="D3" s="736"/>
      <c r="E3" s="736"/>
      <c r="F3" s="736"/>
      <c r="G3" s="735" t="s">
        <v>2938</v>
      </c>
      <c r="H3" s="736"/>
      <c r="I3" s="736"/>
      <c r="J3" s="736"/>
      <c r="K3" s="736"/>
      <c r="L3" s="414"/>
      <c r="M3" s="414"/>
      <c r="N3" s="414"/>
      <c r="O3" s="429"/>
      <c r="P3" s="429"/>
      <c r="Q3" s="429"/>
      <c r="R3" s="430"/>
      <c r="S3" s="424"/>
      <c r="T3" s="414"/>
      <c r="U3" s="414"/>
      <c r="V3" s="414"/>
      <c r="W3" s="429"/>
      <c r="X3" s="429"/>
      <c r="Y3" s="429"/>
      <c r="Z3" s="430"/>
    </row>
    <row r="4" spans="1:26" ht="20.149999999999999" customHeight="1" x14ac:dyDescent="0.3">
      <c r="A4" s="428"/>
      <c r="B4" s="744" t="s">
        <v>2206</v>
      </c>
      <c r="C4" s="745"/>
      <c r="D4" s="745"/>
      <c r="E4" s="745"/>
      <c r="F4" s="746"/>
      <c r="G4" s="747"/>
      <c r="H4" s="748"/>
      <c r="I4" s="748"/>
      <c r="J4" s="748"/>
      <c r="K4" s="748"/>
      <c r="L4" s="414"/>
      <c r="M4" s="414"/>
      <c r="N4" s="414"/>
      <c r="O4" s="429"/>
      <c r="P4" s="429"/>
      <c r="Q4" s="429"/>
      <c r="R4" s="430"/>
      <c r="S4" s="423"/>
      <c r="T4" s="414"/>
      <c r="U4" s="414"/>
      <c r="V4" s="414"/>
      <c r="W4" s="429"/>
      <c r="X4" s="429"/>
      <c r="Y4" s="429"/>
      <c r="Z4" s="430"/>
    </row>
    <row r="5" spans="1:26" ht="20.149999999999999" customHeight="1" x14ac:dyDescent="0.3">
      <c r="A5" s="428"/>
      <c r="B5" s="735" t="s">
        <v>2207</v>
      </c>
      <c r="C5" s="736"/>
      <c r="D5" s="736"/>
      <c r="E5" s="736"/>
      <c r="F5" s="736"/>
      <c r="G5" s="747"/>
      <c r="H5" s="748"/>
      <c r="I5" s="748"/>
      <c r="J5" s="748"/>
      <c r="K5" s="748"/>
      <c r="L5" s="414"/>
      <c r="M5" s="414"/>
      <c r="N5" s="414"/>
      <c r="O5" s="429"/>
      <c r="P5" s="429"/>
      <c r="Q5" s="429"/>
      <c r="R5" s="430"/>
      <c r="S5" s="423"/>
      <c r="T5" s="414"/>
      <c r="U5" s="414"/>
      <c r="V5" s="414"/>
      <c r="W5" s="429"/>
      <c r="X5" s="429"/>
      <c r="Y5" s="429"/>
      <c r="Z5" s="430"/>
    </row>
    <row r="6" spans="1:26" ht="20.149999999999999" customHeight="1" x14ac:dyDescent="0.3">
      <c r="A6" s="428"/>
      <c r="B6" s="735" t="s">
        <v>2209</v>
      </c>
      <c r="C6" s="736"/>
      <c r="D6" s="736"/>
      <c r="E6" s="736"/>
      <c r="F6" s="736"/>
      <c r="G6" s="436"/>
      <c r="H6" s="414"/>
      <c r="I6" s="414"/>
      <c r="J6" s="414"/>
      <c r="K6" s="414"/>
      <c r="L6" s="414"/>
      <c r="M6" s="414"/>
      <c r="N6" s="414"/>
      <c r="O6" s="429"/>
      <c r="P6" s="429"/>
      <c r="Q6" s="429"/>
      <c r="R6" s="430"/>
      <c r="S6" s="414"/>
      <c r="T6" s="414"/>
      <c r="U6" s="414"/>
      <c r="V6" s="414"/>
      <c r="W6" s="429"/>
      <c r="X6" s="429"/>
      <c r="Y6" s="429"/>
      <c r="Z6" s="430"/>
    </row>
    <row r="7" spans="1:26" ht="20.149999999999999" customHeight="1" thickBot="1" x14ac:dyDescent="0.35">
      <c r="A7" s="431"/>
      <c r="B7" s="432"/>
      <c r="C7" s="432"/>
      <c r="D7" s="432"/>
      <c r="E7" s="432"/>
      <c r="F7" s="432"/>
      <c r="G7" s="432"/>
      <c r="H7" s="432"/>
      <c r="I7" s="432"/>
      <c r="J7" s="432"/>
      <c r="K7" s="432"/>
      <c r="L7" s="432"/>
      <c r="M7" s="432"/>
      <c r="N7" s="432"/>
      <c r="O7" s="432"/>
      <c r="P7" s="432"/>
      <c r="Q7" s="432"/>
      <c r="R7" s="433"/>
      <c r="S7" s="432"/>
      <c r="T7" s="432"/>
      <c r="U7" s="432"/>
      <c r="V7" s="432"/>
      <c r="W7" s="432"/>
      <c r="X7" s="432"/>
      <c r="Y7" s="432"/>
      <c r="Z7" s="433"/>
    </row>
    <row r="8" spans="1:26" ht="20.149999999999999" customHeight="1" x14ac:dyDescent="0.3">
      <c r="A8" s="103"/>
      <c r="B8" s="17"/>
      <c r="C8" s="17"/>
      <c r="D8" s="17"/>
      <c r="E8" s="17"/>
      <c r="F8" s="17"/>
      <c r="G8" s="17"/>
      <c r="H8" s="17"/>
      <c r="I8" s="17"/>
      <c r="J8" s="17"/>
      <c r="K8" s="17"/>
      <c r="L8" s="17"/>
      <c r="M8" s="17"/>
      <c r="N8" s="17"/>
      <c r="O8" s="17"/>
      <c r="P8" s="197"/>
      <c r="Q8" s="17"/>
      <c r="R8" s="18"/>
    </row>
    <row r="9" spans="1:26" ht="20.149999999999999" customHeight="1" x14ac:dyDescent="0.3">
      <c r="A9" s="106">
        <v>2</v>
      </c>
      <c r="B9" s="107" t="s">
        <v>6</v>
      </c>
      <c r="C9" s="107"/>
      <c r="D9" s="107"/>
      <c r="E9" s="107"/>
      <c r="F9" s="107"/>
      <c r="G9" s="107"/>
      <c r="H9" s="107"/>
      <c r="I9" s="107"/>
      <c r="J9" s="107"/>
      <c r="K9" s="107"/>
      <c r="L9" s="109" t="s">
        <v>148</v>
      </c>
      <c r="M9" s="108"/>
      <c r="N9" s="109" t="s">
        <v>125</v>
      </c>
      <c r="O9" s="191"/>
      <c r="P9" s="124" t="s">
        <v>1258</v>
      </c>
      <c r="Q9" s="115" t="s">
        <v>149</v>
      </c>
      <c r="R9" s="104"/>
    </row>
    <row r="10" spans="1:26" ht="20.149999999999999" customHeight="1" x14ac:dyDescent="0.3">
      <c r="A10" s="6"/>
      <c r="B10" s="3" t="s">
        <v>5</v>
      </c>
      <c r="C10" s="3" t="s">
        <v>9</v>
      </c>
      <c r="D10" s="3"/>
      <c r="E10" s="3"/>
      <c r="F10" s="3"/>
      <c r="G10" s="3"/>
      <c r="H10" s="3"/>
      <c r="I10" s="3"/>
      <c r="J10" s="3"/>
      <c r="K10" s="3"/>
      <c r="L10" s="110"/>
      <c r="M10" s="5"/>
      <c r="N10" s="110"/>
      <c r="O10" s="192"/>
      <c r="P10" s="199" t="str">
        <f>VLOOKUP(_Output!D12,_Guidance!B35:C40,2,FALSE)</f>
        <v xml:space="preserve"> </v>
      </c>
      <c r="Q10" s="116" t="s">
        <v>778</v>
      </c>
      <c r="R10" s="14"/>
    </row>
    <row r="11" spans="1:26" ht="20.149999999999999" customHeight="1" x14ac:dyDescent="0.3">
      <c r="A11" s="96"/>
      <c r="B11" s="82" t="s">
        <v>7</v>
      </c>
      <c r="C11" s="87" t="s">
        <v>201</v>
      </c>
      <c r="D11" s="82"/>
      <c r="E11" s="82"/>
      <c r="F11" s="82"/>
      <c r="G11" s="82"/>
      <c r="H11" s="82"/>
      <c r="I11" s="82"/>
      <c r="J11" s="82"/>
      <c r="K11" s="87"/>
      <c r="L11" s="111"/>
      <c r="M11" s="84"/>
      <c r="N11" s="111"/>
      <c r="O11" s="193"/>
      <c r="P11" s="94"/>
      <c r="Q11" s="117" t="s">
        <v>653</v>
      </c>
      <c r="R11" s="105"/>
    </row>
    <row r="12" spans="1:26" ht="20.149999999999999" customHeight="1" x14ac:dyDescent="0.3">
      <c r="A12" s="96"/>
      <c r="B12" s="83" t="s">
        <v>245</v>
      </c>
      <c r="C12" s="82" t="s">
        <v>188</v>
      </c>
      <c r="D12" s="83"/>
      <c r="E12" s="83"/>
      <c r="F12" s="83"/>
      <c r="G12" s="83"/>
      <c r="H12" s="83"/>
      <c r="I12" s="83"/>
      <c r="J12" s="83"/>
      <c r="K12" s="82"/>
      <c r="L12" s="111"/>
      <c r="M12" s="84"/>
      <c r="N12" s="111"/>
      <c r="O12" s="193"/>
      <c r="P12" s="94"/>
      <c r="Q12" s="118" t="s">
        <v>1885</v>
      </c>
      <c r="R12" s="105"/>
    </row>
    <row r="13" spans="1:26" ht="20.149999999999999" customHeight="1" x14ac:dyDescent="0.3">
      <c r="A13" s="96"/>
      <c r="B13" s="83" t="s">
        <v>246</v>
      </c>
      <c r="C13" s="82" t="s">
        <v>189</v>
      </c>
      <c r="D13" s="83"/>
      <c r="E13" s="83"/>
      <c r="F13" s="83"/>
      <c r="G13" s="83"/>
      <c r="H13" s="83"/>
      <c r="I13" s="83"/>
      <c r="J13" s="83"/>
      <c r="K13" s="82"/>
      <c r="L13" s="111"/>
      <c r="M13" s="84"/>
      <c r="N13" s="111"/>
      <c r="O13" s="193"/>
      <c r="P13" s="94"/>
      <c r="Q13" s="118" t="s">
        <v>1886</v>
      </c>
      <c r="R13" s="105"/>
    </row>
    <row r="14" spans="1:26" ht="20.149999999999999" customHeight="1" x14ac:dyDescent="0.3">
      <c r="A14" s="96"/>
      <c r="B14" s="83" t="s">
        <v>247</v>
      </c>
      <c r="C14" s="82" t="s">
        <v>190</v>
      </c>
      <c r="D14" s="83"/>
      <c r="E14" s="83"/>
      <c r="F14" s="83"/>
      <c r="G14" s="83"/>
      <c r="H14" s="83"/>
      <c r="I14" s="83"/>
      <c r="J14" s="83"/>
      <c r="K14" s="82"/>
      <c r="L14" s="111"/>
      <c r="M14" s="84"/>
      <c r="N14" s="111"/>
      <c r="O14" s="193"/>
      <c r="P14" s="94"/>
      <c r="Q14" s="118" t="s">
        <v>1887</v>
      </c>
      <c r="R14" s="105"/>
    </row>
    <row r="15" spans="1:26" ht="20.149999999999999" customHeight="1" x14ac:dyDescent="0.3">
      <c r="A15" s="96"/>
      <c r="B15" s="83" t="s">
        <v>248</v>
      </c>
      <c r="C15" s="82" t="s">
        <v>191</v>
      </c>
      <c r="D15" s="83"/>
      <c r="E15" s="83"/>
      <c r="F15" s="83"/>
      <c r="G15" s="83"/>
      <c r="H15" s="83"/>
      <c r="I15" s="83"/>
      <c r="J15" s="83"/>
      <c r="K15" s="82"/>
      <c r="L15" s="111"/>
      <c r="M15" s="84"/>
      <c r="N15" s="111"/>
      <c r="O15" s="193"/>
      <c r="P15" s="94"/>
      <c r="Q15" s="118" t="s">
        <v>1888</v>
      </c>
      <c r="R15" s="105"/>
    </row>
    <row r="16" spans="1:26" ht="20.149999999999999" customHeight="1" x14ac:dyDescent="0.3">
      <c r="A16" s="96"/>
      <c r="B16" s="83" t="s">
        <v>249</v>
      </c>
      <c r="C16" s="82" t="s">
        <v>53</v>
      </c>
      <c r="D16" s="83"/>
      <c r="E16" s="83"/>
      <c r="F16" s="83"/>
      <c r="G16" s="83"/>
      <c r="H16" s="83"/>
      <c r="I16" s="83"/>
      <c r="J16" s="83"/>
      <c r="K16" s="82"/>
      <c r="L16" s="111"/>
      <c r="M16" s="84"/>
      <c r="N16" s="111"/>
      <c r="O16" s="193"/>
      <c r="P16" s="94"/>
      <c r="Q16" s="118" t="s">
        <v>1890</v>
      </c>
      <c r="R16" s="105"/>
    </row>
    <row r="17" spans="1:18" ht="20.149999999999999" customHeight="1" x14ac:dyDescent="0.3">
      <c r="A17" s="96"/>
      <c r="B17" s="83" t="s">
        <v>250</v>
      </c>
      <c r="C17" s="82" t="s">
        <v>232</v>
      </c>
      <c r="D17" s="83"/>
      <c r="E17" s="83"/>
      <c r="F17" s="83"/>
      <c r="G17" s="83"/>
      <c r="H17" s="83"/>
      <c r="I17" s="83"/>
      <c r="J17" s="83"/>
      <c r="K17" s="82"/>
      <c r="L17" s="111"/>
      <c r="M17" s="84"/>
      <c r="N17" s="111"/>
      <c r="O17" s="193"/>
      <c r="P17" s="94"/>
      <c r="Q17" s="118" t="s">
        <v>1889</v>
      </c>
      <c r="R17" s="105"/>
    </row>
    <row r="18" spans="1:18" ht="20.149999999999999" customHeight="1" x14ac:dyDescent="0.3">
      <c r="A18" s="96"/>
      <c r="B18" s="83" t="s">
        <v>251</v>
      </c>
      <c r="C18" s="82" t="s">
        <v>787</v>
      </c>
      <c r="D18" s="83"/>
      <c r="E18" s="83"/>
      <c r="F18" s="83"/>
      <c r="G18" s="83"/>
      <c r="H18" s="83"/>
      <c r="I18" s="83"/>
      <c r="J18" s="83"/>
      <c r="K18" s="82"/>
      <c r="L18" s="111"/>
      <c r="M18" s="84"/>
      <c r="N18" s="111"/>
      <c r="O18" s="193"/>
      <c r="P18" s="94"/>
      <c r="Q18" s="118" t="s">
        <v>2788</v>
      </c>
      <c r="R18" s="105"/>
    </row>
    <row r="19" spans="1:18" ht="39.950000000000003" customHeight="1" x14ac:dyDescent="0.3">
      <c r="A19" s="96"/>
      <c r="B19" s="88" t="s">
        <v>252</v>
      </c>
      <c r="C19" s="89" t="s">
        <v>231</v>
      </c>
      <c r="D19" s="88"/>
      <c r="E19" s="88"/>
      <c r="F19" s="88"/>
      <c r="G19" s="88"/>
      <c r="H19" s="88"/>
      <c r="I19" s="88"/>
      <c r="J19" s="88"/>
      <c r="K19" s="89"/>
      <c r="L19" s="353"/>
      <c r="M19" s="84"/>
      <c r="N19" s="111"/>
      <c r="O19" s="193"/>
      <c r="P19" s="94"/>
      <c r="Q19" s="119" t="s">
        <v>200</v>
      </c>
      <c r="R19" s="105"/>
    </row>
    <row r="20" spans="1:18" ht="20.149999999999999" customHeight="1" x14ac:dyDescent="0.3">
      <c r="A20" s="6"/>
      <c r="B20" s="3" t="s">
        <v>10</v>
      </c>
      <c r="C20" s="3" t="s">
        <v>8</v>
      </c>
      <c r="D20" s="3"/>
      <c r="E20" s="3"/>
      <c r="F20" s="3"/>
      <c r="G20" s="3"/>
      <c r="H20" s="3"/>
      <c r="I20" s="3"/>
      <c r="J20" s="3"/>
      <c r="K20" s="3"/>
      <c r="L20" s="110"/>
      <c r="M20" s="5"/>
      <c r="N20" s="110"/>
      <c r="O20" s="192"/>
      <c r="P20" s="199" t="str">
        <f>VLOOKUP(_Output!D22,_Guidance!B41:C46,2,FALSE)</f>
        <v xml:space="preserve"> </v>
      </c>
      <c r="Q20" s="116" t="s">
        <v>2789</v>
      </c>
      <c r="R20" s="14"/>
    </row>
    <row r="21" spans="1:18" ht="20.149999999999999" customHeight="1" x14ac:dyDescent="0.3">
      <c r="A21" s="6"/>
      <c r="B21" s="3" t="s">
        <v>21</v>
      </c>
      <c r="C21" s="3" t="s">
        <v>11</v>
      </c>
      <c r="D21" s="3"/>
      <c r="E21" s="3"/>
      <c r="F21" s="3"/>
      <c r="G21" s="3"/>
      <c r="H21" s="3"/>
      <c r="I21" s="3"/>
      <c r="J21" s="3"/>
      <c r="K21" s="3"/>
      <c r="L21" s="110"/>
      <c r="M21" s="5"/>
      <c r="N21" s="110"/>
      <c r="O21" s="192"/>
      <c r="P21" s="199" t="str">
        <f>VLOOKUP(_Output!D23,_Guidance!B47:C52,2,FALSE)</f>
        <v xml:space="preserve"> </v>
      </c>
      <c r="Q21" s="116" t="s">
        <v>1284</v>
      </c>
      <c r="R21" s="14"/>
    </row>
    <row r="22" spans="1:18" ht="20.149999999999999" customHeight="1" x14ac:dyDescent="0.3">
      <c r="A22" s="6"/>
      <c r="B22" s="3" t="s">
        <v>22</v>
      </c>
      <c r="C22" s="3" t="s">
        <v>163</v>
      </c>
      <c r="D22" s="3"/>
      <c r="E22" s="3"/>
      <c r="F22" s="3"/>
      <c r="G22" s="3"/>
      <c r="H22" s="3"/>
      <c r="I22" s="3"/>
      <c r="J22" s="3"/>
      <c r="K22" s="3"/>
      <c r="L22" s="110"/>
      <c r="M22" s="5"/>
      <c r="N22" s="110"/>
      <c r="O22" s="192"/>
      <c r="P22" s="199" t="str">
        <f>VLOOKUP(_Output!D24,_Guidance!B53:C58,2,FALSE)</f>
        <v xml:space="preserve"> </v>
      </c>
      <c r="Q22" s="116" t="s">
        <v>2790</v>
      </c>
      <c r="R22" s="14"/>
    </row>
    <row r="23" spans="1:18" ht="20.149999999999999" customHeight="1" x14ac:dyDescent="0.3">
      <c r="A23" s="6"/>
      <c r="B23" s="3" t="s">
        <v>202</v>
      </c>
      <c r="C23" s="3" t="s">
        <v>2716</v>
      </c>
      <c r="D23" s="3"/>
      <c r="E23" s="3"/>
      <c r="F23" s="3"/>
      <c r="G23" s="3"/>
      <c r="H23" s="3"/>
      <c r="I23" s="3"/>
      <c r="J23" s="3"/>
      <c r="K23" s="3"/>
      <c r="L23" s="110"/>
      <c r="M23" s="5"/>
      <c r="N23" s="110"/>
      <c r="O23" s="192"/>
      <c r="P23" s="199" t="str">
        <f>VLOOKUP(_Output!D25,_Guidance!B59:C64,2,FALSE)</f>
        <v xml:space="preserve"> </v>
      </c>
      <c r="Q23" s="116" t="s">
        <v>1283</v>
      </c>
      <c r="R23" s="14"/>
    </row>
    <row r="24" spans="1:18" ht="20.149999999999999" customHeight="1" x14ac:dyDescent="0.3">
      <c r="A24" s="6"/>
      <c r="B24" s="3" t="s">
        <v>256</v>
      </c>
      <c r="C24" s="3" t="s">
        <v>2052</v>
      </c>
      <c r="D24" s="3"/>
      <c r="E24" s="3"/>
      <c r="F24" s="3"/>
      <c r="G24" s="3"/>
      <c r="H24" s="3"/>
      <c r="I24" s="3"/>
      <c r="J24" s="3"/>
      <c r="K24" s="3"/>
      <c r="L24" s="110"/>
      <c r="M24" s="5"/>
      <c r="N24" s="110"/>
      <c r="O24" s="192"/>
      <c r="P24" s="199" t="str">
        <f>VLOOKUP(_Output!D26,_Guidance!B65:C70,2,FALSE)</f>
        <v xml:space="preserve"> </v>
      </c>
      <c r="Q24" s="116" t="s">
        <v>2932</v>
      </c>
      <c r="R24" s="14"/>
    </row>
    <row r="25" spans="1:18" ht="20.149999999999999" customHeight="1" x14ac:dyDescent="0.3">
      <c r="A25" s="6"/>
      <c r="B25" s="3"/>
      <c r="C25" s="3"/>
      <c r="D25" s="3"/>
      <c r="E25" s="3"/>
      <c r="F25" s="3"/>
      <c r="G25" s="3"/>
      <c r="H25" s="3"/>
      <c r="I25" s="3"/>
      <c r="J25" s="3"/>
      <c r="K25" s="3"/>
      <c r="L25" s="110"/>
      <c r="M25" s="5"/>
      <c r="N25" s="110"/>
      <c r="O25" s="192"/>
      <c r="P25" s="12"/>
      <c r="Q25" s="116"/>
      <c r="R25" s="14"/>
    </row>
    <row r="26" spans="1:18" ht="20.149999999999999" customHeight="1" x14ac:dyDescent="0.3">
      <c r="A26" s="106"/>
      <c r="B26" s="107" t="s">
        <v>233</v>
      </c>
      <c r="C26" s="108"/>
      <c r="D26" s="107"/>
      <c r="E26" s="107"/>
      <c r="F26" s="107"/>
      <c r="G26" s="107"/>
      <c r="H26" s="107"/>
      <c r="I26" s="107"/>
      <c r="J26" s="107"/>
      <c r="K26" s="108"/>
      <c r="L26" s="110"/>
      <c r="M26" s="5"/>
      <c r="N26" s="110"/>
      <c r="O26" s="192"/>
      <c r="P26" s="12"/>
      <c r="Q26" s="116"/>
      <c r="R26" s="14"/>
    </row>
    <row r="27" spans="1:18" ht="20.3" customHeight="1" x14ac:dyDescent="0.3">
      <c r="A27" s="9"/>
      <c r="B27" s="3" t="s">
        <v>285</v>
      </c>
      <c r="C27" s="3" t="s">
        <v>4651</v>
      </c>
      <c r="D27" s="21"/>
      <c r="E27" s="21"/>
      <c r="F27" s="21"/>
      <c r="G27" s="21"/>
      <c r="H27" s="21"/>
      <c r="I27" s="21"/>
      <c r="J27" s="21"/>
      <c r="K27" s="21"/>
      <c r="L27" s="720" t="s">
        <v>5</v>
      </c>
      <c r="M27" s="723"/>
      <c r="N27" s="818"/>
      <c r="O27" s="818"/>
      <c r="P27" s="818"/>
      <c r="Q27" s="819"/>
      <c r="R27" s="14"/>
    </row>
    <row r="28" spans="1:18" ht="20.3" customHeight="1" x14ac:dyDescent="0.3">
      <c r="A28" s="9"/>
      <c r="B28" s="21"/>
      <c r="C28" s="21"/>
      <c r="D28" s="21"/>
      <c r="E28" s="21"/>
      <c r="F28" s="21"/>
      <c r="G28" s="21"/>
      <c r="H28" s="21"/>
      <c r="I28" s="21"/>
      <c r="J28" s="21"/>
      <c r="K28" s="21"/>
      <c r="L28" s="721" t="s">
        <v>10</v>
      </c>
      <c r="M28" s="724"/>
      <c r="N28" s="822"/>
      <c r="O28" s="822"/>
      <c r="P28" s="822"/>
      <c r="Q28" s="823"/>
      <c r="R28" s="14"/>
    </row>
    <row r="29" spans="1:18" ht="20.3" customHeight="1" x14ac:dyDescent="0.3">
      <c r="A29" s="9"/>
      <c r="B29" s="21"/>
      <c r="C29" s="21"/>
      <c r="D29" s="21"/>
      <c r="E29" s="21"/>
      <c r="F29" s="21"/>
      <c r="G29" s="21"/>
      <c r="H29" s="21"/>
      <c r="I29" s="21"/>
      <c r="J29" s="21"/>
      <c r="K29" s="21"/>
      <c r="L29" s="721" t="s">
        <v>21</v>
      </c>
      <c r="M29" s="724"/>
      <c r="N29" s="826"/>
      <c r="O29" s="826"/>
      <c r="P29" s="826"/>
      <c r="Q29" s="827"/>
      <c r="R29" s="14"/>
    </row>
    <row r="30" spans="1:18" ht="20.3" customHeight="1" x14ac:dyDescent="0.3">
      <c r="A30" s="9"/>
      <c r="B30" s="21"/>
      <c r="C30" s="21"/>
      <c r="D30" s="21"/>
      <c r="E30" s="21"/>
      <c r="F30" s="21"/>
      <c r="G30" s="21"/>
      <c r="H30" s="21"/>
      <c r="I30" s="21"/>
      <c r="J30" s="21"/>
      <c r="K30" s="21"/>
      <c r="L30" s="721" t="s">
        <v>22</v>
      </c>
      <c r="M30" s="724"/>
      <c r="N30" s="822"/>
      <c r="O30" s="822"/>
      <c r="P30" s="822"/>
      <c r="Q30" s="823"/>
      <c r="R30" s="14"/>
    </row>
    <row r="31" spans="1:18" ht="20.3" customHeight="1" x14ac:dyDescent="0.3">
      <c r="A31" s="9"/>
      <c r="B31" s="21"/>
      <c r="C31" s="21"/>
      <c r="D31" s="21"/>
      <c r="E31" s="21"/>
      <c r="F31" s="21"/>
      <c r="G31" s="21"/>
      <c r="H31" s="21"/>
      <c r="I31" s="21"/>
      <c r="J31" s="21"/>
      <c r="K31" s="21"/>
      <c r="L31" s="721" t="s">
        <v>202</v>
      </c>
      <c r="M31" s="724"/>
      <c r="N31" s="822"/>
      <c r="O31" s="822"/>
      <c r="P31" s="822"/>
      <c r="Q31" s="823"/>
      <c r="R31" s="14"/>
    </row>
    <row r="32" spans="1:18" ht="20.3" customHeight="1" x14ac:dyDescent="0.3">
      <c r="A32" s="9"/>
      <c r="B32" s="21"/>
      <c r="C32" s="21"/>
      <c r="D32" s="21"/>
      <c r="E32" s="21"/>
      <c r="F32" s="21"/>
      <c r="G32" s="21"/>
      <c r="H32" s="21"/>
      <c r="I32" s="21"/>
      <c r="J32" s="21"/>
      <c r="K32" s="21"/>
      <c r="L32" s="722" t="s">
        <v>256</v>
      </c>
      <c r="M32" s="725"/>
      <c r="N32" s="824"/>
      <c r="O32" s="824"/>
      <c r="P32" s="824"/>
      <c r="Q32" s="825"/>
      <c r="R32" s="14"/>
    </row>
    <row r="33" spans="1:18" ht="20.149999999999999" customHeight="1" thickBot="1" x14ac:dyDescent="0.35">
      <c r="A33" s="10"/>
      <c r="B33" s="11"/>
      <c r="C33" s="11"/>
      <c r="D33" s="11"/>
      <c r="E33" s="11"/>
      <c r="F33" s="11"/>
      <c r="G33" s="11"/>
      <c r="H33" s="11"/>
      <c r="I33" s="11"/>
      <c r="J33" s="11"/>
      <c r="K33" s="11"/>
      <c r="L33" s="11"/>
      <c r="M33" s="11"/>
      <c r="N33" s="11"/>
      <c r="O33" s="11"/>
      <c r="P33" s="31"/>
      <c r="Q33" s="31"/>
      <c r="R33" s="15"/>
    </row>
  </sheetData>
  <mergeCells count="18">
    <mergeCell ref="N27:Q27"/>
    <mergeCell ref="B4:F4"/>
    <mergeCell ref="G4:K4"/>
    <mergeCell ref="B5:F5"/>
    <mergeCell ref="G5:K5"/>
    <mergeCell ref="B6:F6"/>
    <mergeCell ref="V1:V2"/>
    <mergeCell ref="B3:F3"/>
    <mergeCell ref="G3:K3"/>
    <mergeCell ref="B1:K2"/>
    <mergeCell ref="L1:L2"/>
    <mergeCell ref="N1:N2"/>
    <mergeCell ref="T1:T2"/>
    <mergeCell ref="N32:Q32"/>
    <mergeCell ref="N31:Q31"/>
    <mergeCell ref="N28:Q28"/>
    <mergeCell ref="N29:Q29"/>
    <mergeCell ref="N30:Q30"/>
  </mergeCells>
  <hyperlinks>
    <hyperlink ref="O3:S3" location="'People - T&amp;E'!A1" tooltip="5. Training and Education" display="5. Training and Education" xr:uid="{00000000-0004-0000-0700-000000000000}"/>
    <hyperlink ref="B5:F5" location="'Business - CHT'!A1" tooltip="3. Charter" display="3. Charter" xr:uid="{00000000-0004-0000-0700-000001000000}"/>
    <hyperlink ref="B6:F6" location="'Business - GOV'!A1" tooltip="4. Governance" display="4. Governance" xr:uid="{00000000-0004-0000-0700-000002000000}"/>
    <hyperlink ref="B3:F3" location="'Business - BSD'!A1" tooltip="1. Business Drivers" display="1. Business Drivers" xr:uid="{00000000-0004-0000-0700-000004000000}"/>
    <hyperlink ref="G3:K3" location="'Business - PRV'!A1" tooltip="5. Privacy &amp; Policy" display="5. Privacy &amp; Policy" xr:uid="{4C63752B-0563-4934-82CD-8357AD1BE13A}"/>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7585"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7587" r:id="rId5" name="Drop Down 3">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7588" r:id="rId6" name="Drop Down 4">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7589" r:id="rId7" name="Drop Down 5">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7590" r:id="rId8" name="Drop Down 6">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7591" r:id="rId9" name="Drop Down 7">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67593" r:id="rId10" name="Drop Down 9">
              <controlPr defaultSize="0" autoLine="0" autoPict="0">
                <anchor moveWithCells="1">
                  <from>
                    <xdr:col>13</xdr:col>
                    <xdr:colOff>15368</xdr:colOff>
                    <xdr:row>9</xdr:row>
                    <xdr:rowOff>23052</xdr:rowOff>
                  </from>
                  <to>
                    <xdr:col>14</xdr:col>
                    <xdr:colOff>15368</xdr:colOff>
                    <xdr:row>9</xdr:row>
                    <xdr:rowOff>230521</xdr:rowOff>
                  </to>
                </anchor>
              </controlPr>
            </control>
          </mc:Choice>
        </mc:AlternateContent>
        <mc:AlternateContent xmlns:mc="http://schemas.openxmlformats.org/markup-compatibility/2006">
          <mc:Choice Requires="x14">
            <control shapeId="67594" r:id="rId11" name="Drop Down 10">
              <controlPr defaultSize="0" autoLine="0" autoPict="0">
                <anchor moveWithCells="1">
                  <from>
                    <xdr:col>13</xdr:col>
                    <xdr:colOff>15368</xdr:colOff>
                    <xdr:row>19</xdr:row>
                    <xdr:rowOff>23052</xdr:rowOff>
                  </from>
                  <to>
                    <xdr:col>14</xdr:col>
                    <xdr:colOff>15368</xdr:colOff>
                    <xdr:row>19</xdr:row>
                    <xdr:rowOff>230521</xdr:rowOff>
                  </to>
                </anchor>
              </controlPr>
            </control>
          </mc:Choice>
        </mc:AlternateContent>
        <mc:AlternateContent xmlns:mc="http://schemas.openxmlformats.org/markup-compatibility/2006">
          <mc:Choice Requires="x14">
            <control shapeId="67595" r:id="rId12" name="Drop Down 11">
              <controlPr defaultSize="0" autoLine="0" autoPict="0">
                <anchor moveWithCells="1">
                  <from>
                    <xdr:col>13</xdr:col>
                    <xdr:colOff>15368</xdr:colOff>
                    <xdr:row>20</xdr:row>
                    <xdr:rowOff>23052</xdr:rowOff>
                  </from>
                  <to>
                    <xdr:col>14</xdr:col>
                    <xdr:colOff>15368</xdr:colOff>
                    <xdr:row>20</xdr:row>
                    <xdr:rowOff>230521</xdr:rowOff>
                  </to>
                </anchor>
              </controlPr>
            </control>
          </mc:Choice>
        </mc:AlternateContent>
        <mc:AlternateContent xmlns:mc="http://schemas.openxmlformats.org/markup-compatibility/2006">
          <mc:Choice Requires="x14">
            <control shapeId="67596" r:id="rId13" name="Drop Down 12">
              <controlPr defaultSize="0" autoLine="0" autoPict="0">
                <anchor moveWithCells="1">
                  <from>
                    <xdr:col>13</xdr:col>
                    <xdr:colOff>15368</xdr:colOff>
                    <xdr:row>21</xdr:row>
                    <xdr:rowOff>23052</xdr:rowOff>
                  </from>
                  <to>
                    <xdr:col>14</xdr:col>
                    <xdr:colOff>15368</xdr:colOff>
                    <xdr:row>21</xdr:row>
                    <xdr:rowOff>230521</xdr:rowOff>
                  </to>
                </anchor>
              </controlPr>
            </control>
          </mc:Choice>
        </mc:AlternateContent>
        <mc:AlternateContent xmlns:mc="http://schemas.openxmlformats.org/markup-compatibility/2006">
          <mc:Choice Requires="x14">
            <control shapeId="67597" r:id="rId14" name="Drop Down 13">
              <controlPr defaultSize="0" autoLine="0" autoPict="0">
                <anchor moveWithCells="1">
                  <from>
                    <xdr:col>13</xdr:col>
                    <xdr:colOff>15368</xdr:colOff>
                    <xdr:row>22</xdr:row>
                    <xdr:rowOff>23052</xdr:rowOff>
                  </from>
                  <to>
                    <xdr:col>14</xdr:col>
                    <xdr:colOff>15368</xdr:colOff>
                    <xdr:row>22</xdr:row>
                    <xdr:rowOff>230521</xdr:rowOff>
                  </to>
                </anchor>
              </controlPr>
            </control>
          </mc:Choice>
        </mc:AlternateContent>
        <mc:AlternateContent xmlns:mc="http://schemas.openxmlformats.org/markup-compatibility/2006">
          <mc:Choice Requires="x14">
            <control shapeId="67598" r:id="rId15" name="Drop Down 14">
              <controlPr defaultSize="0" autoLine="0" autoPict="0">
                <anchor moveWithCells="1">
                  <from>
                    <xdr:col>13</xdr:col>
                    <xdr:colOff>15368</xdr:colOff>
                    <xdr:row>23</xdr:row>
                    <xdr:rowOff>23052</xdr:rowOff>
                  </from>
                  <to>
                    <xdr:col>14</xdr:col>
                    <xdr:colOff>15368</xdr:colOff>
                    <xdr:row>23</xdr:row>
                    <xdr:rowOff>230521</xdr:rowOff>
                  </to>
                </anchor>
              </controlPr>
            </control>
          </mc:Choice>
        </mc:AlternateContent>
        <mc:AlternateContent xmlns:mc="http://schemas.openxmlformats.org/markup-compatibility/2006">
          <mc:Choice Requires="x14">
            <control shapeId="67599" r:id="rId16" name="Drop Down 15">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7600" r:id="rId17" name="Drop Down 16">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7601" r:id="rId18" name="Drop Down 17">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7602" r:id="rId19" name="Drop Down 18">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7603" r:id="rId20" name="Drop Down 19">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7604" r:id="rId21" name="Drop Down 20">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7605" r:id="rId22" name="Drop Down 21">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17">
    <tabColor rgb="FF0070C0"/>
  </sheetPr>
  <dimension ref="A1:Z33"/>
  <sheetViews>
    <sheetView showRowColHeaders="0" zoomScaleNormal="100" workbookViewId="0">
      <pane ySplit="7" topLeftCell="A8" activePane="bottomLeft" state="frozen"/>
      <selection pane="bottomLeft"/>
    </sheetView>
  </sheetViews>
  <sheetFormatPr defaultColWidth="0" defaultRowHeight="14.55"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style="32" bestFit="1" customWidth="1"/>
    <col min="17" max="17" width="110.77734375" style="32" customWidth="1"/>
    <col min="18" max="18" width="2.21875" customWidth="1"/>
    <col min="19" max="20" width="0" hidden="1" customWidth="1"/>
    <col min="21" max="16384" width="9.21875" hidden="1"/>
  </cols>
  <sheetData>
    <row r="1" spans="1:26" ht="20.149999999999999" customHeight="1" x14ac:dyDescent="0.3">
      <c r="A1" s="425"/>
      <c r="B1" s="751" t="s">
        <v>53</v>
      </c>
      <c r="C1" s="752"/>
      <c r="D1" s="752"/>
      <c r="E1" s="752"/>
      <c r="F1" s="752"/>
      <c r="G1" s="752"/>
      <c r="H1" s="752"/>
      <c r="I1" s="752"/>
      <c r="J1" s="752"/>
      <c r="K1" s="752"/>
      <c r="L1" s="742"/>
      <c r="M1" s="437"/>
      <c r="N1" s="759"/>
      <c r="O1" s="426"/>
      <c r="P1" s="426"/>
      <c r="Q1" s="426"/>
      <c r="R1" s="427"/>
      <c r="S1" s="437"/>
      <c r="T1" s="742"/>
      <c r="U1" s="437"/>
      <c r="V1" s="742"/>
      <c r="W1" s="426"/>
      <c r="X1" s="426"/>
      <c r="Y1" s="426"/>
      <c r="Z1" s="427"/>
    </row>
    <row r="2" spans="1:26" ht="20.149999999999999" customHeight="1" x14ac:dyDescent="0.3">
      <c r="A2" s="428"/>
      <c r="B2" s="753"/>
      <c r="C2" s="754"/>
      <c r="D2" s="754"/>
      <c r="E2" s="754"/>
      <c r="F2" s="754"/>
      <c r="G2" s="754"/>
      <c r="H2" s="754"/>
      <c r="I2" s="754"/>
      <c r="J2" s="754"/>
      <c r="K2" s="754"/>
      <c r="L2" s="743"/>
      <c r="M2" s="422"/>
      <c r="N2" s="743"/>
      <c r="O2" s="434"/>
      <c r="P2" s="434"/>
      <c r="Q2" s="434"/>
      <c r="R2" s="435"/>
      <c r="S2" s="422"/>
      <c r="T2" s="743"/>
      <c r="U2" s="422"/>
      <c r="V2" s="743"/>
      <c r="W2" s="434"/>
      <c r="X2" s="434"/>
      <c r="Y2" s="434"/>
      <c r="Z2" s="435"/>
    </row>
    <row r="3" spans="1:26" ht="20.149999999999999" customHeight="1" x14ac:dyDescent="0.3">
      <c r="A3" s="428"/>
      <c r="B3" s="735" t="s">
        <v>2205</v>
      </c>
      <c r="C3" s="736"/>
      <c r="D3" s="736"/>
      <c r="E3" s="736"/>
      <c r="F3" s="736"/>
      <c r="G3" s="735" t="s">
        <v>2938</v>
      </c>
      <c r="H3" s="736"/>
      <c r="I3" s="736"/>
      <c r="J3" s="736"/>
      <c r="K3" s="736"/>
      <c r="L3" s="414"/>
      <c r="M3" s="414"/>
      <c r="N3" s="414"/>
      <c r="O3" s="429"/>
      <c r="P3" s="429"/>
      <c r="Q3" s="429"/>
      <c r="R3" s="430"/>
      <c r="S3" s="424"/>
      <c r="T3" s="414"/>
      <c r="U3" s="414"/>
      <c r="V3" s="414"/>
      <c r="W3" s="429"/>
      <c r="X3" s="429"/>
      <c r="Y3" s="429"/>
      <c r="Z3" s="430"/>
    </row>
    <row r="4" spans="1:26" ht="20.149999999999999" customHeight="1" x14ac:dyDescent="0.3">
      <c r="A4" s="428"/>
      <c r="B4" s="735" t="s">
        <v>2206</v>
      </c>
      <c r="C4" s="736"/>
      <c r="D4" s="736"/>
      <c r="E4" s="736"/>
      <c r="F4" s="736"/>
      <c r="G4" s="747"/>
      <c r="H4" s="748"/>
      <c r="I4" s="748"/>
      <c r="J4" s="748"/>
      <c r="K4" s="748"/>
      <c r="L4" s="414"/>
      <c r="M4" s="414"/>
      <c r="N4" s="414"/>
      <c r="O4" s="429"/>
      <c r="P4" s="429"/>
      <c r="Q4" s="429"/>
      <c r="R4" s="430"/>
      <c r="S4" s="423"/>
      <c r="T4" s="414"/>
      <c r="U4" s="414"/>
      <c r="V4" s="414"/>
      <c r="W4" s="429"/>
      <c r="X4" s="429"/>
      <c r="Y4" s="429"/>
      <c r="Z4" s="430"/>
    </row>
    <row r="5" spans="1:26" ht="20.149999999999999" customHeight="1" x14ac:dyDescent="0.3">
      <c r="A5" s="428"/>
      <c r="B5" s="744" t="s">
        <v>2207</v>
      </c>
      <c r="C5" s="745"/>
      <c r="D5" s="745"/>
      <c r="E5" s="745"/>
      <c r="F5" s="746"/>
      <c r="G5" s="747"/>
      <c r="H5" s="748"/>
      <c r="I5" s="748"/>
      <c r="J5" s="748"/>
      <c r="K5" s="748"/>
      <c r="L5" s="414"/>
      <c r="M5" s="414"/>
      <c r="N5" s="414"/>
      <c r="O5" s="429"/>
      <c r="P5" s="429"/>
      <c r="Q5" s="429"/>
      <c r="R5" s="430"/>
      <c r="S5" s="423"/>
      <c r="T5" s="414"/>
      <c r="U5" s="414"/>
      <c r="V5" s="414"/>
      <c r="W5" s="429"/>
      <c r="X5" s="429"/>
      <c r="Y5" s="429"/>
      <c r="Z5" s="430"/>
    </row>
    <row r="6" spans="1:26" ht="20.149999999999999" customHeight="1" x14ac:dyDescent="0.3">
      <c r="A6" s="428"/>
      <c r="B6" s="735" t="s">
        <v>2209</v>
      </c>
      <c r="C6" s="736"/>
      <c r="D6" s="736"/>
      <c r="E6" s="736"/>
      <c r="F6" s="736"/>
      <c r="G6" s="436"/>
      <c r="H6" s="414"/>
      <c r="I6" s="414"/>
      <c r="J6" s="414"/>
      <c r="K6" s="414"/>
      <c r="L6" s="414"/>
      <c r="M6" s="414"/>
      <c r="N6" s="414"/>
      <c r="O6" s="429"/>
      <c r="P6" s="429"/>
      <c r="Q6" s="429"/>
      <c r="R6" s="430"/>
      <c r="S6" s="414"/>
      <c r="T6" s="414"/>
      <c r="U6" s="414"/>
      <c r="V6" s="414"/>
      <c r="W6" s="429"/>
      <c r="X6" s="429"/>
      <c r="Y6" s="429"/>
      <c r="Z6" s="430"/>
    </row>
    <row r="7" spans="1:26" ht="20.149999999999999" customHeight="1" thickBot="1" x14ac:dyDescent="0.35">
      <c r="A7" s="431"/>
      <c r="B7" s="432"/>
      <c r="C7" s="432"/>
      <c r="D7" s="432"/>
      <c r="E7" s="432"/>
      <c r="F7" s="432"/>
      <c r="G7" s="432"/>
      <c r="H7" s="432"/>
      <c r="I7" s="432"/>
      <c r="J7" s="432"/>
      <c r="K7" s="432"/>
      <c r="L7" s="432"/>
      <c r="M7" s="432"/>
      <c r="N7" s="432"/>
      <c r="O7" s="432"/>
      <c r="P7" s="432"/>
      <c r="Q7" s="432"/>
      <c r="R7" s="433"/>
      <c r="S7" s="432"/>
      <c r="T7" s="432"/>
      <c r="U7" s="432"/>
      <c r="V7" s="432"/>
      <c r="W7" s="432"/>
      <c r="X7" s="432"/>
      <c r="Y7" s="432"/>
      <c r="Z7" s="433"/>
    </row>
    <row r="8" spans="1:26" ht="20.149999999999999" customHeight="1" x14ac:dyDescent="0.3">
      <c r="A8" s="103"/>
      <c r="B8" s="17"/>
      <c r="C8" s="17"/>
      <c r="D8" s="17"/>
      <c r="E8" s="17"/>
      <c r="F8" s="17"/>
      <c r="G8" s="17"/>
      <c r="H8" s="17"/>
      <c r="I8" s="17"/>
      <c r="J8" s="17"/>
      <c r="K8" s="17"/>
      <c r="L8" s="17"/>
      <c r="M8" s="17"/>
      <c r="N8" s="17"/>
      <c r="O8" s="17"/>
      <c r="P8" s="197"/>
      <c r="Q8" s="17"/>
      <c r="R8" s="18"/>
    </row>
    <row r="9" spans="1:26" ht="20.149999999999999" customHeight="1" x14ac:dyDescent="0.3">
      <c r="A9" s="106">
        <v>3</v>
      </c>
      <c r="B9" s="107" t="s">
        <v>2208</v>
      </c>
      <c r="C9" s="107"/>
      <c r="D9" s="107"/>
      <c r="E9" s="107"/>
      <c r="F9" s="107"/>
      <c r="G9" s="107"/>
      <c r="H9" s="107"/>
      <c r="I9" s="107"/>
      <c r="J9" s="107"/>
      <c r="K9" s="107"/>
      <c r="L9" s="109" t="s">
        <v>148</v>
      </c>
      <c r="M9" s="108"/>
      <c r="N9" s="109" t="s">
        <v>125</v>
      </c>
      <c r="O9" s="191"/>
      <c r="P9" s="124" t="s">
        <v>1258</v>
      </c>
      <c r="Q9" s="115" t="s">
        <v>149</v>
      </c>
      <c r="R9" s="104"/>
    </row>
    <row r="10" spans="1:26" ht="20.149999999999999" customHeight="1" x14ac:dyDescent="0.3">
      <c r="A10" s="6"/>
      <c r="B10" s="3" t="s">
        <v>12</v>
      </c>
      <c r="C10" s="3" t="s">
        <v>132</v>
      </c>
      <c r="D10" s="3"/>
      <c r="E10" s="3"/>
      <c r="F10" s="3"/>
      <c r="G10" s="3"/>
      <c r="H10" s="3"/>
      <c r="I10" s="3"/>
      <c r="J10" s="3"/>
      <c r="K10" s="3"/>
      <c r="L10" s="110"/>
      <c r="M10" s="5"/>
      <c r="N10" s="110"/>
      <c r="O10" s="192"/>
      <c r="P10" s="199" t="str">
        <f>VLOOKUP(_Output!D30,_Guidance!B72:C77,2,FALSE)</f>
        <v xml:space="preserve"> </v>
      </c>
      <c r="Q10" s="116" t="s">
        <v>635</v>
      </c>
      <c r="R10" s="14"/>
    </row>
    <row r="11" spans="1:26" ht="20.149999999999999" customHeight="1" x14ac:dyDescent="0.3">
      <c r="A11" s="96"/>
      <c r="B11" s="82" t="s">
        <v>24</v>
      </c>
      <c r="C11" s="87" t="s">
        <v>26</v>
      </c>
      <c r="D11" s="82"/>
      <c r="E11" s="82"/>
      <c r="F11" s="82"/>
      <c r="G11" s="82"/>
      <c r="H11" s="82"/>
      <c r="I11" s="82"/>
      <c r="J11" s="82"/>
      <c r="K11" s="87"/>
      <c r="L11" s="111"/>
      <c r="M11" s="84"/>
      <c r="N11" s="111"/>
      <c r="O11" s="193"/>
      <c r="P11" s="94"/>
      <c r="Q11" s="117"/>
      <c r="R11" s="105"/>
    </row>
    <row r="12" spans="1:26" ht="20.149999999999999" customHeight="1" x14ac:dyDescent="0.3">
      <c r="A12" s="96"/>
      <c r="B12" s="83" t="s">
        <v>25</v>
      </c>
      <c r="C12" s="82" t="s">
        <v>27</v>
      </c>
      <c r="D12" s="83"/>
      <c r="E12" s="83"/>
      <c r="F12" s="83"/>
      <c r="G12" s="83"/>
      <c r="H12" s="83"/>
      <c r="I12" s="83"/>
      <c r="J12" s="83"/>
      <c r="K12" s="82"/>
      <c r="L12" s="111"/>
      <c r="M12" s="84"/>
      <c r="N12" s="111"/>
      <c r="O12" s="193"/>
      <c r="P12" s="94"/>
      <c r="Q12" s="118" t="s">
        <v>1891</v>
      </c>
      <c r="R12" s="105"/>
    </row>
    <row r="13" spans="1:26" ht="20.149999999999999" customHeight="1" x14ac:dyDescent="0.3">
      <c r="A13" s="96"/>
      <c r="B13" s="83" t="s">
        <v>36</v>
      </c>
      <c r="C13" s="82" t="s">
        <v>28</v>
      </c>
      <c r="D13" s="83"/>
      <c r="E13" s="83"/>
      <c r="F13" s="83"/>
      <c r="G13" s="83"/>
      <c r="H13" s="83"/>
      <c r="I13" s="83"/>
      <c r="J13" s="83"/>
      <c r="K13" s="82"/>
      <c r="L13" s="111"/>
      <c r="M13" s="84"/>
      <c r="N13" s="111"/>
      <c r="O13" s="193"/>
      <c r="P13" s="94"/>
      <c r="Q13" s="118" t="s">
        <v>1892</v>
      </c>
      <c r="R13" s="105"/>
    </row>
    <row r="14" spans="1:26" ht="20.149999999999999" customHeight="1" x14ac:dyDescent="0.3">
      <c r="A14" s="96"/>
      <c r="B14" s="83" t="s">
        <v>37</v>
      </c>
      <c r="C14" s="82" t="s">
        <v>29</v>
      </c>
      <c r="D14" s="83"/>
      <c r="E14" s="83"/>
      <c r="F14" s="83"/>
      <c r="G14" s="83"/>
      <c r="H14" s="83"/>
      <c r="I14" s="83"/>
      <c r="J14" s="83"/>
      <c r="K14" s="82"/>
      <c r="L14" s="111"/>
      <c r="M14" s="84"/>
      <c r="N14" s="111"/>
      <c r="O14" s="193"/>
      <c r="P14" s="94"/>
      <c r="Q14" s="118" t="s">
        <v>1893</v>
      </c>
      <c r="R14" s="105"/>
    </row>
    <row r="15" spans="1:26" ht="20.149999999999999" customHeight="1" x14ac:dyDescent="0.3">
      <c r="A15" s="96"/>
      <c r="B15" s="83" t="s">
        <v>38</v>
      </c>
      <c r="C15" s="82" t="s">
        <v>30</v>
      </c>
      <c r="D15" s="83"/>
      <c r="E15" s="83"/>
      <c r="F15" s="83"/>
      <c r="G15" s="83"/>
      <c r="H15" s="83"/>
      <c r="I15" s="83"/>
      <c r="J15" s="83"/>
      <c r="K15" s="82"/>
      <c r="L15" s="111"/>
      <c r="M15" s="84"/>
      <c r="N15" s="111"/>
      <c r="O15" s="193"/>
      <c r="P15" s="94"/>
      <c r="Q15" s="118" t="s">
        <v>1900</v>
      </c>
      <c r="R15" s="105"/>
    </row>
    <row r="16" spans="1:26" ht="20.149999999999999" customHeight="1" x14ac:dyDescent="0.3">
      <c r="A16" s="96"/>
      <c r="B16" s="83" t="s">
        <v>39</v>
      </c>
      <c r="C16" s="82" t="s">
        <v>31</v>
      </c>
      <c r="D16" s="83"/>
      <c r="E16" s="83"/>
      <c r="F16" s="83"/>
      <c r="G16" s="83"/>
      <c r="H16" s="83"/>
      <c r="I16" s="83"/>
      <c r="J16" s="83"/>
      <c r="K16" s="82"/>
      <c r="L16" s="111"/>
      <c r="M16" s="84"/>
      <c r="N16" s="111"/>
      <c r="O16" s="193"/>
      <c r="P16" s="94"/>
      <c r="Q16" s="118" t="s">
        <v>1901</v>
      </c>
      <c r="R16" s="105"/>
    </row>
    <row r="17" spans="1:18" ht="20.149999999999999" customHeight="1" x14ac:dyDescent="0.3">
      <c r="A17" s="96"/>
      <c r="B17" s="83" t="s">
        <v>40</v>
      </c>
      <c r="C17" s="82" t="s">
        <v>32</v>
      </c>
      <c r="D17" s="83"/>
      <c r="E17" s="83"/>
      <c r="F17" s="83"/>
      <c r="G17" s="83"/>
      <c r="H17" s="83"/>
      <c r="I17" s="83"/>
      <c r="J17" s="83"/>
      <c r="K17" s="82"/>
      <c r="L17" s="111"/>
      <c r="M17" s="84"/>
      <c r="N17" s="111"/>
      <c r="O17" s="193"/>
      <c r="P17" s="94"/>
      <c r="Q17" s="118" t="s">
        <v>1894</v>
      </c>
      <c r="R17" s="105"/>
    </row>
    <row r="18" spans="1:18" ht="20.149999999999999" customHeight="1" x14ac:dyDescent="0.3">
      <c r="A18" s="96"/>
      <c r="B18" s="83" t="s">
        <v>41</v>
      </c>
      <c r="C18" s="82" t="s">
        <v>77</v>
      </c>
      <c r="D18" s="83"/>
      <c r="E18" s="83"/>
      <c r="F18" s="83"/>
      <c r="G18" s="83"/>
      <c r="H18" s="83"/>
      <c r="I18" s="83"/>
      <c r="J18" s="83"/>
      <c r="K18" s="82"/>
      <c r="L18" s="111"/>
      <c r="M18" s="84"/>
      <c r="N18" s="111"/>
      <c r="O18" s="193"/>
      <c r="P18" s="94"/>
      <c r="Q18" s="118" t="s">
        <v>1897</v>
      </c>
      <c r="R18" s="105"/>
    </row>
    <row r="19" spans="1:18" ht="20.149999999999999" customHeight="1" x14ac:dyDescent="0.3">
      <c r="A19" s="96"/>
      <c r="B19" s="83" t="s">
        <v>42</v>
      </c>
      <c r="C19" s="82" t="s">
        <v>33</v>
      </c>
      <c r="D19" s="83"/>
      <c r="E19" s="83"/>
      <c r="F19" s="83"/>
      <c r="G19" s="83"/>
      <c r="H19" s="83"/>
      <c r="I19" s="83"/>
      <c r="J19" s="83"/>
      <c r="K19" s="82"/>
      <c r="L19" s="111"/>
      <c r="M19" s="84"/>
      <c r="N19" s="111"/>
      <c r="O19" s="193"/>
      <c r="P19" s="94"/>
      <c r="Q19" s="118" t="s">
        <v>1898</v>
      </c>
      <c r="R19" s="105"/>
    </row>
    <row r="20" spans="1:18" ht="20.149999999999999" customHeight="1" x14ac:dyDescent="0.3">
      <c r="A20" s="96"/>
      <c r="B20" s="83" t="s">
        <v>43</v>
      </c>
      <c r="C20" s="82" t="s">
        <v>34</v>
      </c>
      <c r="D20" s="83"/>
      <c r="E20" s="83"/>
      <c r="F20" s="83"/>
      <c r="G20" s="83"/>
      <c r="H20" s="83"/>
      <c r="I20" s="83"/>
      <c r="J20" s="83"/>
      <c r="K20" s="82"/>
      <c r="L20" s="111"/>
      <c r="M20" s="84"/>
      <c r="N20" s="111"/>
      <c r="O20" s="193"/>
      <c r="P20" s="94"/>
      <c r="Q20" s="118" t="s">
        <v>1899</v>
      </c>
      <c r="R20" s="105"/>
    </row>
    <row r="21" spans="1:18" ht="20.149999999999999" customHeight="1" x14ac:dyDescent="0.3">
      <c r="A21" s="96"/>
      <c r="B21" s="83" t="s">
        <v>194</v>
      </c>
      <c r="C21" s="82" t="s">
        <v>35</v>
      </c>
      <c r="D21" s="83"/>
      <c r="E21" s="83"/>
      <c r="F21" s="83"/>
      <c r="G21" s="83"/>
      <c r="H21" s="83"/>
      <c r="I21" s="83"/>
      <c r="J21" s="83"/>
      <c r="K21" s="82"/>
      <c r="L21" s="111"/>
      <c r="M21" s="84"/>
      <c r="N21" s="111"/>
      <c r="O21" s="193"/>
      <c r="P21" s="94"/>
      <c r="Q21" s="118" t="s">
        <v>1256</v>
      </c>
      <c r="R21" s="105"/>
    </row>
    <row r="22" spans="1:18" ht="20.149999999999999" customHeight="1" x14ac:dyDescent="0.3">
      <c r="A22" s="96"/>
      <c r="B22" s="83" t="s">
        <v>1013</v>
      </c>
      <c r="C22" s="92" t="s">
        <v>2717</v>
      </c>
      <c r="D22" s="438"/>
      <c r="E22" s="438"/>
      <c r="F22" s="438"/>
      <c r="G22" s="438"/>
      <c r="H22" s="438"/>
      <c r="I22" s="438"/>
      <c r="J22" s="438"/>
      <c r="K22" s="203"/>
      <c r="L22" s="112"/>
      <c r="M22" s="93"/>
      <c r="N22" s="112"/>
      <c r="O22" s="194"/>
      <c r="P22" s="200"/>
      <c r="Q22" s="120" t="s">
        <v>2791</v>
      </c>
      <c r="R22" s="105"/>
    </row>
    <row r="23" spans="1:18" ht="20.149999999999999" customHeight="1" x14ac:dyDescent="0.3">
      <c r="A23" s="96"/>
      <c r="B23" s="82"/>
      <c r="C23" s="86" t="s">
        <v>14</v>
      </c>
      <c r="D23" s="82"/>
      <c r="E23" s="82"/>
      <c r="F23" s="82"/>
      <c r="G23" s="82"/>
      <c r="H23" s="82"/>
      <c r="I23" s="82"/>
      <c r="J23" s="82"/>
      <c r="K23" s="86"/>
      <c r="L23" s="122" t="str">
        <f>VLOOKUP(SUM(_Output!D32:D42),_SUM_Completeness!A3:B14,2,FALSE)</f>
        <v>Incomplete</v>
      </c>
      <c r="M23" s="82"/>
      <c r="N23" s="111"/>
      <c r="O23" s="193"/>
      <c r="P23" s="94"/>
      <c r="Q23" s="117" t="s">
        <v>652</v>
      </c>
      <c r="R23" s="105"/>
    </row>
    <row r="24" spans="1:18" ht="20.149999999999999" customHeight="1" x14ac:dyDescent="0.3">
      <c r="A24" s="6"/>
      <c r="B24" s="3" t="s">
        <v>69</v>
      </c>
      <c r="C24" s="3" t="s">
        <v>70</v>
      </c>
      <c r="D24" s="3"/>
      <c r="E24" s="3"/>
      <c r="F24" s="3"/>
      <c r="G24" s="3"/>
      <c r="H24" s="3"/>
      <c r="I24" s="3"/>
      <c r="J24" s="3"/>
      <c r="K24" s="3"/>
      <c r="L24" s="113"/>
      <c r="M24" s="3"/>
      <c r="N24" s="110"/>
      <c r="O24" s="192"/>
      <c r="P24" s="199" t="str">
        <f>VLOOKUP(_Output!D43,_Guidance!B78:C83,2,FALSE)</f>
        <v xml:space="preserve"> </v>
      </c>
      <c r="Q24" s="116" t="s">
        <v>777</v>
      </c>
      <c r="R24" s="14"/>
    </row>
    <row r="25" spans="1:18" ht="20.149999999999999" customHeight="1" x14ac:dyDescent="0.3">
      <c r="A25" s="6"/>
      <c r="B25" s="3" t="s">
        <v>71</v>
      </c>
      <c r="C25" s="3" t="s">
        <v>72</v>
      </c>
      <c r="D25" s="3"/>
      <c r="E25" s="3"/>
      <c r="F25" s="3"/>
      <c r="G25" s="3"/>
      <c r="H25" s="3"/>
      <c r="I25" s="3"/>
      <c r="J25" s="3"/>
      <c r="K25" s="3"/>
      <c r="L25" s="113"/>
      <c r="M25" s="3"/>
      <c r="N25" s="110"/>
      <c r="O25" s="192"/>
      <c r="P25" s="199" t="str">
        <f>VLOOKUP(_Output!D44,_Guidance!B84:C89,2,FALSE)</f>
        <v xml:space="preserve"> </v>
      </c>
      <c r="Q25" s="116" t="s">
        <v>790</v>
      </c>
      <c r="R25" s="14"/>
    </row>
    <row r="26" spans="1:18" ht="20.149999999999999" customHeight="1" x14ac:dyDescent="0.3">
      <c r="A26" s="6"/>
      <c r="B26" s="3" t="s">
        <v>182</v>
      </c>
      <c r="C26" s="3" t="s">
        <v>193</v>
      </c>
      <c r="D26" s="3"/>
      <c r="E26" s="3"/>
      <c r="F26" s="3"/>
      <c r="G26" s="3"/>
      <c r="H26" s="3"/>
      <c r="I26" s="3"/>
      <c r="J26" s="3"/>
      <c r="K26" s="3"/>
      <c r="L26" s="113"/>
      <c r="M26" s="3"/>
      <c r="N26" s="110"/>
      <c r="O26" s="192"/>
      <c r="P26" s="199" t="str">
        <f>VLOOKUP(_Output!D45,_Guidance!B90:C95,2,FALSE)</f>
        <v xml:space="preserve"> </v>
      </c>
      <c r="Q26" s="116" t="s">
        <v>2933</v>
      </c>
      <c r="R26" s="14"/>
    </row>
    <row r="27" spans="1:18" ht="20.149999999999999" customHeight="1" x14ac:dyDescent="0.3">
      <c r="A27" s="6"/>
      <c r="B27" s="3"/>
      <c r="C27" s="3"/>
      <c r="D27" s="3"/>
      <c r="E27" s="3"/>
      <c r="F27" s="3"/>
      <c r="G27" s="3"/>
      <c r="H27" s="3"/>
      <c r="I27" s="3"/>
      <c r="J27" s="3"/>
      <c r="K27" s="3"/>
      <c r="L27" s="110"/>
      <c r="M27" s="5"/>
      <c r="N27" s="110"/>
      <c r="O27" s="192"/>
      <c r="P27" s="12"/>
      <c r="Q27" s="116"/>
      <c r="R27" s="14"/>
    </row>
    <row r="28" spans="1:18" ht="20.149999999999999" customHeight="1" x14ac:dyDescent="0.3">
      <c r="A28" s="106"/>
      <c r="B28" s="107" t="s">
        <v>233</v>
      </c>
      <c r="C28" s="108"/>
      <c r="D28" s="107"/>
      <c r="E28" s="107"/>
      <c r="F28" s="107"/>
      <c r="G28" s="107"/>
      <c r="H28" s="107"/>
      <c r="I28" s="107"/>
      <c r="J28" s="107"/>
      <c r="K28" s="108"/>
      <c r="L28" s="110"/>
      <c r="M28" s="5"/>
      <c r="N28" s="110"/>
      <c r="O28" s="192"/>
      <c r="P28" s="12"/>
      <c r="Q28" s="116"/>
      <c r="R28" s="14"/>
    </row>
    <row r="29" spans="1:18" ht="20.3" customHeight="1" x14ac:dyDescent="0.3">
      <c r="A29" s="9"/>
      <c r="B29" s="3" t="s">
        <v>290</v>
      </c>
      <c r="C29" s="3" t="s">
        <v>4651</v>
      </c>
      <c r="D29" s="21"/>
      <c r="E29" s="21"/>
      <c r="F29" s="21"/>
      <c r="G29" s="21"/>
      <c r="H29" s="21"/>
      <c r="I29" s="21"/>
      <c r="J29" s="21"/>
      <c r="K29" s="21"/>
      <c r="L29" s="720" t="s">
        <v>12</v>
      </c>
      <c r="M29" s="717"/>
      <c r="N29" s="830"/>
      <c r="O29" s="830"/>
      <c r="P29" s="830"/>
      <c r="Q29" s="831"/>
      <c r="R29" s="14"/>
    </row>
    <row r="30" spans="1:18" ht="20.3" customHeight="1" x14ac:dyDescent="0.3">
      <c r="A30" s="9"/>
      <c r="B30" s="21"/>
      <c r="C30" s="21"/>
      <c r="D30" s="21"/>
      <c r="E30" s="21"/>
      <c r="F30" s="21"/>
      <c r="G30" s="21"/>
      <c r="H30" s="21"/>
      <c r="I30" s="21"/>
      <c r="J30" s="21"/>
      <c r="K30" s="21"/>
      <c r="L30" s="721" t="s">
        <v>69</v>
      </c>
      <c r="M30" s="718"/>
      <c r="N30" s="822"/>
      <c r="O30" s="822"/>
      <c r="P30" s="822"/>
      <c r="Q30" s="823"/>
      <c r="R30" s="14"/>
    </row>
    <row r="31" spans="1:18" ht="20.3" customHeight="1" x14ac:dyDescent="0.3">
      <c r="A31" s="9"/>
      <c r="B31" s="21"/>
      <c r="C31" s="21"/>
      <c r="D31" s="21"/>
      <c r="E31" s="21"/>
      <c r="F31" s="21"/>
      <c r="G31" s="21"/>
      <c r="H31" s="21"/>
      <c r="I31" s="21"/>
      <c r="J31" s="21"/>
      <c r="K31" s="21"/>
      <c r="L31" s="721" t="s">
        <v>71</v>
      </c>
      <c r="M31" s="718"/>
      <c r="N31" s="826"/>
      <c r="O31" s="826"/>
      <c r="P31" s="826"/>
      <c r="Q31" s="827"/>
      <c r="R31" s="14"/>
    </row>
    <row r="32" spans="1:18" ht="20.3" customHeight="1" x14ac:dyDescent="0.3">
      <c r="A32" s="9"/>
      <c r="B32" s="21"/>
      <c r="C32" s="21"/>
      <c r="D32" s="21"/>
      <c r="E32" s="21"/>
      <c r="F32" s="21"/>
      <c r="G32" s="21"/>
      <c r="H32" s="21"/>
      <c r="I32" s="21"/>
      <c r="J32" s="21"/>
      <c r="K32" s="21"/>
      <c r="L32" s="722" t="s">
        <v>182</v>
      </c>
      <c r="M32" s="719"/>
      <c r="N32" s="828"/>
      <c r="O32" s="828"/>
      <c r="P32" s="828"/>
      <c r="Q32" s="829"/>
      <c r="R32" s="14"/>
    </row>
    <row r="33" spans="1:18" ht="20.149999999999999" customHeight="1" thickBot="1" x14ac:dyDescent="0.35">
      <c r="A33" s="10"/>
      <c r="B33" s="11"/>
      <c r="C33" s="11"/>
      <c r="D33" s="11"/>
      <c r="E33" s="11"/>
      <c r="F33" s="11"/>
      <c r="G33" s="11"/>
      <c r="H33" s="11"/>
      <c r="I33" s="11"/>
      <c r="J33" s="11"/>
      <c r="K33" s="11"/>
      <c r="L33" s="11"/>
      <c r="M33" s="11"/>
      <c r="N33" s="11"/>
      <c r="O33" s="11"/>
      <c r="P33" s="31"/>
      <c r="Q33" s="31"/>
      <c r="R33" s="15"/>
    </row>
  </sheetData>
  <mergeCells count="16">
    <mergeCell ref="N30:Q30"/>
    <mergeCell ref="N31:Q31"/>
    <mergeCell ref="N32:Q32"/>
    <mergeCell ref="V1:V2"/>
    <mergeCell ref="B3:F3"/>
    <mergeCell ref="G3:K3"/>
    <mergeCell ref="B1:K2"/>
    <mergeCell ref="L1:L2"/>
    <mergeCell ref="N1:N2"/>
    <mergeCell ref="T1:T2"/>
    <mergeCell ref="B4:F4"/>
    <mergeCell ref="G4:K4"/>
    <mergeCell ref="B5:F5"/>
    <mergeCell ref="G5:K5"/>
    <mergeCell ref="B6:F6"/>
    <mergeCell ref="N29:Q29"/>
  </mergeCells>
  <hyperlinks>
    <hyperlink ref="O3:S3" location="'People - T&amp;E'!A1" tooltip="5. Training and Education" display="5. Training and Education" xr:uid="{00000000-0004-0000-0800-000000000000}"/>
    <hyperlink ref="B6:F6" location="'Business - GOV'!A1" tooltip="4. Governance" display="4. Governance" xr:uid="{00000000-0004-0000-0800-000001000000}"/>
    <hyperlink ref="B3:F3" location="'Business - BSD'!A1" tooltip="1. Business Drivers" display="1. Business Drivers" xr:uid="{00000000-0004-0000-0800-000003000000}"/>
    <hyperlink ref="B4:F4" location="'Business - CST'!A1" tooltip="2. Customers" display="2. Customers" xr:uid="{00000000-0004-0000-0800-000004000000}"/>
    <hyperlink ref="G3:K3" location="'Business - PRV'!A1" tooltip="5. Privacy &amp; Policy" display="5. Privacy &amp; Policy" xr:uid="{76A7C700-9AE9-4E0F-A9D7-AC4EFBDE51B5}"/>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8609"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8610" r:id="rId5" name="Drop Down 2">
              <controlPr defaultSize="0" autoLine="0" autoPict="0">
                <anchor moveWithCells="1">
                  <from>
                    <xdr:col>13</xdr:col>
                    <xdr:colOff>15368</xdr:colOff>
                    <xdr:row>9</xdr:row>
                    <xdr:rowOff>23052</xdr:rowOff>
                  </from>
                  <to>
                    <xdr:col>14</xdr:col>
                    <xdr:colOff>15368</xdr:colOff>
                    <xdr:row>9</xdr:row>
                    <xdr:rowOff>230521</xdr:rowOff>
                  </to>
                </anchor>
              </controlPr>
            </control>
          </mc:Choice>
        </mc:AlternateContent>
        <mc:AlternateContent xmlns:mc="http://schemas.openxmlformats.org/markup-compatibility/2006">
          <mc:Choice Requires="x14">
            <control shapeId="68611" r:id="rId6" name="Drop Down 3">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8612" r:id="rId7" name="Drop Down 4">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8613" r:id="rId8" name="Drop Down 5">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8614" r:id="rId9" name="Drop Down 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8615" r:id="rId10" name="Drop Down 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8616" r:id="rId11" name="Drop Down 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8617" r:id="rId12" name="Drop Down 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8618" r:id="rId13" name="Drop Down 1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8619" r:id="rId14" name="Drop Down 11">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8621" r:id="rId15" name="Drop Down 13">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68622" r:id="rId16" name="Drop Down 14">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68623" r:id="rId17" name="Drop Down 1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8624" r:id="rId18" name="Drop Down 16">
              <controlPr defaultSize="0" autoLine="0" autoPict="0">
                <anchor moveWithCells="1">
                  <from>
                    <xdr:col>13</xdr:col>
                    <xdr:colOff>15368</xdr:colOff>
                    <xdr:row>23</xdr:row>
                    <xdr:rowOff>23052</xdr:rowOff>
                  </from>
                  <to>
                    <xdr:col>14</xdr:col>
                    <xdr:colOff>15368</xdr:colOff>
                    <xdr:row>23</xdr:row>
                    <xdr:rowOff>230521</xdr:rowOff>
                  </to>
                </anchor>
              </controlPr>
            </control>
          </mc:Choice>
        </mc:AlternateContent>
        <mc:AlternateContent xmlns:mc="http://schemas.openxmlformats.org/markup-compatibility/2006">
          <mc:Choice Requires="x14">
            <control shapeId="68625" r:id="rId19" name="Drop Down 17">
              <controlPr defaultSize="0" autoLine="0" autoPict="0">
                <anchor moveWithCells="1">
                  <from>
                    <xdr:col>13</xdr:col>
                    <xdr:colOff>15368</xdr:colOff>
                    <xdr:row>24</xdr:row>
                    <xdr:rowOff>23052</xdr:rowOff>
                  </from>
                  <to>
                    <xdr:col>14</xdr:col>
                    <xdr:colOff>15368</xdr:colOff>
                    <xdr:row>24</xdr:row>
                    <xdr:rowOff>230521</xdr:rowOff>
                  </to>
                </anchor>
              </controlPr>
            </control>
          </mc:Choice>
        </mc:AlternateContent>
        <mc:AlternateContent xmlns:mc="http://schemas.openxmlformats.org/markup-compatibility/2006">
          <mc:Choice Requires="x14">
            <control shapeId="68626" r:id="rId20" name="Drop Down 18">
              <controlPr defaultSize="0" autoLine="0" autoPict="0">
                <anchor moveWithCells="1">
                  <from>
                    <xdr:col>13</xdr:col>
                    <xdr:colOff>15368</xdr:colOff>
                    <xdr:row>25</xdr:row>
                    <xdr:rowOff>23052</xdr:rowOff>
                  </from>
                  <to>
                    <xdr:col>14</xdr:col>
                    <xdr:colOff>15368</xdr:colOff>
                    <xdr:row>25</xdr:row>
                    <xdr:rowOff>230521</xdr:rowOff>
                  </to>
                </anchor>
              </controlPr>
            </control>
          </mc:Choice>
        </mc:AlternateContent>
        <mc:AlternateContent xmlns:mc="http://schemas.openxmlformats.org/markup-compatibility/2006">
          <mc:Choice Requires="x14">
            <control shapeId="68627" r:id="rId21" name="Drop Down 19">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8628" r:id="rId22" name="Drop Down 20">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8">
    <tabColor rgb="FF0070C0"/>
  </sheetPr>
  <dimension ref="A1:Z56"/>
  <sheetViews>
    <sheetView showRowColHeaders="0" zoomScaleNormal="100" workbookViewId="0">
      <pane ySplit="7" topLeftCell="A8" activePane="bottomLeft" state="frozen"/>
      <selection pane="bottomLeft"/>
    </sheetView>
  </sheetViews>
  <sheetFormatPr defaultColWidth="0" defaultRowHeight="14.55"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style="32" bestFit="1" customWidth="1"/>
    <col min="17" max="17" width="110.77734375" style="32" customWidth="1"/>
    <col min="18" max="18" width="2.21875" customWidth="1"/>
    <col min="19" max="20" width="0" hidden="1" customWidth="1"/>
    <col min="21" max="16384" width="9.21875" hidden="1"/>
  </cols>
  <sheetData>
    <row r="1" spans="1:26" ht="20.149999999999999" customHeight="1" x14ac:dyDescent="0.3">
      <c r="A1" s="425"/>
      <c r="B1" s="751" t="s">
        <v>53</v>
      </c>
      <c r="C1" s="752"/>
      <c r="D1" s="752"/>
      <c r="E1" s="752"/>
      <c r="F1" s="752"/>
      <c r="G1" s="752"/>
      <c r="H1" s="752"/>
      <c r="I1" s="752"/>
      <c r="J1" s="752"/>
      <c r="K1" s="752"/>
      <c r="L1" s="742"/>
      <c r="M1" s="437"/>
      <c r="N1" s="759"/>
      <c r="O1" s="426"/>
      <c r="P1" s="426"/>
      <c r="Q1" s="426"/>
      <c r="R1" s="427"/>
      <c r="S1" s="437"/>
      <c r="T1" s="742"/>
      <c r="U1" s="437"/>
      <c r="V1" s="742"/>
      <c r="W1" s="426"/>
      <c r="X1" s="426"/>
      <c r="Y1" s="426"/>
      <c r="Z1" s="427"/>
    </row>
    <row r="2" spans="1:26" ht="20.149999999999999" customHeight="1" x14ac:dyDescent="0.3">
      <c r="A2" s="428"/>
      <c r="B2" s="753"/>
      <c r="C2" s="754"/>
      <c r="D2" s="754"/>
      <c r="E2" s="754"/>
      <c r="F2" s="754"/>
      <c r="G2" s="754"/>
      <c r="H2" s="754"/>
      <c r="I2" s="754"/>
      <c r="J2" s="754"/>
      <c r="K2" s="754"/>
      <c r="L2" s="743"/>
      <c r="M2" s="422"/>
      <c r="N2" s="743"/>
      <c r="O2" s="434"/>
      <c r="P2" s="434"/>
      <c r="Q2" s="434"/>
      <c r="R2" s="435"/>
      <c r="S2" s="422"/>
      <c r="T2" s="743"/>
      <c r="U2" s="422"/>
      <c r="V2" s="743"/>
      <c r="W2" s="434"/>
      <c r="X2" s="434"/>
      <c r="Y2" s="434"/>
      <c r="Z2" s="435"/>
    </row>
    <row r="3" spans="1:26" ht="20.149999999999999" customHeight="1" x14ac:dyDescent="0.3">
      <c r="A3" s="428"/>
      <c r="B3" s="735" t="s">
        <v>2205</v>
      </c>
      <c r="C3" s="736"/>
      <c r="D3" s="736"/>
      <c r="E3" s="736"/>
      <c r="F3" s="736"/>
      <c r="G3" s="735" t="s">
        <v>2938</v>
      </c>
      <c r="H3" s="736"/>
      <c r="I3" s="736"/>
      <c r="J3" s="736"/>
      <c r="K3" s="736"/>
      <c r="L3" s="414"/>
      <c r="M3" s="414"/>
      <c r="N3" s="414"/>
      <c r="O3" s="429"/>
      <c r="P3" s="429"/>
      <c r="Q3" s="429"/>
      <c r="R3" s="430"/>
      <c r="S3" s="424"/>
      <c r="T3" s="414"/>
      <c r="U3" s="414"/>
      <c r="V3" s="414"/>
      <c r="W3" s="429"/>
      <c r="X3" s="429"/>
      <c r="Y3" s="429"/>
      <c r="Z3" s="430"/>
    </row>
    <row r="4" spans="1:26" ht="20.149999999999999" customHeight="1" x14ac:dyDescent="0.3">
      <c r="A4" s="428"/>
      <c r="B4" s="735" t="s">
        <v>2206</v>
      </c>
      <c r="C4" s="736"/>
      <c r="D4" s="736"/>
      <c r="E4" s="736"/>
      <c r="F4" s="736"/>
      <c r="G4" s="747"/>
      <c r="H4" s="748"/>
      <c r="I4" s="748"/>
      <c r="J4" s="748"/>
      <c r="K4" s="748"/>
      <c r="L4" s="414"/>
      <c r="M4" s="414"/>
      <c r="N4" s="414"/>
      <c r="O4" s="429"/>
      <c r="P4" s="429"/>
      <c r="Q4" s="429"/>
      <c r="R4" s="430"/>
      <c r="S4" s="423"/>
      <c r="T4" s="414"/>
      <c r="U4" s="414"/>
      <c r="V4" s="414"/>
      <c r="W4" s="429"/>
      <c r="X4" s="429"/>
      <c r="Y4" s="429"/>
      <c r="Z4" s="430"/>
    </row>
    <row r="5" spans="1:26" ht="20.149999999999999" customHeight="1" x14ac:dyDescent="0.3">
      <c r="A5" s="428"/>
      <c r="B5" s="735" t="s">
        <v>2207</v>
      </c>
      <c r="C5" s="736"/>
      <c r="D5" s="736"/>
      <c r="E5" s="736"/>
      <c r="F5" s="736"/>
      <c r="G5" s="747"/>
      <c r="H5" s="748"/>
      <c r="I5" s="748"/>
      <c r="J5" s="748"/>
      <c r="K5" s="748"/>
      <c r="L5" s="414"/>
      <c r="M5" s="414"/>
      <c r="N5" s="414"/>
      <c r="O5" s="429"/>
      <c r="P5" s="429"/>
      <c r="Q5" s="429"/>
      <c r="R5" s="430"/>
      <c r="S5" s="423"/>
      <c r="T5" s="414"/>
      <c r="U5" s="414"/>
      <c r="V5" s="414"/>
      <c r="W5" s="429"/>
      <c r="X5" s="429"/>
      <c r="Y5" s="429"/>
      <c r="Z5" s="430"/>
    </row>
    <row r="6" spans="1:26" ht="20.149999999999999" customHeight="1" x14ac:dyDescent="0.3">
      <c r="A6" s="428"/>
      <c r="B6" s="744" t="s">
        <v>2209</v>
      </c>
      <c r="C6" s="745"/>
      <c r="D6" s="745"/>
      <c r="E6" s="745"/>
      <c r="F6" s="746"/>
      <c r="G6" s="436"/>
      <c r="H6" s="414"/>
      <c r="I6" s="414"/>
      <c r="J6" s="414"/>
      <c r="K6" s="414"/>
      <c r="L6" s="414"/>
      <c r="M6" s="414"/>
      <c r="N6" s="414"/>
      <c r="O6" s="429"/>
      <c r="P6" s="429"/>
      <c r="Q6" s="429"/>
      <c r="R6" s="430"/>
      <c r="S6" s="414"/>
      <c r="T6" s="414"/>
      <c r="U6" s="414"/>
      <c r="V6" s="414"/>
      <c r="W6" s="429"/>
      <c r="X6" s="429"/>
      <c r="Y6" s="429"/>
      <c r="Z6" s="430"/>
    </row>
    <row r="7" spans="1:26" ht="20.149999999999999" customHeight="1" thickBot="1" x14ac:dyDescent="0.35">
      <c r="A7" s="431"/>
      <c r="B7" s="432"/>
      <c r="C7" s="432"/>
      <c r="D7" s="432"/>
      <c r="E7" s="432"/>
      <c r="F7" s="432"/>
      <c r="G7" s="432"/>
      <c r="H7" s="432"/>
      <c r="I7" s="432"/>
      <c r="J7" s="432"/>
      <c r="K7" s="432"/>
      <c r="L7" s="432"/>
      <c r="M7" s="432"/>
      <c r="N7" s="432"/>
      <c r="O7" s="432"/>
      <c r="P7" s="432"/>
      <c r="Q7" s="432"/>
      <c r="R7" s="433"/>
      <c r="S7" s="432"/>
      <c r="T7" s="432"/>
      <c r="U7" s="432"/>
      <c r="V7" s="432"/>
      <c r="W7" s="432"/>
      <c r="X7" s="432"/>
      <c r="Y7" s="432"/>
      <c r="Z7" s="433"/>
    </row>
    <row r="8" spans="1:26" ht="20.149999999999999" customHeight="1" x14ac:dyDescent="0.3">
      <c r="A8" s="103"/>
      <c r="B8" s="17"/>
      <c r="C8" s="17"/>
      <c r="D8" s="17"/>
      <c r="E8" s="17"/>
      <c r="F8" s="17"/>
      <c r="G8" s="17"/>
      <c r="H8" s="17"/>
      <c r="I8" s="17"/>
      <c r="J8" s="17"/>
      <c r="K8" s="17"/>
      <c r="L8" s="17"/>
      <c r="M8" s="17"/>
      <c r="N8" s="17"/>
      <c r="O8" s="17"/>
      <c r="P8" s="197"/>
      <c r="Q8" s="17"/>
      <c r="R8" s="18"/>
    </row>
    <row r="9" spans="1:26" ht="20.149999999999999" customHeight="1" x14ac:dyDescent="0.3">
      <c r="A9" s="106">
        <v>4</v>
      </c>
      <c r="B9" s="107" t="s">
        <v>61</v>
      </c>
      <c r="C9" s="107"/>
      <c r="D9" s="107"/>
      <c r="E9" s="107"/>
      <c r="F9" s="107"/>
      <c r="G9" s="107"/>
      <c r="H9" s="107"/>
      <c r="I9" s="107"/>
      <c r="J9" s="107"/>
      <c r="K9" s="107"/>
      <c r="L9" s="109" t="s">
        <v>148</v>
      </c>
      <c r="M9" s="108"/>
      <c r="N9" s="109" t="s">
        <v>125</v>
      </c>
      <c r="O9" s="191"/>
      <c r="P9" s="124" t="s">
        <v>1258</v>
      </c>
      <c r="Q9" s="115" t="s">
        <v>149</v>
      </c>
      <c r="R9" s="104"/>
    </row>
    <row r="10" spans="1:26" ht="20.149999999999999" customHeight="1" x14ac:dyDescent="0.3">
      <c r="A10" s="6"/>
      <c r="B10" s="3" t="s">
        <v>62</v>
      </c>
      <c r="C10" s="3" t="s">
        <v>1329</v>
      </c>
      <c r="D10" s="3"/>
      <c r="E10" s="3"/>
      <c r="F10" s="3"/>
      <c r="G10" s="3"/>
      <c r="H10" s="3"/>
      <c r="I10" s="3"/>
      <c r="J10" s="3"/>
      <c r="K10" s="3"/>
      <c r="L10" s="110"/>
      <c r="M10" s="5"/>
      <c r="N10" s="110"/>
      <c r="O10" s="192"/>
      <c r="P10" s="199" t="str">
        <f>VLOOKUP(_Output!D49,_Guidance!B97:C102,2,FALSE)</f>
        <v xml:space="preserve"> </v>
      </c>
      <c r="Q10" s="116" t="s">
        <v>1874</v>
      </c>
      <c r="R10" s="14"/>
    </row>
    <row r="11" spans="1:26" ht="20.149999999999999" customHeight="1" x14ac:dyDescent="0.3">
      <c r="A11" s="6"/>
      <c r="B11" s="3" t="s">
        <v>63</v>
      </c>
      <c r="C11" s="3" t="s">
        <v>1333</v>
      </c>
      <c r="D11" s="3"/>
      <c r="E11" s="3"/>
      <c r="F11" s="3"/>
      <c r="G11" s="3"/>
      <c r="H11" s="3"/>
      <c r="I11" s="3"/>
      <c r="J11" s="3"/>
      <c r="K11" s="3"/>
      <c r="L11" s="110"/>
      <c r="M11" s="5"/>
      <c r="N11" s="110"/>
      <c r="O11" s="192"/>
      <c r="P11" s="199" t="str">
        <f>VLOOKUP(_Output!D50,_Guidance!B103:C108,2,FALSE)</f>
        <v xml:space="preserve"> </v>
      </c>
      <c r="Q11" s="116" t="s">
        <v>1875</v>
      </c>
      <c r="R11" s="14"/>
    </row>
    <row r="12" spans="1:26" ht="20.149999999999999" customHeight="1" x14ac:dyDescent="0.3">
      <c r="A12" s="97"/>
      <c r="B12" s="82" t="s">
        <v>85</v>
      </c>
      <c r="C12" s="87" t="s">
        <v>75</v>
      </c>
      <c r="D12" s="82"/>
      <c r="E12" s="82"/>
      <c r="F12" s="82"/>
      <c r="G12" s="82"/>
      <c r="H12" s="82"/>
      <c r="I12" s="82"/>
      <c r="J12" s="82"/>
      <c r="K12" s="87"/>
      <c r="L12" s="111"/>
      <c r="M12" s="84"/>
      <c r="N12" s="111"/>
      <c r="O12" s="193"/>
      <c r="P12" s="94"/>
      <c r="Q12" s="574"/>
      <c r="R12" s="105"/>
    </row>
    <row r="13" spans="1:26" ht="20.149999999999999" customHeight="1" x14ac:dyDescent="0.3">
      <c r="A13" s="97"/>
      <c r="B13" s="83" t="s">
        <v>86</v>
      </c>
      <c r="C13" s="82" t="s">
        <v>76</v>
      </c>
      <c r="D13" s="83"/>
      <c r="E13" s="83"/>
      <c r="F13" s="83"/>
      <c r="G13" s="83"/>
      <c r="H13" s="83"/>
      <c r="I13" s="83"/>
      <c r="J13" s="83"/>
      <c r="K13" s="82"/>
      <c r="L13" s="111"/>
      <c r="M13" s="84"/>
      <c r="N13" s="111"/>
      <c r="O13" s="193"/>
      <c r="P13" s="94"/>
      <c r="Q13" s="118" t="s">
        <v>637</v>
      </c>
      <c r="R13" s="105"/>
    </row>
    <row r="14" spans="1:26" ht="20.149999999999999" customHeight="1" x14ac:dyDescent="0.3">
      <c r="A14" s="97"/>
      <c r="B14" s="83" t="s">
        <v>87</v>
      </c>
      <c r="C14" s="82" t="s">
        <v>77</v>
      </c>
      <c r="D14" s="83"/>
      <c r="E14" s="83"/>
      <c r="F14" s="83"/>
      <c r="G14" s="83"/>
      <c r="H14" s="83"/>
      <c r="I14" s="83"/>
      <c r="J14" s="83"/>
      <c r="K14" s="82"/>
      <c r="L14" s="111"/>
      <c r="M14" s="84"/>
      <c r="N14" s="111"/>
      <c r="O14" s="193"/>
      <c r="P14" s="94"/>
      <c r="Q14" s="118" t="s">
        <v>636</v>
      </c>
      <c r="R14" s="105"/>
    </row>
    <row r="15" spans="1:26" ht="20.149999999999999" customHeight="1" x14ac:dyDescent="0.3">
      <c r="A15" s="97"/>
      <c r="B15" s="83" t="s">
        <v>88</v>
      </c>
      <c r="C15" s="82" t="s">
        <v>78</v>
      </c>
      <c r="D15" s="83"/>
      <c r="E15" s="83"/>
      <c r="F15" s="83"/>
      <c r="G15" s="83"/>
      <c r="H15" s="83"/>
      <c r="I15" s="83"/>
      <c r="J15" s="83"/>
      <c r="K15" s="82"/>
      <c r="L15" s="111"/>
      <c r="M15" s="84"/>
      <c r="N15" s="111"/>
      <c r="O15" s="193"/>
      <c r="P15" s="94"/>
      <c r="Q15" s="118" t="s">
        <v>638</v>
      </c>
      <c r="R15" s="105"/>
    </row>
    <row r="16" spans="1:26" ht="20.149999999999999" customHeight="1" x14ac:dyDescent="0.3">
      <c r="A16" s="97"/>
      <c r="B16" s="83" t="s">
        <v>89</v>
      </c>
      <c r="C16" s="82" t="s">
        <v>1895</v>
      </c>
      <c r="D16" s="83"/>
      <c r="E16" s="83"/>
      <c r="F16" s="83"/>
      <c r="G16" s="83"/>
      <c r="H16" s="83"/>
      <c r="I16" s="83"/>
      <c r="J16" s="83"/>
      <c r="K16" s="82"/>
      <c r="L16" s="111"/>
      <c r="M16" s="84"/>
      <c r="N16" s="111"/>
      <c r="O16" s="193"/>
      <c r="P16" s="94"/>
      <c r="Q16" s="118" t="s">
        <v>1896</v>
      </c>
      <c r="R16" s="105"/>
    </row>
    <row r="17" spans="1:18" ht="20.149999999999999" customHeight="1" x14ac:dyDescent="0.3">
      <c r="A17" s="97"/>
      <c r="B17" s="83" t="s">
        <v>90</v>
      </c>
      <c r="C17" s="82" t="s">
        <v>2815</v>
      </c>
      <c r="D17" s="83"/>
      <c r="E17" s="83"/>
      <c r="F17" s="83"/>
      <c r="G17" s="83"/>
      <c r="H17" s="83"/>
      <c r="I17" s="83"/>
      <c r="J17" s="83"/>
      <c r="K17" s="82"/>
      <c r="L17" s="111"/>
      <c r="M17" s="84"/>
      <c r="N17" s="111"/>
      <c r="O17" s="193"/>
      <c r="P17" s="94"/>
      <c r="Q17" s="118" t="s">
        <v>639</v>
      </c>
      <c r="R17" s="105"/>
    </row>
    <row r="18" spans="1:18" ht="20.149999999999999" customHeight="1" x14ac:dyDescent="0.3">
      <c r="A18" s="97"/>
      <c r="B18" s="83" t="s">
        <v>91</v>
      </c>
      <c r="C18" s="82" t="s">
        <v>79</v>
      </c>
      <c r="D18" s="83"/>
      <c r="E18" s="83"/>
      <c r="F18" s="83"/>
      <c r="G18" s="83"/>
      <c r="H18" s="83"/>
      <c r="I18" s="83"/>
      <c r="J18" s="83"/>
      <c r="K18" s="82"/>
      <c r="L18" s="111"/>
      <c r="M18" s="84"/>
      <c r="N18" s="111"/>
      <c r="O18" s="193"/>
      <c r="P18" s="94"/>
      <c r="Q18" s="118" t="s">
        <v>640</v>
      </c>
      <c r="R18" s="105"/>
    </row>
    <row r="19" spans="1:18" ht="20.149999999999999" customHeight="1" x14ac:dyDescent="0.3">
      <c r="A19" s="97"/>
      <c r="B19" s="83" t="s">
        <v>92</v>
      </c>
      <c r="C19" s="82" t="s">
        <v>80</v>
      </c>
      <c r="D19" s="83"/>
      <c r="E19" s="83"/>
      <c r="F19" s="83"/>
      <c r="G19" s="83"/>
      <c r="H19" s="83"/>
      <c r="I19" s="83"/>
      <c r="J19" s="83"/>
      <c r="K19" s="82"/>
      <c r="L19" s="111"/>
      <c r="M19" s="84"/>
      <c r="N19" s="111"/>
      <c r="O19" s="193"/>
      <c r="P19" s="94"/>
      <c r="Q19" s="118" t="s">
        <v>791</v>
      </c>
      <c r="R19" s="105"/>
    </row>
    <row r="20" spans="1:18" ht="20.149999999999999" customHeight="1" x14ac:dyDescent="0.3">
      <c r="A20" s="97"/>
      <c r="B20" s="83" t="s">
        <v>93</v>
      </c>
      <c r="C20" s="82" t="s">
        <v>81</v>
      </c>
      <c r="D20" s="83"/>
      <c r="E20" s="83"/>
      <c r="F20" s="83"/>
      <c r="G20" s="83"/>
      <c r="H20" s="83"/>
      <c r="I20" s="83"/>
      <c r="J20" s="83"/>
      <c r="K20" s="82"/>
      <c r="L20" s="111"/>
      <c r="M20" s="84"/>
      <c r="N20" s="111"/>
      <c r="O20" s="193"/>
      <c r="P20" s="94"/>
      <c r="Q20" s="118" t="s">
        <v>1876</v>
      </c>
      <c r="R20" s="105"/>
    </row>
    <row r="21" spans="1:18" ht="20.149999999999999" customHeight="1" x14ac:dyDescent="0.3">
      <c r="A21" s="97"/>
      <c r="B21" s="83" t="s">
        <v>94</v>
      </c>
      <c r="C21" s="82" t="s">
        <v>82</v>
      </c>
      <c r="D21" s="83"/>
      <c r="E21" s="83"/>
      <c r="F21" s="83"/>
      <c r="G21" s="83"/>
      <c r="H21" s="83"/>
      <c r="I21" s="83"/>
      <c r="J21" s="83"/>
      <c r="K21" s="82"/>
      <c r="L21" s="111"/>
      <c r="M21" s="84"/>
      <c r="N21" s="111"/>
      <c r="O21" s="193"/>
      <c r="P21" s="94"/>
      <c r="Q21" s="118" t="s">
        <v>1877</v>
      </c>
      <c r="R21" s="105"/>
    </row>
    <row r="22" spans="1:18" ht="20.149999999999999" customHeight="1" x14ac:dyDescent="0.3">
      <c r="A22" s="97"/>
      <c r="B22" s="83" t="s">
        <v>95</v>
      </c>
      <c r="C22" s="82" t="s">
        <v>2757</v>
      </c>
      <c r="D22" s="83"/>
      <c r="E22" s="83"/>
      <c r="F22" s="83"/>
      <c r="G22" s="83"/>
      <c r="H22" s="83"/>
      <c r="I22" s="83"/>
      <c r="J22" s="83"/>
      <c r="K22" s="82"/>
      <c r="L22" s="111"/>
      <c r="M22" s="84"/>
      <c r="N22" s="111"/>
      <c r="O22" s="193"/>
      <c r="P22" s="94"/>
      <c r="Q22" s="118" t="s">
        <v>2758</v>
      </c>
      <c r="R22" s="105"/>
    </row>
    <row r="23" spans="1:18" ht="20.149999999999999" customHeight="1" x14ac:dyDescent="0.3">
      <c r="A23" s="97"/>
      <c r="B23" s="83" t="s">
        <v>96</v>
      </c>
      <c r="C23" s="82" t="s">
        <v>2759</v>
      </c>
      <c r="D23" s="83"/>
      <c r="E23" s="83"/>
      <c r="F23" s="83"/>
      <c r="G23" s="83"/>
      <c r="H23" s="83"/>
      <c r="I23" s="83"/>
      <c r="J23" s="83"/>
      <c r="K23" s="82"/>
      <c r="L23" s="111"/>
      <c r="M23" s="84"/>
      <c r="N23" s="111"/>
      <c r="O23" s="193"/>
      <c r="P23" s="94"/>
      <c r="Q23" s="118" t="s">
        <v>2760</v>
      </c>
      <c r="R23" s="105"/>
    </row>
    <row r="24" spans="1:18" ht="20.149999999999999" customHeight="1" x14ac:dyDescent="0.3">
      <c r="A24" s="97"/>
      <c r="B24" s="83" t="s">
        <v>97</v>
      </c>
      <c r="C24" s="82" t="s">
        <v>84</v>
      </c>
      <c r="D24" s="83"/>
      <c r="E24" s="83"/>
      <c r="F24" s="83"/>
      <c r="G24" s="83"/>
      <c r="H24" s="83"/>
      <c r="I24" s="83"/>
      <c r="J24" s="83"/>
      <c r="K24" s="82"/>
      <c r="L24" s="111"/>
      <c r="M24" s="84"/>
      <c r="N24" s="111"/>
      <c r="O24" s="193"/>
      <c r="P24" s="94"/>
      <c r="Q24" s="118" t="s">
        <v>641</v>
      </c>
      <c r="R24" s="105"/>
    </row>
    <row r="25" spans="1:18" ht="20.149999999999999" customHeight="1" x14ac:dyDescent="0.3">
      <c r="A25" s="97"/>
      <c r="B25" s="83" t="s">
        <v>98</v>
      </c>
      <c r="C25" s="82" t="s">
        <v>4582</v>
      </c>
      <c r="D25" s="83"/>
      <c r="E25" s="83"/>
      <c r="F25" s="83"/>
      <c r="G25" s="83"/>
      <c r="H25" s="83"/>
      <c r="I25" s="83"/>
      <c r="J25" s="83"/>
      <c r="K25" s="82"/>
      <c r="L25" s="111"/>
      <c r="M25" s="84"/>
      <c r="N25" s="111"/>
      <c r="O25" s="193"/>
      <c r="P25" s="94"/>
      <c r="Q25" s="118" t="s">
        <v>4583</v>
      </c>
      <c r="R25" s="105"/>
    </row>
    <row r="26" spans="1:18" ht="20.149999999999999" customHeight="1" x14ac:dyDescent="0.3">
      <c r="A26" s="97"/>
      <c r="B26" s="83" t="s">
        <v>4580</v>
      </c>
      <c r="C26" s="92" t="s">
        <v>671</v>
      </c>
      <c r="D26" s="438"/>
      <c r="E26" s="438"/>
      <c r="F26" s="438"/>
      <c r="G26" s="438"/>
      <c r="H26" s="438"/>
      <c r="I26" s="438"/>
      <c r="J26" s="438"/>
      <c r="K26" s="92"/>
      <c r="L26" s="112"/>
      <c r="M26" s="93"/>
      <c r="N26" s="112"/>
      <c r="O26" s="194"/>
      <c r="P26" s="200"/>
      <c r="Q26" s="120" t="s">
        <v>642</v>
      </c>
      <c r="R26" s="105"/>
    </row>
    <row r="27" spans="1:18" ht="20.149999999999999" customHeight="1" x14ac:dyDescent="0.3">
      <c r="A27" s="97"/>
      <c r="B27" s="84"/>
      <c r="C27" s="86" t="s">
        <v>14</v>
      </c>
      <c r="D27" s="84"/>
      <c r="E27" s="84"/>
      <c r="F27" s="84"/>
      <c r="G27" s="84"/>
      <c r="H27" s="84"/>
      <c r="I27" s="84"/>
      <c r="J27" s="84"/>
      <c r="K27" s="86"/>
      <c r="L27" s="122" t="str">
        <f>VLOOKUP(SUM(_Output!D52:D65),_SUM_Completeness!A17:B31,2,FALSE)</f>
        <v>Fully complete</v>
      </c>
      <c r="M27" s="82"/>
      <c r="N27" s="111"/>
      <c r="O27" s="193"/>
      <c r="P27" s="94"/>
      <c r="Q27" s="117" t="s">
        <v>651</v>
      </c>
      <c r="R27" s="105"/>
    </row>
    <row r="28" spans="1:18" ht="20.149999999999999" customHeight="1" x14ac:dyDescent="0.3">
      <c r="A28" s="3"/>
      <c r="B28" s="3" t="s">
        <v>116</v>
      </c>
      <c r="C28" s="3" t="s">
        <v>2673</v>
      </c>
      <c r="D28" s="3"/>
      <c r="E28" s="3"/>
      <c r="F28" s="3"/>
      <c r="G28" s="3"/>
      <c r="H28" s="3"/>
      <c r="I28" s="3"/>
      <c r="J28" s="3"/>
      <c r="K28" s="3"/>
      <c r="L28" s="190"/>
      <c r="M28" s="3"/>
      <c r="N28" s="113"/>
      <c r="O28" s="195"/>
      <c r="P28" s="204" t="str">
        <f>VLOOKUP(_Output!D66,_Guidance!B109:C114,2,FALSE)</f>
        <v xml:space="preserve"> </v>
      </c>
      <c r="Q28" s="116" t="s">
        <v>2709</v>
      </c>
      <c r="R28" s="3"/>
    </row>
    <row r="29" spans="1:18" ht="20.149999999999999" customHeight="1" x14ac:dyDescent="0.3">
      <c r="A29" s="84"/>
      <c r="B29" s="82" t="s">
        <v>118</v>
      </c>
      <c r="C29" s="87" t="s">
        <v>2708</v>
      </c>
      <c r="D29" s="84"/>
      <c r="E29" s="84"/>
      <c r="F29" s="84"/>
      <c r="G29" s="84"/>
      <c r="H29" s="84"/>
      <c r="I29" s="84"/>
      <c r="J29" s="84"/>
      <c r="K29" s="86"/>
      <c r="L29" s="570"/>
      <c r="M29" s="82"/>
      <c r="N29" s="111"/>
      <c r="O29" s="193"/>
      <c r="P29" s="94"/>
      <c r="Q29" s="118"/>
      <c r="R29" s="105"/>
    </row>
    <row r="30" spans="1:18" ht="20.149999999999999" customHeight="1" x14ac:dyDescent="0.3">
      <c r="A30" s="84"/>
      <c r="B30" s="83" t="s">
        <v>2331</v>
      </c>
      <c r="C30" s="82" t="s">
        <v>2678</v>
      </c>
      <c r="D30" s="84"/>
      <c r="E30" s="84"/>
      <c r="F30" s="84"/>
      <c r="G30" s="84"/>
      <c r="H30" s="84"/>
      <c r="I30" s="84"/>
      <c r="J30" s="84"/>
      <c r="K30" s="86"/>
      <c r="L30" s="570"/>
      <c r="M30" s="82"/>
      <c r="N30" s="111"/>
      <c r="O30" s="193"/>
      <c r="P30" s="94"/>
      <c r="Q30" s="118" t="s">
        <v>2686</v>
      </c>
      <c r="R30" s="105"/>
    </row>
    <row r="31" spans="1:18" ht="20.149999999999999" customHeight="1" x14ac:dyDescent="0.3">
      <c r="A31" s="84"/>
      <c r="B31" s="83" t="s">
        <v>2332</v>
      </c>
      <c r="C31" s="82" t="s">
        <v>2682</v>
      </c>
      <c r="D31" s="84"/>
      <c r="E31" s="84"/>
      <c r="F31" s="84"/>
      <c r="G31" s="84"/>
      <c r="H31" s="84"/>
      <c r="I31" s="84"/>
      <c r="J31" s="84"/>
      <c r="K31" s="86"/>
      <c r="L31" s="570"/>
      <c r="M31" s="82"/>
      <c r="N31" s="111"/>
      <c r="O31" s="193"/>
      <c r="P31" s="94"/>
      <c r="Q31" s="118" t="s">
        <v>2687</v>
      </c>
      <c r="R31" s="105"/>
    </row>
    <row r="32" spans="1:18" ht="20.149999999999999" customHeight="1" x14ac:dyDescent="0.3">
      <c r="A32" s="84"/>
      <c r="B32" s="83" t="s">
        <v>2674</v>
      </c>
      <c r="C32" s="82" t="s">
        <v>2677</v>
      </c>
      <c r="D32" s="84"/>
      <c r="E32" s="84"/>
      <c r="F32" s="84"/>
      <c r="G32" s="84"/>
      <c r="H32" s="84"/>
      <c r="I32" s="84"/>
      <c r="J32" s="84"/>
      <c r="K32" s="86"/>
      <c r="L32" s="570"/>
      <c r="M32" s="82"/>
      <c r="N32" s="111"/>
      <c r="O32" s="193"/>
      <c r="P32" s="94"/>
      <c r="Q32" s="118" t="s">
        <v>2688</v>
      </c>
      <c r="R32" s="105"/>
    </row>
    <row r="33" spans="1:18" ht="20.149999999999999" customHeight="1" x14ac:dyDescent="0.3">
      <c r="A33" s="84"/>
      <c r="B33" s="83" t="s">
        <v>2675</v>
      </c>
      <c r="C33" s="82" t="s">
        <v>2684</v>
      </c>
      <c r="D33" s="84"/>
      <c r="E33" s="84"/>
      <c r="F33" s="84"/>
      <c r="G33" s="84"/>
      <c r="H33" s="84"/>
      <c r="I33" s="84"/>
      <c r="J33" s="84"/>
      <c r="K33" s="86"/>
      <c r="L33" s="570"/>
      <c r="M33" s="82"/>
      <c r="N33" s="111"/>
      <c r="O33" s="193"/>
      <c r="P33" s="94"/>
      <c r="Q33" s="118" t="s">
        <v>2689</v>
      </c>
      <c r="R33" s="105"/>
    </row>
    <row r="34" spans="1:18" ht="20.149999999999999" customHeight="1" x14ac:dyDescent="0.3">
      <c r="A34" s="84"/>
      <c r="B34" s="83" t="s">
        <v>2676</v>
      </c>
      <c r="C34" s="82" t="s">
        <v>2679</v>
      </c>
      <c r="D34" s="84"/>
      <c r="E34" s="84"/>
      <c r="F34" s="84"/>
      <c r="G34" s="84"/>
      <c r="H34" s="84"/>
      <c r="I34" s="84"/>
      <c r="J34" s="84"/>
      <c r="K34" s="86"/>
      <c r="L34" s="570"/>
      <c r="M34" s="82"/>
      <c r="N34" s="111"/>
      <c r="O34" s="193"/>
      <c r="P34" s="94"/>
      <c r="Q34" s="118" t="s">
        <v>2690</v>
      </c>
      <c r="R34" s="105"/>
    </row>
    <row r="35" spans="1:18" ht="20.149999999999999" customHeight="1" x14ac:dyDescent="0.3">
      <c r="A35" s="84"/>
      <c r="B35" s="83" t="s">
        <v>2681</v>
      </c>
      <c r="C35" s="82" t="s">
        <v>2683</v>
      </c>
      <c r="D35" s="84"/>
      <c r="E35" s="84"/>
      <c r="F35" s="84"/>
      <c r="G35" s="84"/>
      <c r="H35" s="84"/>
      <c r="I35" s="84"/>
      <c r="J35" s="84"/>
      <c r="K35" s="86"/>
      <c r="L35" s="570"/>
      <c r="M35" s="82"/>
      <c r="N35" s="111"/>
      <c r="O35" s="193"/>
      <c r="P35" s="94"/>
      <c r="Q35" s="118" t="s">
        <v>2694</v>
      </c>
      <c r="R35" s="105"/>
    </row>
    <row r="36" spans="1:18" ht="20.149999999999999" customHeight="1" x14ac:dyDescent="0.3">
      <c r="A36" s="84"/>
      <c r="B36" s="83" t="s">
        <v>2685</v>
      </c>
      <c r="C36" s="82" t="s">
        <v>2691</v>
      </c>
      <c r="D36" s="84"/>
      <c r="E36" s="84"/>
      <c r="F36" s="84"/>
      <c r="G36" s="84"/>
      <c r="H36" s="84"/>
      <c r="I36" s="84"/>
      <c r="J36" s="84"/>
      <c r="K36" s="86"/>
      <c r="L36" s="570"/>
      <c r="M36" s="82"/>
      <c r="N36" s="111"/>
      <c r="O36" s="193"/>
      <c r="P36" s="94"/>
      <c r="Q36" s="118" t="s">
        <v>2692</v>
      </c>
      <c r="R36" s="105"/>
    </row>
    <row r="37" spans="1:18" ht="20.149999999999999" customHeight="1" x14ac:dyDescent="0.3">
      <c r="A37" s="84"/>
      <c r="B37" s="83" t="s">
        <v>2693</v>
      </c>
      <c r="C37" s="92" t="s">
        <v>2680</v>
      </c>
      <c r="D37" s="93"/>
      <c r="E37" s="93"/>
      <c r="F37" s="93"/>
      <c r="G37" s="93"/>
      <c r="H37" s="93"/>
      <c r="I37" s="93"/>
      <c r="J37" s="93"/>
      <c r="K37" s="569"/>
      <c r="L37" s="571"/>
      <c r="M37" s="92"/>
      <c r="N37" s="112"/>
      <c r="O37" s="194"/>
      <c r="P37" s="200"/>
      <c r="Q37" s="120" t="s">
        <v>2695</v>
      </c>
      <c r="R37" s="105"/>
    </row>
    <row r="38" spans="1:18" ht="20.149999999999999" customHeight="1" x14ac:dyDescent="0.3">
      <c r="A38" s="84"/>
      <c r="B38" s="83"/>
      <c r="C38" s="86" t="s">
        <v>14</v>
      </c>
      <c r="D38" s="84"/>
      <c r="E38" s="84"/>
      <c r="F38" s="84"/>
      <c r="G38" s="84"/>
      <c r="H38" s="84"/>
      <c r="I38" s="84"/>
      <c r="J38" s="84"/>
      <c r="K38" s="86"/>
      <c r="L38" s="568" t="str">
        <f>VLOOKUP(SUM(_Output!D68:D75),_SUM_Completeness!A34:B42,2,FALSE)</f>
        <v>Incomplete</v>
      </c>
      <c r="M38" s="82"/>
      <c r="N38" s="111"/>
      <c r="O38" s="193"/>
      <c r="P38" s="94"/>
      <c r="Q38" s="117" t="s">
        <v>2707</v>
      </c>
      <c r="R38" s="105"/>
    </row>
    <row r="39" spans="1:18" ht="20.149999999999999" customHeight="1" x14ac:dyDescent="0.3">
      <c r="A39" s="3"/>
      <c r="B39" s="3" t="s">
        <v>311</v>
      </c>
      <c r="C39" s="3" t="s">
        <v>2556</v>
      </c>
      <c r="D39" s="3"/>
      <c r="E39" s="3"/>
      <c r="F39" s="3"/>
      <c r="G39" s="3"/>
      <c r="H39" s="3"/>
      <c r="I39" s="3"/>
      <c r="J39" s="3"/>
      <c r="K39" s="3"/>
      <c r="L39" s="190"/>
      <c r="M39" s="3"/>
      <c r="N39" s="113"/>
      <c r="O39" s="195"/>
      <c r="P39" s="199" t="str">
        <f>VLOOKUP(_Output!D76,_Guidance!B115:C120,2,FALSE)</f>
        <v xml:space="preserve"> </v>
      </c>
      <c r="Q39" s="113" t="s">
        <v>1878</v>
      </c>
      <c r="R39" s="14"/>
    </row>
    <row r="40" spans="1:18" ht="20.149999999999999" customHeight="1" x14ac:dyDescent="0.3">
      <c r="A40" s="3"/>
      <c r="B40" s="3" t="s">
        <v>820</v>
      </c>
      <c r="C40" s="3" t="s">
        <v>4263</v>
      </c>
      <c r="D40" s="3"/>
      <c r="E40" s="3"/>
      <c r="F40" s="3"/>
      <c r="G40" s="3"/>
      <c r="H40" s="3"/>
      <c r="I40" s="3"/>
      <c r="J40" s="3"/>
      <c r="K40" s="3"/>
      <c r="L40" s="113"/>
      <c r="M40" s="3"/>
      <c r="N40" s="113"/>
      <c r="O40" s="195"/>
      <c r="P40" s="199" t="str">
        <f>VLOOKUP(_Output!D1077,_Guidance!B121:C126,2,FALSE)</f>
        <v xml:space="preserve"> </v>
      </c>
      <c r="Q40" s="113" t="s">
        <v>4489</v>
      </c>
      <c r="R40" s="14"/>
    </row>
    <row r="41" spans="1:18" ht="20.149999999999999" customHeight="1" x14ac:dyDescent="0.3">
      <c r="A41" s="9"/>
      <c r="B41" s="3" t="s">
        <v>822</v>
      </c>
      <c r="C41" s="3" t="s">
        <v>117</v>
      </c>
      <c r="D41" s="3"/>
      <c r="E41" s="3"/>
      <c r="F41" s="3"/>
      <c r="G41" s="3"/>
      <c r="H41" s="3"/>
      <c r="I41" s="3"/>
      <c r="J41" s="3"/>
      <c r="K41" s="3"/>
      <c r="L41" s="110"/>
      <c r="M41" s="5"/>
      <c r="N41" s="110"/>
      <c r="O41" s="192"/>
      <c r="P41" s="199" t="str">
        <f>VLOOKUP(_Output!D77,_Guidance!B127:C132,2,FALSE)</f>
        <v xml:space="preserve"> </v>
      </c>
      <c r="Q41" s="116" t="s">
        <v>777</v>
      </c>
      <c r="R41" s="14"/>
    </row>
    <row r="42" spans="1:18" ht="20.149999999999999" customHeight="1" x14ac:dyDescent="0.3">
      <c r="A42" s="9"/>
      <c r="B42" s="3" t="s">
        <v>824</v>
      </c>
      <c r="C42" s="3" t="s">
        <v>119</v>
      </c>
      <c r="D42" s="3"/>
      <c r="E42" s="3"/>
      <c r="F42" s="3"/>
      <c r="G42" s="3"/>
      <c r="H42" s="3"/>
      <c r="I42" s="3"/>
      <c r="J42" s="3"/>
      <c r="K42" s="3"/>
      <c r="L42" s="110"/>
      <c r="M42" s="5"/>
      <c r="N42" s="110"/>
      <c r="O42" s="192"/>
      <c r="P42" s="199" t="str">
        <f>VLOOKUP(_Output!D78,_Guidance!B133:C138,2,FALSE)</f>
        <v xml:space="preserve"> </v>
      </c>
      <c r="Q42" s="116" t="s">
        <v>1879</v>
      </c>
      <c r="R42" s="14"/>
    </row>
    <row r="43" spans="1:18" ht="20.149999999999999" customHeight="1" x14ac:dyDescent="0.3">
      <c r="A43" s="9"/>
      <c r="B43" s="3" t="s">
        <v>825</v>
      </c>
      <c r="C43" s="3" t="s">
        <v>784</v>
      </c>
      <c r="D43" s="3"/>
      <c r="E43" s="3"/>
      <c r="F43" s="3"/>
      <c r="G43" s="3"/>
      <c r="H43" s="3"/>
      <c r="I43" s="3"/>
      <c r="J43" s="3"/>
      <c r="K43" s="3"/>
      <c r="L43" s="110"/>
      <c r="M43" s="5"/>
      <c r="N43" s="110"/>
      <c r="O43" s="192"/>
      <c r="P43" s="199" t="str">
        <f>VLOOKUP(_Output!D79,_Guidance!B139:C144,2,FALSE)</f>
        <v xml:space="preserve"> </v>
      </c>
      <c r="Q43" s="116" t="s">
        <v>2210</v>
      </c>
      <c r="R43" s="14"/>
    </row>
    <row r="44" spans="1:18" ht="20.149999999999999" customHeight="1" x14ac:dyDescent="0.3">
      <c r="A44" s="9"/>
      <c r="B44" s="3" t="s">
        <v>827</v>
      </c>
      <c r="C44" s="3" t="s">
        <v>2937</v>
      </c>
      <c r="D44" s="3"/>
      <c r="E44" s="3"/>
      <c r="F44" s="3"/>
      <c r="G44" s="3"/>
      <c r="H44" s="3"/>
      <c r="I44" s="3"/>
      <c r="J44" s="3"/>
      <c r="K44" s="3"/>
      <c r="L44" s="110"/>
      <c r="M44" s="5"/>
      <c r="N44" s="110"/>
      <c r="O44" s="192"/>
      <c r="P44" s="199" t="str">
        <f>VLOOKUP(_Output!D984,_Guidance!B145:C150,2,FALSE)</f>
        <v xml:space="preserve"> </v>
      </c>
      <c r="Q44" s="116" t="s">
        <v>2935</v>
      </c>
      <c r="R44" s="14"/>
    </row>
    <row r="45" spans="1:18" ht="20.149999999999999" customHeight="1" x14ac:dyDescent="0.3">
      <c r="A45" s="9"/>
      <c r="B45" s="3"/>
      <c r="C45" s="3"/>
      <c r="D45" s="3"/>
      <c r="E45" s="3"/>
      <c r="F45" s="3"/>
      <c r="G45" s="3"/>
      <c r="H45" s="3"/>
      <c r="I45" s="3"/>
      <c r="J45" s="3"/>
      <c r="K45" s="3"/>
      <c r="L45" s="110"/>
      <c r="M45" s="5"/>
      <c r="N45" s="110"/>
      <c r="O45" s="192"/>
      <c r="P45" s="12"/>
      <c r="Q45" s="116"/>
      <c r="R45" s="14"/>
    </row>
    <row r="46" spans="1:18" ht="20.149999999999999" customHeight="1" x14ac:dyDescent="0.3">
      <c r="A46" s="106"/>
      <c r="B46" s="107" t="s">
        <v>233</v>
      </c>
      <c r="C46" s="108"/>
      <c r="D46" s="107"/>
      <c r="E46" s="107"/>
      <c r="F46" s="107"/>
      <c r="G46" s="107"/>
      <c r="H46" s="107"/>
      <c r="I46" s="107"/>
      <c r="J46" s="107"/>
      <c r="K46" s="108"/>
      <c r="L46" s="110"/>
      <c r="M46" s="5"/>
      <c r="N46" s="110"/>
      <c r="O46" s="192"/>
      <c r="P46" s="12"/>
      <c r="Q46" s="116"/>
      <c r="R46" s="14"/>
    </row>
    <row r="47" spans="1:18" ht="20.3" customHeight="1" x14ac:dyDescent="0.3">
      <c r="A47" s="9"/>
      <c r="B47" s="3" t="s">
        <v>828</v>
      </c>
      <c r="C47" s="3" t="s">
        <v>4651</v>
      </c>
      <c r="D47" s="21"/>
      <c r="E47" s="21"/>
      <c r="F47" s="21"/>
      <c r="G47" s="21"/>
      <c r="H47" s="21"/>
      <c r="I47" s="21"/>
      <c r="J47" s="21"/>
      <c r="K47" s="21"/>
      <c r="L47" s="720" t="s">
        <v>62</v>
      </c>
      <c r="M47" s="717"/>
      <c r="N47" s="818"/>
      <c r="O47" s="818"/>
      <c r="P47" s="818"/>
      <c r="Q47" s="819"/>
      <c r="R47" s="14"/>
    </row>
    <row r="48" spans="1:18" ht="20.3" customHeight="1" x14ac:dyDescent="0.3">
      <c r="A48" s="9"/>
      <c r="B48" s="21"/>
      <c r="C48" s="21"/>
      <c r="D48" s="21"/>
      <c r="E48" s="21"/>
      <c r="F48" s="21"/>
      <c r="G48" s="21"/>
      <c r="H48" s="21"/>
      <c r="I48" s="21"/>
      <c r="J48" s="21"/>
      <c r="K48" s="21"/>
      <c r="L48" s="721" t="s">
        <v>63</v>
      </c>
      <c r="M48" s="718"/>
      <c r="N48" s="820"/>
      <c r="O48" s="820"/>
      <c r="P48" s="820"/>
      <c r="Q48" s="821"/>
      <c r="R48" s="14"/>
    </row>
    <row r="49" spans="1:18" ht="20.3" customHeight="1" x14ac:dyDescent="0.3">
      <c r="A49" s="9"/>
      <c r="B49" s="21"/>
      <c r="C49" s="21"/>
      <c r="D49" s="21"/>
      <c r="E49" s="21"/>
      <c r="F49" s="21"/>
      <c r="G49" s="21"/>
      <c r="H49" s="21"/>
      <c r="I49" s="21"/>
      <c r="J49" s="21"/>
      <c r="K49" s="21"/>
      <c r="L49" s="721" t="s">
        <v>116</v>
      </c>
      <c r="M49" s="718"/>
      <c r="N49" s="820"/>
      <c r="O49" s="820"/>
      <c r="P49" s="820"/>
      <c r="Q49" s="821"/>
      <c r="R49" s="14"/>
    </row>
    <row r="50" spans="1:18" ht="20.3" customHeight="1" x14ac:dyDescent="0.3">
      <c r="A50" s="9"/>
      <c r="B50" s="21"/>
      <c r="C50" s="21"/>
      <c r="D50" s="21"/>
      <c r="E50" s="21"/>
      <c r="F50" s="21"/>
      <c r="G50" s="21"/>
      <c r="H50" s="21"/>
      <c r="I50" s="21"/>
      <c r="J50" s="21"/>
      <c r="K50" s="21"/>
      <c r="L50" s="721" t="s">
        <v>311</v>
      </c>
      <c r="M50" s="718"/>
      <c r="N50" s="820"/>
      <c r="O50" s="820"/>
      <c r="P50" s="820"/>
      <c r="Q50" s="821"/>
      <c r="R50" s="14"/>
    </row>
    <row r="51" spans="1:18" ht="20.3" customHeight="1" x14ac:dyDescent="0.3">
      <c r="A51" s="9"/>
      <c r="B51" s="21"/>
      <c r="C51" s="21"/>
      <c r="D51" s="21"/>
      <c r="E51" s="21"/>
      <c r="F51" s="21"/>
      <c r="G51" s="21"/>
      <c r="H51" s="21"/>
      <c r="I51" s="21"/>
      <c r="J51" s="21"/>
      <c r="K51" s="21"/>
      <c r="L51" s="721" t="s">
        <v>820</v>
      </c>
      <c r="M51" s="718"/>
      <c r="N51" s="820"/>
      <c r="O51" s="820"/>
      <c r="P51" s="820"/>
      <c r="Q51" s="821"/>
      <c r="R51" s="14"/>
    </row>
    <row r="52" spans="1:18" ht="20.3" customHeight="1" x14ac:dyDescent="0.3">
      <c r="A52" s="9"/>
      <c r="B52" s="21"/>
      <c r="C52" s="21"/>
      <c r="D52" s="21"/>
      <c r="E52" s="21"/>
      <c r="F52" s="21"/>
      <c r="G52" s="21"/>
      <c r="H52" s="21"/>
      <c r="I52" s="21"/>
      <c r="J52" s="21"/>
      <c r="K52" s="21"/>
      <c r="L52" s="721" t="s">
        <v>822</v>
      </c>
      <c r="M52" s="718"/>
      <c r="N52" s="820"/>
      <c r="O52" s="820"/>
      <c r="P52" s="820"/>
      <c r="Q52" s="821"/>
      <c r="R52" s="14"/>
    </row>
    <row r="53" spans="1:18" ht="20.3" customHeight="1" x14ac:dyDescent="0.3">
      <c r="A53" s="9"/>
      <c r="B53" s="21"/>
      <c r="C53" s="21"/>
      <c r="D53" s="21"/>
      <c r="E53" s="21"/>
      <c r="F53" s="21"/>
      <c r="G53" s="21"/>
      <c r="H53" s="21"/>
      <c r="I53" s="21"/>
      <c r="J53" s="21"/>
      <c r="K53" s="21"/>
      <c r="L53" s="721" t="s">
        <v>824</v>
      </c>
      <c r="M53" s="718"/>
      <c r="N53" s="820"/>
      <c r="O53" s="820"/>
      <c r="P53" s="820"/>
      <c r="Q53" s="821"/>
      <c r="R53" s="14"/>
    </row>
    <row r="54" spans="1:18" ht="20.3" customHeight="1" x14ac:dyDescent="0.3">
      <c r="A54" s="9"/>
      <c r="B54" s="21"/>
      <c r="C54" s="21"/>
      <c r="D54" s="21"/>
      <c r="E54" s="21"/>
      <c r="F54" s="21"/>
      <c r="G54" s="21"/>
      <c r="H54" s="21"/>
      <c r="I54" s="21"/>
      <c r="J54" s="21"/>
      <c r="K54" s="21"/>
      <c r="L54" s="721" t="s">
        <v>825</v>
      </c>
      <c r="M54" s="718"/>
      <c r="N54" s="820"/>
      <c r="O54" s="820"/>
      <c r="P54" s="820"/>
      <c r="Q54" s="821"/>
      <c r="R54" s="14"/>
    </row>
    <row r="55" spans="1:18" ht="20.3" customHeight="1" x14ac:dyDescent="0.3">
      <c r="A55" s="9"/>
      <c r="B55" s="21"/>
      <c r="C55" s="21"/>
      <c r="D55" s="21"/>
      <c r="E55" s="21"/>
      <c r="F55" s="21"/>
      <c r="G55" s="21"/>
      <c r="H55" s="21"/>
      <c r="I55" s="21"/>
      <c r="J55" s="21"/>
      <c r="K55" s="21"/>
      <c r="L55" s="722" t="s">
        <v>827</v>
      </c>
      <c r="M55" s="719"/>
      <c r="N55" s="828"/>
      <c r="O55" s="828"/>
      <c r="P55" s="828"/>
      <c r="Q55" s="829"/>
      <c r="R55" s="14"/>
    </row>
    <row r="56" spans="1:18" ht="20.149999999999999" customHeight="1" thickBot="1" x14ac:dyDescent="0.35">
      <c r="A56" s="10"/>
      <c r="B56" s="11"/>
      <c r="C56" s="11"/>
      <c r="D56" s="11"/>
      <c r="E56" s="11"/>
      <c r="F56" s="11"/>
      <c r="G56" s="11"/>
      <c r="H56" s="11"/>
      <c r="I56" s="11"/>
      <c r="J56" s="11"/>
      <c r="K56" s="11"/>
      <c r="L56" s="11"/>
      <c r="M56" s="11"/>
      <c r="N56" s="11"/>
      <c r="O56" s="11"/>
      <c r="P56" s="31"/>
      <c r="Q56" s="31"/>
      <c r="R56" s="15"/>
    </row>
  </sheetData>
  <mergeCells count="21">
    <mergeCell ref="N47:Q47"/>
    <mergeCell ref="B4:F4"/>
    <mergeCell ref="G4:K4"/>
    <mergeCell ref="B5:F5"/>
    <mergeCell ref="G5:K5"/>
    <mergeCell ref="B6:F6"/>
    <mergeCell ref="V1:V2"/>
    <mergeCell ref="B3:F3"/>
    <mergeCell ref="G3:K3"/>
    <mergeCell ref="B1:K2"/>
    <mergeCell ref="L1:L2"/>
    <mergeCell ref="N1:N2"/>
    <mergeCell ref="T1:T2"/>
    <mergeCell ref="N53:Q53"/>
    <mergeCell ref="N54:Q54"/>
    <mergeCell ref="N55:Q55"/>
    <mergeCell ref="N48:Q48"/>
    <mergeCell ref="N49:Q49"/>
    <mergeCell ref="N50:Q50"/>
    <mergeCell ref="N51:Q51"/>
    <mergeCell ref="N52:Q52"/>
  </mergeCells>
  <phoneticPr fontId="24" type="noConversion"/>
  <hyperlinks>
    <hyperlink ref="O3:S3" location="'People - T&amp;E'!A1" tooltip="5. Training and Education" display="5. Training and Education" xr:uid="{00000000-0004-0000-0900-000000000000}"/>
    <hyperlink ref="G3:K3" location="'Business - PRV'!A1" tooltip="5. Privacy &amp; Policy" display="5. Privacy &amp; Policy" xr:uid="{00000000-0004-0000-0900-000001000000}"/>
    <hyperlink ref="B3:F3" location="'Business - BSD'!A1" tooltip="1. Business Drivers" display="1. Business Drivers" xr:uid="{00000000-0004-0000-0900-000002000000}"/>
    <hyperlink ref="B4:F4" location="'Business - CST'!A1" tooltip="2. Customers" display="2. Customers" xr:uid="{00000000-0004-0000-0900-000003000000}"/>
    <hyperlink ref="B5:F5" location="'Business - CHT'!A1" tooltip="3. Charter" display="3. Charter" xr:uid="{00000000-0004-0000-09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9633"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9634" r:id="rId5" name="Drop Down 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9635" r:id="rId6" name="Drop Down 3">
              <controlPr defaultSize="0" autoLine="0" autoPict="0">
                <anchor moveWithCells="1">
                  <from>
                    <xdr:col>13</xdr:col>
                    <xdr:colOff>15368</xdr:colOff>
                    <xdr:row>9</xdr:row>
                    <xdr:rowOff>23052</xdr:rowOff>
                  </from>
                  <to>
                    <xdr:col>14</xdr:col>
                    <xdr:colOff>15368</xdr:colOff>
                    <xdr:row>9</xdr:row>
                    <xdr:rowOff>230521</xdr:rowOff>
                  </to>
                </anchor>
              </controlPr>
            </control>
          </mc:Choice>
        </mc:AlternateContent>
        <mc:AlternateContent xmlns:mc="http://schemas.openxmlformats.org/markup-compatibility/2006">
          <mc:Choice Requires="x14">
            <control shapeId="69636" r:id="rId7" name="Drop Down 4">
              <controlPr defaultSize="0" autoLine="0" autoPict="0">
                <anchor moveWithCells="1">
                  <from>
                    <xdr:col>13</xdr:col>
                    <xdr:colOff>15368</xdr:colOff>
                    <xdr:row>10</xdr:row>
                    <xdr:rowOff>23052</xdr:rowOff>
                  </from>
                  <to>
                    <xdr:col>14</xdr:col>
                    <xdr:colOff>15368</xdr:colOff>
                    <xdr:row>10</xdr:row>
                    <xdr:rowOff>230521</xdr:rowOff>
                  </to>
                </anchor>
              </controlPr>
            </control>
          </mc:Choice>
        </mc:AlternateContent>
        <mc:AlternateContent xmlns:mc="http://schemas.openxmlformats.org/markup-compatibility/2006">
          <mc:Choice Requires="x14">
            <control shapeId="69637" r:id="rId8" name="Drop Down 5">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9638" r:id="rId9" name="Drop Down 6">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9639" r:id="rId10" name="Drop Down 7">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9640" r:id="rId11" name="Drop Down 8">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9641" r:id="rId12" name="Drop Down 9">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9642" r:id="rId13" name="Drop Down 10">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9643" r:id="rId14" name="Drop Down 11">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9644" r:id="rId15" name="Drop Down 12">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9645" r:id="rId16" name="Drop Down 13">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9646" r:id="rId17" name="Drop Down 14">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9647" r:id="rId18" name="Drop Down 15">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9648" r:id="rId19" name="Drop Down 16">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69649" r:id="rId20" name="Drop Down 17">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9651" r:id="rId21" name="Drop Down 19">
              <controlPr defaultSize="0" autoLine="0" autoPict="0">
                <anchor moveWithCells="1">
                  <from>
                    <xdr:col>11</xdr:col>
                    <xdr:colOff>15368</xdr:colOff>
                    <xdr:row>38</xdr:row>
                    <xdr:rowOff>23052</xdr:rowOff>
                  </from>
                  <to>
                    <xdr:col>12</xdr:col>
                    <xdr:colOff>15368</xdr:colOff>
                    <xdr:row>38</xdr:row>
                    <xdr:rowOff>230521</xdr:rowOff>
                  </to>
                </anchor>
              </controlPr>
            </control>
          </mc:Choice>
        </mc:AlternateContent>
        <mc:AlternateContent xmlns:mc="http://schemas.openxmlformats.org/markup-compatibility/2006">
          <mc:Choice Requires="x14">
            <control shapeId="69652" r:id="rId22" name="Drop Down 20">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69653" r:id="rId23" name="Drop Down 21">
              <controlPr defaultSize="0" autoLine="0" autoPict="0">
                <anchor moveWithCells="1">
                  <from>
                    <xdr:col>11</xdr:col>
                    <xdr:colOff>15368</xdr:colOff>
                    <xdr:row>41</xdr:row>
                    <xdr:rowOff>23052</xdr:rowOff>
                  </from>
                  <to>
                    <xdr:col>12</xdr:col>
                    <xdr:colOff>15368</xdr:colOff>
                    <xdr:row>41</xdr:row>
                    <xdr:rowOff>230521</xdr:rowOff>
                  </to>
                </anchor>
              </controlPr>
            </control>
          </mc:Choice>
        </mc:AlternateContent>
        <mc:AlternateContent xmlns:mc="http://schemas.openxmlformats.org/markup-compatibility/2006">
          <mc:Choice Requires="x14">
            <control shapeId="69654" r:id="rId24" name="Drop Down 22">
              <controlPr defaultSize="0" autoLine="0" autoPict="0">
                <anchor moveWithCells="1">
                  <from>
                    <xdr:col>11</xdr:col>
                    <xdr:colOff>15368</xdr:colOff>
                    <xdr:row>42</xdr:row>
                    <xdr:rowOff>23052</xdr:rowOff>
                  </from>
                  <to>
                    <xdr:col>12</xdr:col>
                    <xdr:colOff>15368</xdr:colOff>
                    <xdr:row>42</xdr:row>
                    <xdr:rowOff>230521</xdr:rowOff>
                  </to>
                </anchor>
              </controlPr>
            </control>
          </mc:Choice>
        </mc:AlternateContent>
        <mc:AlternateContent xmlns:mc="http://schemas.openxmlformats.org/markup-compatibility/2006">
          <mc:Choice Requires="x14">
            <control shapeId="69655" r:id="rId25" name="Drop Down 23">
              <controlPr defaultSize="0" autoLine="0" autoPict="0">
                <anchor moveWithCells="1">
                  <from>
                    <xdr:col>13</xdr:col>
                    <xdr:colOff>15368</xdr:colOff>
                    <xdr:row>38</xdr:row>
                    <xdr:rowOff>23052</xdr:rowOff>
                  </from>
                  <to>
                    <xdr:col>14</xdr:col>
                    <xdr:colOff>15368</xdr:colOff>
                    <xdr:row>38</xdr:row>
                    <xdr:rowOff>230521</xdr:rowOff>
                  </to>
                </anchor>
              </controlPr>
            </control>
          </mc:Choice>
        </mc:AlternateContent>
        <mc:AlternateContent xmlns:mc="http://schemas.openxmlformats.org/markup-compatibility/2006">
          <mc:Choice Requires="x14">
            <control shapeId="69656" r:id="rId26" name="Drop Down 24">
              <controlPr defaultSize="0" autoLine="0" autoPict="0">
                <anchor moveWithCells="1">
                  <from>
                    <xdr:col>13</xdr:col>
                    <xdr:colOff>15368</xdr:colOff>
                    <xdr:row>40</xdr:row>
                    <xdr:rowOff>23052</xdr:rowOff>
                  </from>
                  <to>
                    <xdr:col>14</xdr:col>
                    <xdr:colOff>15368</xdr:colOff>
                    <xdr:row>40</xdr:row>
                    <xdr:rowOff>230521</xdr:rowOff>
                  </to>
                </anchor>
              </controlPr>
            </control>
          </mc:Choice>
        </mc:AlternateContent>
        <mc:AlternateContent xmlns:mc="http://schemas.openxmlformats.org/markup-compatibility/2006">
          <mc:Choice Requires="x14">
            <control shapeId="69657" r:id="rId27" name="Drop Down 25">
              <controlPr defaultSize="0" autoLine="0" autoPict="0">
                <anchor moveWithCells="1">
                  <from>
                    <xdr:col>13</xdr:col>
                    <xdr:colOff>15368</xdr:colOff>
                    <xdr:row>41</xdr:row>
                    <xdr:rowOff>23052</xdr:rowOff>
                  </from>
                  <to>
                    <xdr:col>14</xdr:col>
                    <xdr:colOff>15368</xdr:colOff>
                    <xdr:row>41</xdr:row>
                    <xdr:rowOff>230521</xdr:rowOff>
                  </to>
                </anchor>
              </controlPr>
            </control>
          </mc:Choice>
        </mc:AlternateContent>
        <mc:AlternateContent xmlns:mc="http://schemas.openxmlformats.org/markup-compatibility/2006">
          <mc:Choice Requires="x14">
            <control shapeId="69658" r:id="rId28" name="Drop Down 26">
              <controlPr defaultSize="0" autoLine="0" autoPict="0">
                <anchor moveWithCells="1">
                  <from>
                    <xdr:col>13</xdr:col>
                    <xdr:colOff>15368</xdr:colOff>
                    <xdr:row>42</xdr:row>
                    <xdr:rowOff>38420</xdr:rowOff>
                  </from>
                  <to>
                    <xdr:col>14</xdr:col>
                    <xdr:colOff>15368</xdr:colOff>
                    <xdr:row>42</xdr:row>
                    <xdr:rowOff>238205</xdr:rowOff>
                  </to>
                </anchor>
              </controlPr>
            </control>
          </mc:Choice>
        </mc:AlternateContent>
        <mc:AlternateContent xmlns:mc="http://schemas.openxmlformats.org/markup-compatibility/2006">
          <mc:Choice Requires="x14">
            <control shapeId="69660" r:id="rId29" name="Drop Down 28">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69661" r:id="rId30" name="Drop Down 29">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69662" r:id="rId31" name="Drop Down 30">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9663" r:id="rId32" name="Drop Down 31">
              <controlPr defaultSize="0" autoLine="0" autoPict="0">
                <anchor moveWithCells="1">
                  <from>
                    <xdr:col>13</xdr:col>
                    <xdr:colOff>15368</xdr:colOff>
                    <xdr:row>27</xdr:row>
                    <xdr:rowOff>23052</xdr:rowOff>
                  </from>
                  <to>
                    <xdr:col>14</xdr:col>
                    <xdr:colOff>15368</xdr:colOff>
                    <xdr:row>27</xdr:row>
                    <xdr:rowOff>230521</xdr:rowOff>
                  </to>
                </anchor>
              </controlPr>
            </control>
          </mc:Choice>
        </mc:AlternateContent>
        <mc:AlternateContent xmlns:mc="http://schemas.openxmlformats.org/markup-compatibility/2006">
          <mc:Choice Requires="x14">
            <control shapeId="69664" r:id="rId33" name="Drop Down 32">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69665" r:id="rId34" name="Drop Down 33">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69666" r:id="rId35" name="Drop Down 34">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69667" r:id="rId36" name="Drop Down 35">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69668" r:id="rId37" name="Drop Down 36">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69669" r:id="rId38" name="Drop Down 37">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69671" r:id="rId39" name="Drop Down 39">
              <controlPr defaultSize="0" autoLine="0" autoPict="0">
                <anchor moveWithCells="1">
                  <from>
                    <xdr:col>11</xdr:col>
                    <xdr:colOff>15368</xdr:colOff>
                    <xdr:row>43</xdr:row>
                    <xdr:rowOff>23052</xdr:rowOff>
                  </from>
                  <to>
                    <xdr:col>12</xdr:col>
                    <xdr:colOff>15368</xdr:colOff>
                    <xdr:row>43</xdr:row>
                    <xdr:rowOff>230521</xdr:rowOff>
                  </to>
                </anchor>
              </controlPr>
            </control>
          </mc:Choice>
        </mc:AlternateContent>
        <mc:AlternateContent xmlns:mc="http://schemas.openxmlformats.org/markup-compatibility/2006">
          <mc:Choice Requires="x14">
            <control shapeId="69673" r:id="rId40" name="Drop Down 41">
              <controlPr defaultSize="0" autoLine="0" autoPict="0">
                <anchor moveWithCells="1">
                  <from>
                    <xdr:col>13</xdr:col>
                    <xdr:colOff>15368</xdr:colOff>
                    <xdr:row>43</xdr:row>
                    <xdr:rowOff>38420</xdr:rowOff>
                  </from>
                  <to>
                    <xdr:col>14</xdr:col>
                    <xdr:colOff>15368</xdr:colOff>
                    <xdr:row>43</xdr:row>
                    <xdr:rowOff>238205</xdr:rowOff>
                  </to>
                </anchor>
              </controlPr>
            </control>
          </mc:Choice>
        </mc:AlternateContent>
        <mc:AlternateContent xmlns:mc="http://schemas.openxmlformats.org/markup-compatibility/2006">
          <mc:Choice Requires="x14">
            <control shapeId="69674" r:id="rId41" name="Drop Down 42">
              <controlPr defaultSize="0" autoLine="0" autoPict="0">
                <anchor moveWithCells="1">
                  <from>
                    <xdr:col>11</xdr:col>
                    <xdr:colOff>15368</xdr:colOff>
                    <xdr:row>39</xdr:row>
                    <xdr:rowOff>23052</xdr:rowOff>
                  </from>
                  <to>
                    <xdr:col>12</xdr:col>
                    <xdr:colOff>15368</xdr:colOff>
                    <xdr:row>39</xdr:row>
                    <xdr:rowOff>230521</xdr:rowOff>
                  </to>
                </anchor>
              </controlPr>
            </control>
          </mc:Choice>
        </mc:AlternateContent>
        <mc:AlternateContent xmlns:mc="http://schemas.openxmlformats.org/markup-compatibility/2006">
          <mc:Choice Requires="x14">
            <control shapeId="69675" r:id="rId42" name="Drop Down 43">
              <controlPr defaultSize="0" autoLine="0" autoPict="0">
                <anchor moveWithCells="1">
                  <from>
                    <xdr:col>13</xdr:col>
                    <xdr:colOff>15368</xdr:colOff>
                    <xdr:row>39</xdr:row>
                    <xdr:rowOff>38420</xdr:rowOff>
                  </from>
                  <to>
                    <xdr:col>14</xdr:col>
                    <xdr:colOff>15368</xdr:colOff>
                    <xdr:row>39</xdr:row>
                    <xdr:rowOff>238205</xdr:rowOff>
                  </to>
                </anchor>
              </controlPr>
            </control>
          </mc:Choice>
        </mc:AlternateContent>
        <mc:AlternateContent xmlns:mc="http://schemas.openxmlformats.org/markup-compatibility/2006">
          <mc:Choice Requires="x14">
            <control shapeId="69676" r:id="rId43" name="Drop Down 44">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9">
    <tabColor rgb="FF0070C0"/>
  </sheetPr>
  <dimension ref="A1:Z40"/>
  <sheetViews>
    <sheetView showRowColHeaders="0" zoomScaleNormal="100" workbookViewId="0">
      <pane ySplit="7" topLeftCell="A8" activePane="bottomLeft" state="frozen"/>
      <selection pane="bottomLeft" activeCell="B3" sqref="B3:F3"/>
    </sheetView>
  </sheetViews>
  <sheetFormatPr defaultColWidth="0" defaultRowHeight="14.55" zeroHeight="1" x14ac:dyDescent="0.3"/>
  <cols>
    <col min="1" max="1" width="5.77734375" style="649" customWidth="1"/>
    <col min="2" max="11" width="9.21875" customWidth="1"/>
    <col min="12" max="12" width="20" customWidth="1"/>
    <col min="13" max="13" width="2.21875" customWidth="1"/>
    <col min="14" max="14" width="20" customWidth="1"/>
    <col min="15" max="15" width="2.21875" customWidth="1"/>
    <col min="16" max="16" width="57.21875" style="32" bestFit="1" customWidth="1"/>
    <col min="17" max="17" width="110.77734375" style="32" customWidth="1"/>
    <col min="18" max="18" width="2.21875" customWidth="1"/>
    <col min="19" max="20" width="0" hidden="1" customWidth="1"/>
    <col min="21" max="16384" width="9.21875" hidden="1"/>
  </cols>
  <sheetData>
    <row r="1" spans="1:26" s="648" customFormat="1" ht="20.149999999999999" customHeight="1" x14ac:dyDescent="0.3">
      <c r="A1" s="425"/>
      <c r="B1" s="751" t="s">
        <v>53</v>
      </c>
      <c r="C1" s="752"/>
      <c r="D1" s="752"/>
      <c r="E1" s="752"/>
      <c r="F1" s="752"/>
      <c r="G1" s="752"/>
      <c r="H1" s="752"/>
      <c r="I1" s="752"/>
      <c r="J1" s="752"/>
      <c r="K1" s="752"/>
      <c r="L1" s="742"/>
      <c r="M1" s="437"/>
      <c r="N1" s="742"/>
      <c r="O1" s="426"/>
      <c r="P1" s="426"/>
      <c r="Q1" s="426"/>
      <c r="R1" s="427"/>
      <c r="S1" s="437"/>
      <c r="T1" s="742"/>
      <c r="U1" s="437"/>
      <c r="V1" s="742"/>
      <c r="W1" s="426"/>
      <c r="X1" s="426"/>
      <c r="Y1" s="426"/>
      <c r="Z1" s="427"/>
    </row>
    <row r="2" spans="1:26" ht="20.149999999999999" customHeight="1" x14ac:dyDescent="0.3">
      <c r="A2" s="428"/>
      <c r="B2" s="753"/>
      <c r="C2" s="754"/>
      <c r="D2" s="754"/>
      <c r="E2" s="754"/>
      <c r="F2" s="754"/>
      <c r="G2" s="754"/>
      <c r="H2" s="754"/>
      <c r="I2" s="754"/>
      <c r="J2" s="754"/>
      <c r="K2" s="754"/>
      <c r="L2" s="743"/>
      <c r="M2" s="422"/>
      <c r="N2" s="743"/>
      <c r="O2" s="434"/>
      <c r="P2" s="434"/>
      <c r="Q2" s="434"/>
      <c r="R2" s="435"/>
      <c r="S2" s="422"/>
      <c r="T2" s="743"/>
      <c r="U2" s="422"/>
      <c r="V2" s="743"/>
      <c r="W2" s="434"/>
      <c r="X2" s="434"/>
      <c r="Y2" s="434"/>
      <c r="Z2" s="435"/>
    </row>
    <row r="3" spans="1:26" ht="20.149999999999999" customHeight="1" x14ac:dyDescent="0.3">
      <c r="A3" s="428"/>
      <c r="B3" s="735" t="s">
        <v>2205</v>
      </c>
      <c r="C3" s="736"/>
      <c r="D3" s="736"/>
      <c r="E3" s="736"/>
      <c r="F3" s="736"/>
      <c r="G3" s="744" t="s">
        <v>2938</v>
      </c>
      <c r="H3" s="745"/>
      <c r="I3" s="745"/>
      <c r="J3" s="745"/>
      <c r="K3" s="746"/>
      <c r="L3" s="414"/>
      <c r="M3" s="414"/>
      <c r="N3" s="414"/>
      <c r="O3" s="429"/>
      <c r="P3" s="429"/>
      <c r="Q3" s="429"/>
      <c r="R3" s="430"/>
      <c r="S3" s="424"/>
      <c r="T3" s="414"/>
      <c r="U3" s="414"/>
      <c r="V3" s="414"/>
      <c r="W3" s="429"/>
      <c r="X3" s="429"/>
      <c r="Y3" s="429"/>
      <c r="Z3" s="430"/>
    </row>
    <row r="4" spans="1:26" ht="20.149999999999999" customHeight="1" x14ac:dyDescent="0.3">
      <c r="A4" s="428"/>
      <c r="B4" s="735" t="s">
        <v>2206</v>
      </c>
      <c r="C4" s="736"/>
      <c r="D4" s="736"/>
      <c r="E4" s="736"/>
      <c r="F4" s="736"/>
      <c r="G4" s="747"/>
      <c r="H4" s="748"/>
      <c r="I4" s="748"/>
      <c r="J4" s="748"/>
      <c r="K4" s="748"/>
      <c r="L4" s="414"/>
      <c r="M4" s="414"/>
      <c r="N4" s="414"/>
      <c r="O4" s="429"/>
      <c r="P4" s="429"/>
      <c r="Q4" s="429"/>
      <c r="R4" s="430"/>
      <c r="S4" s="423"/>
      <c r="T4" s="414"/>
      <c r="U4" s="414"/>
      <c r="V4" s="414"/>
      <c r="W4" s="429"/>
      <c r="X4" s="429"/>
      <c r="Y4" s="429"/>
      <c r="Z4" s="430"/>
    </row>
    <row r="5" spans="1:26" ht="20.149999999999999" customHeight="1" x14ac:dyDescent="0.3">
      <c r="A5" s="428"/>
      <c r="B5" s="735" t="s">
        <v>2207</v>
      </c>
      <c r="C5" s="736"/>
      <c r="D5" s="736"/>
      <c r="E5" s="736"/>
      <c r="F5" s="736"/>
      <c r="G5" s="747"/>
      <c r="H5" s="748"/>
      <c r="I5" s="748"/>
      <c r="J5" s="748"/>
      <c r="K5" s="748"/>
      <c r="L5" s="414"/>
      <c r="M5" s="414"/>
      <c r="N5" s="414"/>
      <c r="O5" s="429"/>
      <c r="P5" s="429"/>
      <c r="Q5" s="429"/>
      <c r="R5" s="430"/>
      <c r="S5" s="423"/>
      <c r="T5" s="414"/>
      <c r="U5" s="414"/>
      <c r="V5" s="414"/>
      <c r="W5" s="429"/>
      <c r="X5" s="429"/>
      <c r="Y5" s="429"/>
      <c r="Z5" s="430"/>
    </row>
    <row r="6" spans="1:26" ht="20.149999999999999" customHeight="1" x14ac:dyDescent="0.3">
      <c r="A6" s="428"/>
      <c r="B6" s="735" t="s">
        <v>2209</v>
      </c>
      <c r="C6" s="736"/>
      <c r="D6" s="736"/>
      <c r="E6" s="736"/>
      <c r="F6" s="736"/>
      <c r="G6" s="436"/>
      <c r="H6" s="414"/>
      <c r="I6" s="414"/>
      <c r="J6" s="414"/>
      <c r="K6" s="414"/>
      <c r="L6" s="414"/>
      <c r="M6" s="414"/>
      <c r="N6" s="414"/>
      <c r="O6" s="429"/>
      <c r="P6" s="429"/>
      <c r="Q6" s="429"/>
      <c r="R6" s="430"/>
      <c r="S6" s="414"/>
      <c r="T6" s="414"/>
      <c r="U6" s="414"/>
      <c r="V6" s="414"/>
      <c r="W6" s="429"/>
      <c r="X6" s="429"/>
      <c r="Y6" s="429"/>
      <c r="Z6" s="430"/>
    </row>
    <row r="7" spans="1:26" ht="20.149999999999999" customHeight="1" thickBot="1" x14ac:dyDescent="0.35">
      <c r="A7" s="431"/>
      <c r="B7" s="432"/>
      <c r="C7" s="432"/>
      <c r="D7" s="432"/>
      <c r="E7" s="432"/>
      <c r="F7" s="432"/>
      <c r="G7" s="432"/>
      <c r="H7" s="432"/>
      <c r="I7" s="432"/>
      <c r="J7" s="432"/>
      <c r="K7" s="432"/>
      <c r="L7" s="432"/>
      <c r="M7" s="432"/>
      <c r="N7" s="432"/>
      <c r="O7" s="432"/>
      <c r="P7" s="432"/>
      <c r="Q7" s="432"/>
      <c r="R7" s="433"/>
      <c r="S7" s="432"/>
      <c r="T7" s="432"/>
      <c r="U7" s="432"/>
      <c r="V7" s="432"/>
      <c r="W7" s="432"/>
      <c r="X7" s="432"/>
      <c r="Y7" s="432"/>
      <c r="Z7" s="433"/>
    </row>
    <row r="8" spans="1:26" ht="20.149999999999999" customHeight="1" x14ac:dyDescent="0.3">
      <c r="A8" s="103"/>
      <c r="B8" s="17"/>
      <c r="C8" s="17"/>
      <c r="D8" s="17"/>
      <c r="E8" s="17"/>
      <c r="F8" s="17"/>
      <c r="G8" s="17"/>
      <c r="H8" s="17"/>
      <c r="I8" s="17"/>
      <c r="J8" s="17"/>
      <c r="K8" s="17"/>
      <c r="L8" s="17"/>
      <c r="M8" s="17"/>
      <c r="N8" s="17"/>
      <c r="O8" s="17"/>
      <c r="P8" s="197"/>
      <c r="Q8" s="17"/>
      <c r="R8" s="18"/>
    </row>
    <row r="9" spans="1:26" ht="20.149999999999999" customHeight="1" x14ac:dyDescent="0.3">
      <c r="A9" s="106">
        <v>5</v>
      </c>
      <c r="B9" s="107" t="s">
        <v>2939</v>
      </c>
      <c r="C9" s="107"/>
      <c r="D9" s="107"/>
      <c r="E9" s="107"/>
      <c r="F9" s="107"/>
      <c r="G9" s="107"/>
      <c r="H9" s="107"/>
      <c r="I9" s="107"/>
      <c r="J9" s="107"/>
      <c r="K9" s="107"/>
      <c r="L9" s="109" t="s">
        <v>148</v>
      </c>
      <c r="M9" s="108"/>
      <c r="N9" s="109" t="s">
        <v>125</v>
      </c>
      <c r="O9" s="182"/>
      <c r="P9" s="198" t="s">
        <v>1258</v>
      </c>
      <c r="Q9" s="107" t="s">
        <v>149</v>
      </c>
      <c r="R9" s="14"/>
    </row>
    <row r="10" spans="1:26" ht="20.149999999999999" customHeight="1" x14ac:dyDescent="0.3">
      <c r="A10" s="9"/>
      <c r="B10" s="12" t="s">
        <v>230</v>
      </c>
      <c r="C10" s="3" t="s">
        <v>2934</v>
      </c>
      <c r="D10" s="8"/>
      <c r="E10" s="8"/>
      <c r="F10" s="8"/>
      <c r="G10" s="8"/>
      <c r="H10" s="8"/>
      <c r="I10" s="8"/>
      <c r="J10" s="8"/>
      <c r="K10" s="3"/>
      <c r="L10" s="110"/>
      <c r="M10" s="5"/>
      <c r="N10" s="110"/>
      <c r="O10" s="192"/>
      <c r="P10" s="199" t="str">
        <f>VLOOKUP(_Output!D986,_Guidance!B152:C157,2,FALSE)</f>
        <v xml:space="preserve"> </v>
      </c>
      <c r="Q10" s="116" t="s">
        <v>2943</v>
      </c>
      <c r="R10" s="14"/>
    </row>
    <row r="11" spans="1:26" ht="20.149999999999999" customHeight="1" x14ac:dyDescent="0.3">
      <c r="A11" s="9"/>
      <c r="B11" s="12" t="s">
        <v>364</v>
      </c>
      <c r="C11" s="3" t="s">
        <v>3934</v>
      </c>
      <c r="D11" s="8"/>
      <c r="E11" s="8"/>
      <c r="F11" s="8"/>
      <c r="G11" s="8"/>
      <c r="H11" s="8"/>
      <c r="I11" s="8"/>
      <c r="J11" s="8"/>
      <c r="K11" s="3"/>
      <c r="L11" s="110"/>
      <c r="M11" s="5"/>
      <c r="N11" s="110"/>
      <c r="O11" s="192"/>
      <c r="P11" s="199" t="str">
        <f>VLOOKUP(_Output!D1078,_Guidance!B158:C163,2,FALSE)</f>
        <v xml:space="preserve"> </v>
      </c>
      <c r="Q11" s="116" t="s">
        <v>3956</v>
      </c>
      <c r="R11" s="14"/>
    </row>
    <row r="12" spans="1:26" ht="20.149999999999999" customHeight="1" x14ac:dyDescent="0.3">
      <c r="A12" s="685"/>
      <c r="B12" s="94" t="s">
        <v>365</v>
      </c>
      <c r="C12" s="686" t="s">
        <v>3935</v>
      </c>
      <c r="D12" s="83"/>
      <c r="E12" s="83"/>
      <c r="F12" s="83"/>
      <c r="G12" s="83"/>
      <c r="H12" s="83"/>
      <c r="I12" s="83"/>
      <c r="J12" s="83"/>
      <c r="K12" s="87"/>
      <c r="L12" s="111"/>
      <c r="M12" s="84"/>
      <c r="N12" s="111"/>
      <c r="O12" s="193"/>
      <c r="P12" s="94"/>
      <c r="Q12" s="111"/>
      <c r="R12" s="83"/>
    </row>
    <row r="13" spans="1:26" ht="20.149999999999999" customHeight="1" x14ac:dyDescent="0.3">
      <c r="A13" s="685"/>
      <c r="B13" s="83" t="s">
        <v>2423</v>
      </c>
      <c r="C13" s="94" t="s">
        <v>3936</v>
      </c>
      <c r="D13" s="83"/>
      <c r="E13" s="83"/>
      <c r="F13" s="83"/>
      <c r="G13" s="83"/>
      <c r="H13" s="83"/>
      <c r="I13" s="83"/>
      <c r="J13" s="83"/>
      <c r="K13" s="87"/>
      <c r="L13" s="111"/>
      <c r="M13" s="84"/>
      <c r="N13" s="111"/>
      <c r="O13" s="193"/>
      <c r="P13" s="94"/>
      <c r="Q13" s="125" t="s">
        <v>3996</v>
      </c>
      <c r="R13" s="83"/>
    </row>
    <row r="14" spans="1:26" ht="20.149999999999999" customHeight="1" x14ac:dyDescent="0.3">
      <c r="A14" s="685"/>
      <c r="B14" s="83" t="s">
        <v>2424</v>
      </c>
      <c r="C14" s="94" t="s">
        <v>4679</v>
      </c>
      <c r="D14" s="83"/>
      <c r="E14" s="83"/>
      <c r="F14" s="83"/>
      <c r="G14" s="83"/>
      <c r="H14" s="83"/>
      <c r="I14" s="83"/>
      <c r="J14" s="83"/>
      <c r="K14" s="87"/>
      <c r="L14" s="111"/>
      <c r="M14" s="84"/>
      <c r="N14" s="111"/>
      <c r="O14" s="193"/>
      <c r="P14" s="94"/>
      <c r="Q14" s="125" t="s">
        <v>3940</v>
      </c>
      <c r="R14" s="83"/>
    </row>
    <row r="15" spans="1:26" ht="20.149999999999999" customHeight="1" x14ac:dyDescent="0.3">
      <c r="A15" s="685"/>
      <c r="B15" s="83" t="s">
        <v>2425</v>
      </c>
      <c r="C15" s="94" t="s">
        <v>3937</v>
      </c>
      <c r="D15" s="83"/>
      <c r="E15" s="83"/>
      <c r="F15" s="83"/>
      <c r="G15" s="83"/>
      <c r="H15" s="83"/>
      <c r="I15" s="83"/>
      <c r="J15" s="83"/>
      <c r="K15" s="87"/>
      <c r="L15" s="111"/>
      <c r="M15" s="84"/>
      <c r="N15" s="111"/>
      <c r="O15" s="193"/>
      <c r="P15" s="94"/>
      <c r="Q15" s="125" t="s">
        <v>3941</v>
      </c>
      <c r="R15" s="83"/>
    </row>
    <row r="16" spans="1:26" ht="20.149999999999999" customHeight="1" x14ac:dyDescent="0.3">
      <c r="A16" s="685"/>
      <c r="B16" s="83" t="s">
        <v>2426</v>
      </c>
      <c r="C16" s="94" t="s">
        <v>3938</v>
      </c>
      <c r="D16" s="83"/>
      <c r="E16" s="83"/>
      <c r="F16" s="83"/>
      <c r="G16" s="83"/>
      <c r="H16" s="83"/>
      <c r="I16" s="83"/>
      <c r="J16" s="83"/>
      <c r="K16" s="87"/>
      <c r="L16" s="111"/>
      <c r="M16" s="84"/>
      <c r="N16" s="111"/>
      <c r="O16" s="193"/>
      <c r="P16" s="94"/>
      <c r="Q16" s="125" t="s">
        <v>3942</v>
      </c>
      <c r="R16" s="83"/>
      <c r="S16" s="111"/>
      <c r="T16" s="193"/>
      <c r="U16" s="94"/>
    </row>
    <row r="17" spans="1:21" ht="20.149999999999999" customHeight="1" x14ac:dyDescent="0.3">
      <c r="A17" s="685"/>
      <c r="B17" s="83" t="s">
        <v>2427</v>
      </c>
      <c r="C17" s="94" t="s">
        <v>3957</v>
      </c>
      <c r="D17" s="83"/>
      <c r="E17" s="83"/>
      <c r="F17" s="83"/>
      <c r="G17" s="83"/>
      <c r="H17" s="83"/>
      <c r="I17" s="83"/>
      <c r="J17" s="83"/>
      <c r="K17" s="87"/>
      <c r="L17" s="111"/>
      <c r="M17" s="84"/>
      <c r="N17" s="111"/>
      <c r="O17" s="193"/>
      <c r="P17" s="94"/>
      <c r="Q17" s="125" t="s">
        <v>3994</v>
      </c>
      <c r="R17" s="83"/>
      <c r="S17" s="84"/>
      <c r="T17" s="84"/>
      <c r="U17" s="94"/>
    </row>
    <row r="18" spans="1:21" ht="20.149999999999999" customHeight="1" x14ac:dyDescent="0.3">
      <c r="A18" s="685"/>
      <c r="B18" s="83" t="s">
        <v>2428</v>
      </c>
      <c r="C18" s="94" t="s">
        <v>3939</v>
      </c>
      <c r="D18" s="83"/>
      <c r="E18" s="83"/>
      <c r="F18" s="83"/>
      <c r="G18" s="83"/>
      <c r="H18" s="83"/>
      <c r="I18" s="83"/>
      <c r="J18" s="83"/>
      <c r="K18" s="87"/>
      <c r="L18" s="111"/>
      <c r="M18" s="84"/>
      <c r="N18" s="111"/>
      <c r="O18" s="193"/>
      <c r="P18" s="94"/>
      <c r="Q18" s="125" t="s">
        <v>3943</v>
      </c>
      <c r="R18" s="83"/>
    </row>
    <row r="19" spans="1:21" ht="20.149999999999999" customHeight="1" x14ac:dyDescent="0.3">
      <c r="A19" s="685"/>
      <c r="B19" s="83" t="s">
        <v>2429</v>
      </c>
      <c r="C19" s="94" t="s">
        <v>4678</v>
      </c>
      <c r="D19" s="83"/>
      <c r="E19" s="83"/>
      <c r="F19" s="83"/>
      <c r="G19" s="83"/>
      <c r="H19" s="83"/>
      <c r="I19" s="83"/>
      <c r="J19" s="83"/>
      <c r="K19" s="87"/>
      <c r="L19" s="111"/>
      <c r="M19" s="84"/>
      <c r="N19" s="111"/>
      <c r="O19" s="193"/>
      <c r="P19" s="94"/>
      <c r="Q19" s="125" t="s">
        <v>3944</v>
      </c>
      <c r="R19" s="83"/>
    </row>
    <row r="20" spans="1:21" ht="20.149999999999999" customHeight="1" x14ac:dyDescent="0.3">
      <c r="A20" s="685"/>
      <c r="B20" s="83" t="s">
        <v>2430</v>
      </c>
      <c r="C20" s="94" t="s">
        <v>3995</v>
      </c>
      <c r="D20" s="83"/>
      <c r="E20" s="83"/>
      <c r="F20" s="83"/>
      <c r="G20" s="83"/>
      <c r="H20" s="83"/>
      <c r="I20" s="83"/>
      <c r="J20" s="83"/>
      <c r="K20" s="87"/>
      <c r="L20" s="111"/>
      <c r="M20" s="84"/>
      <c r="N20" s="111"/>
      <c r="O20" s="193"/>
      <c r="P20" s="94"/>
      <c r="Q20" s="125" t="s">
        <v>3997</v>
      </c>
      <c r="R20" s="83"/>
    </row>
    <row r="21" spans="1:21" ht="20.149999999999999" customHeight="1" x14ac:dyDescent="0.3">
      <c r="A21" s="685"/>
      <c r="B21" s="83"/>
      <c r="C21" s="86" t="s">
        <v>14</v>
      </c>
      <c r="D21" s="84"/>
      <c r="E21" s="84"/>
      <c r="F21" s="84"/>
      <c r="G21" s="84"/>
      <c r="H21" s="84"/>
      <c r="I21" s="84"/>
      <c r="J21" s="84"/>
      <c r="K21" s="86"/>
      <c r="L21" s="122" t="str">
        <f>VLOOKUP(SUM(_Output!D1080:D1087),_SUM_Completeness!A155:B163,2,FALSE)</f>
        <v>Incomplete</v>
      </c>
      <c r="M21" s="82"/>
      <c r="N21" s="111"/>
      <c r="O21" s="193"/>
      <c r="P21" s="94"/>
      <c r="Q21" s="117" t="s">
        <v>3947</v>
      </c>
      <c r="R21" s="83"/>
    </row>
    <row r="22" spans="1:21" ht="20.149999999999999" customHeight="1" x14ac:dyDescent="0.3">
      <c r="A22" s="9"/>
      <c r="B22" s="12" t="s">
        <v>366</v>
      </c>
      <c r="C22" s="3" t="s">
        <v>2958</v>
      </c>
      <c r="D22" s="8"/>
      <c r="E22" s="8"/>
      <c r="F22" s="8"/>
      <c r="G22" s="8"/>
      <c r="H22" s="8"/>
      <c r="I22" s="8"/>
      <c r="J22" s="8"/>
      <c r="K22" s="3"/>
      <c r="L22" s="110"/>
      <c r="M22" s="5"/>
      <c r="N22" s="110"/>
      <c r="O22" s="192"/>
      <c r="P22" s="199" t="str">
        <f>VLOOKUP(_Output!D988,_Guidance!B164:C169,2,FALSE)</f>
        <v xml:space="preserve"> </v>
      </c>
      <c r="Q22" s="116" t="s">
        <v>2954</v>
      </c>
      <c r="R22" s="14"/>
    </row>
    <row r="23" spans="1:21" ht="20.149999999999999" customHeight="1" x14ac:dyDescent="0.3">
      <c r="A23" s="9"/>
      <c r="B23" s="12" t="s">
        <v>371</v>
      </c>
      <c r="C23" s="3" t="s">
        <v>2882</v>
      </c>
      <c r="D23" s="8"/>
      <c r="E23" s="8"/>
      <c r="F23" s="8"/>
      <c r="G23" s="8"/>
      <c r="H23" s="8"/>
      <c r="I23" s="8"/>
      <c r="J23" s="8"/>
      <c r="K23" s="3"/>
      <c r="L23" s="110"/>
      <c r="M23" s="5"/>
      <c r="N23" s="110"/>
      <c r="O23" s="192"/>
      <c r="P23" s="199" t="str">
        <f>VLOOKUP(_Output!D990,_Guidance!B170:C175,2,FALSE)</f>
        <v xml:space="preserve"> </v>
      </c>
      <c r="Q23" s="116" t="s">
        <v>2944</v>
      </c>
      <c r="R23" s="14"/>
    </row>
    <row r="24" spans="1:21" ht="20.149999999999999" customHeight="1" x14ac:dyDescent="0.3">
      <c r="A24" s="9"/>
      <c r="B24" s="12" t="s">
        <v>427</v>
      </c>
      <c r="C24" s="3" t="s">
        <v>1317</v>
      </c>
      <c r="D24" s="8"/>
      <c r="E24" s="8"/>
      <c r="F24" s="8"/>
      <c r="G24" s="8"/>
      <c r="H24" s="8"/>
      <c r="I24" s="8"/>
      <c r="J24" s="8"/>
      <c r="K24" s="3"/>
      <c r="L24" s="110"/>
      <c r="M24" s="5"/>
      <c r="N24" s="110"/>
      <c r="O24" s="192"/>
      <c r="P24" s="199" t="str">
        <f>VLOOKUP(_Output!D83,_Guidance!B176:C181,2,FALSE)</f>
        <v xml:space="preserve"> </v>
      </c>
      <c r="Q24" s="116" t="s">
        <v>1880</v>
      </c>
      <c r="R24" s="14"/>
    </row>
    <row r="25" spans="1:21" ht="20.149999999999999" customHeight="1" x14ac:dyDescent="0.3">
      <c r="A25" s="9"/>
      <c r="B25" s="12" t="s">
        <v>428</v>
      </c>
      <c r="C25" s="3" t="s">
        <v>1318</v>
      </c>
      <c r="D25" s="8"/>
      <c r="E25" s="8"/>
      <c r="F25" s="8"/>
      <c r="G25" s="8"/>
      <c r="H25" s="8"/>
      <c r="I25" s="8"/>
      <c r="J25" s="8"/>
      <c r="K25" s="3"/>
      <c r="L25" s="110"/>
      <c r="M25" s="5"/>
      <c r="N25" s="110"/>
      <c r="O25" s="192"/>
      <c r="P25" s="199" t="str">
        <f>VLOOKUP(_Output!D84,_Guidance!B182:C187,2,FALSE)</f>
        <v xml:space="preserve"> </v>
      </c>
      <c r="Q25" s="116" t="s">
        <v>1884</v>
      </c>
      <c r="R25" s="14"/>
    </row>
    <row r="26" spans="1:21" ht="20.149999999999999" customHeight="1" x14ac:dyDescent="0.3">
      <c r="A26" s="9"/>
      <c r="B26" s="12" t="s">
        <v>429</v>
      </c>
      <c r="C26" s="3" t="s">
        <v>1319</v>
      </c>
      <c r="D26" s="8"/>
      <c r="E26" s="8"/>
      <c r="F26" s="8"/>
      <c r="G26" s="8"/>
      <c r="H26" s="8"/>
      <c r="I26" s="8"/>
      <c r="J26" s="8"/>
      <c r="K26" s="3"/>
      <c r="L26" s="110"/>
      <c r="M26" s="5"/>
      <c r="N26" s="110"/>
      <c r="O26" s="192"/>
      <c r="P26" s="199" t="str">
        <f>VLOOKUP(_Output!D87,_Guidance!B188:C193,2,FALSE)</f>
        <v xml:space="preserve"> </v>
      </c>
      <c r="Q26" s="116" t="s">
        <v>1881</v>
      </c>
      <c r="R26" s="14"/>
    </row>
    <row r="27" spans="1:21" ht="20.149999999999999" customHeight="1" x14ac:dyDescent="0.3">
      <c r="A27" s="9"/>
      <c r="B27" s="12" t="s">
        <v>1058</v>
      </c>
      <c r="C27" s="3" t="s">
        <v>1320</v>
      </c>
      <c r="D27" s="8"/>
      <c r="E27" s="8"/>
      <c r="F27" s="8"/>
      <c r="G27" s="8"/>
      <c r="H27" s="8"/>
      <c r="I27" s="8"/>
      <c r="J27" s="8"/>
      <c r="K27" s="3"/>
      <c r="L27" s="110"/>
      <c r="M27" s="5"/>
      <c r="N27" s="110"/>
      <c r="O27" s="192"/>
      <c r="P27" s="199" t="str">
        <f>VLOOKUP(_Output!D88,_Guidance!B194:C199,2,FALSE)</f>
        <v xml:space="preserve"> </v>
      </c>
      <c r="Q27" s="116" t="s">
        <v>1882</v>
      </c>
      <c r="R27" s="14"/>
    </row>
    <row r="28" spans="1:21" ht="20.149999999999999" customHeight="1" x14ac:dyDescent="0.3">
      <c r="A28" s="9"/>
      <c r="B28" s="12" t="s">
        <v>1059</v>
      </c>
      <c r="C28" s="3" t="s">
        <v>1321</v>
      </c>
      <c r="D28" s="8"/>
      <c r="E28" s="8"/>
      <c r="F28" s="8"/>
      <c r="G28" s="8"/>
      <c r="H28" s="8"/>
      <c r="I28" s="8"/>
      <c r="J28" s="8"/>
      <c r="K28" s="3"/>
      <c r="L28" s="110"/>
      <c r="M28" s="5"/>
      <c r="N28" s="110"/>
      <c r="O28" s="192"/>
      <c r="P28" s="199" t="str">
        <f>VLOOKUP(_Output!D89,_Guidance!B200:C205,2,FALSE)</f>
        <v xml:space="preserve"> </v>
      </c>
      <c r="Q28" s="116" t="s">
        <v>1322</v>
      </c>
      <c r="R28" s="14"/>
    </row>
    <row r="29" spans="1:21" ht="20.149999999999999" customHeight="1" x14ac:dyDescent="0.3">
      <c r="A29" s="9"/>
      <c r="B29" s="12" t="s">
        <v>1060</v>
      </c>
      <c r="C29" s="3" t="s">
        <v>1379</v>
      </c>
      <c r="D29" s="8"/>
      <c r="E29" s="8"/>
      <c r="F29" s="8"/>
      <c r="G29" s="8"/>
      <c r="H29" s="8"/>
      <c r="I29" s="8"/>
      <c r="J29" s="8"/>
      <c r="K29" s="3"/>
      <c r="L29" s="110"/>
      <c r="M29" s="5"/>
      <c r="N29" s="110"/>
      <c r="O29" s="192"/>
      <c r="P29" s="199" t="str">
        <f>VLOOKUP(_Output!D90,_Guidance!B206:C211,2,FALSE)</f>
        <v xml:space="preserve"> </v>
      </c>
      <c r="Q29" s="116" t="s">
        <v>1883</v>
      </c>
      <c r="R29" s="14"/>
    </row>
    <row r="30" spans="1:21" ht="20.149999999999999" customHeight="1" x14ac:dyDescent="0.3">
      <c r="A30" s="9"/>
      <c r="B30" s="3"/>
      <c r="C30" s="3"/>
      <c r="D30" s="3"/>
      <c r="E30" s="3"/>
      <c r="F30" s="3"/>
      <c r="G30" s="3"/>
      <c r="H30" s="3"/>
      <c r="I30" s="3"/>
      <c r="J30" s="3"/>
      <c r="K30" s="3"/>
      <c r="L30" s="110"/>
      <c r="M30" s="5"/>
      <c r="N30" s="110"/>
      <c r="O30" s="192"/>
      <c r="P30" s="12"/>
      <c r="Q30" s="116"/>
      <c r="R30" s="14"/>
    </row>
    <row r="31" spans="1:21" ht="20.149999999999999" customHeight="1" x14ac:dyDescent="0.3">
      <c r="A31" s="106"/>
      <c r="B31" s="107" t="s">
        <v>233</v>
      </c>
      <c r="C31" s="108"/>
      <c r="D31" s="107"/>
      <c r="E31" s="107"/>
      <c r="F31" s="107"/>
      <c r="G31" s="107"/>
      <c r="H31" s="107"/>
      <c r="I31" s="107"/>
      <c r="J31" s="107"/>
      <c r="K31" s="108"/>
      <c r="L31" s="110"/>
      <c r="M31" s="5"/>
      <c r="N31" s="110"/>
      <c r="O31" s="192"/>
      <c r="P31" s="12"/>
      <c r="Q31" s="116"/>
      <c r="R31" s="14"/>
    </row>
    <row r="32" spans="1:21" ht="20.3" customHeight="1" x14ac:dyDescent="0.3">
      <c r="A32" s="9"/>
      <c r="B32" s="3" t="s">
        <v>1059</v>
      </c>
      <c r="C32" s="3" t="s">
        <v>4651</v>
      </c>
      <c r="D32" s="21"/>
      <c r="E32" s="21"/>
      <c r="F32" s="21"/>
      <c r="G32" s="21"/>
      <c r="H32" s="21"/>
      <c r="I32" s="21"/>
      <c r="J32" s="21"/>
      <c r="K32" s="21"/>
      <c r="L32" s="720" t="s">
        <v>230</v>
      </c>
      <c r="M32" s="726"/>
      <c r="N32" s="832"/>
      <c r="O32" s="832"/>
      <c r="P32" s="832"/>
      <c r="Q32" s="833"/>
      <c r="R32" s="14"/>
    </row>
    <row r="33" spans="1:18" ht="20.3" customHeight="1" x14ac:dyDescent="0.3">
      <c r="A33" s="9"/>
      <c r="B33" s="21"/>
      <c r="C33" s="21"/>
      <c r="D33" s="21"/>
      <c r="E33" s="21"/>
      <c r="F33" s="21"/>
      <c r="G33" s="21"/>
      <c r="H33" s="21"/>
      <c r="I33" s="21"/>
      <c r="J33" s="21"/>
      <c r="K33" s="21"/>
      <c r="L33" s="721" t="s">
        <v>364</v>
      </c>
      <c r="M33" s="718"/>
      <c r="N33" s="820"/>
      <c r="O33" s="820"/>
      <c r="P33" s="820"/>
      <c r="Q33" s="821"/>
      <c r="R33" s="14"/>
    </row>
    <row r="34" spans="1:18" ht="20.3" customHeight="1" x14ac:dyDescent="0.3">
      <c r="A34" s="9"/>
      <c r="B34" s="21"/>
      <c r="C34" s="21"/>
      <c r="D34" s="21"/>
      <c r="E34" s="21"/>
      <c r="F34" s="21"/>
      <c r="G34" s="21"/>
      <c r="H34" s="21"/>
      <c r="I34" s="21"/>
      <c r="J34" s="21"/>
      <c r="K34" s="21"/>
      <c r="L34" s="721" t="s">
        <v>366</v>
      </c>
      <c r="M34" s="718"/>
      <c r="N34" s="820"/>
      <c r="O34" s="820"/>
      <c r="P34" s="820"/>
      <c r="Q34" s="821"/>
      <c r="R34" s="14"/>
    </row>
    <row r="35" spans="1:18" ht="20.3" customHeight="1" x14ac:dyDescent="0.3">
      <c r="A35" s="9"/>
      <c r="B35" s="21"/>
      <c r="C35" s="21"/>
      <c r="D35" s="21"/>
      <c r="E35" s="21"/>
      <c r="F35" s="21"/>
      <c r="G35" s="21"/>
      <c r="H35" s="21"/>
      <c r="I35" s="21"/>
      <c r="J35" s="21"/>
      <c r="K35" s="21"/>
      <c r="L35" s="721" t="s">
        <v>371</v>
      </c>
      <c r="M35" s="718"/>
      <c r="N35" s="820"/>
      <c r="O35" s="820"/>
      <c r="P35" s="820"/>
      <c r="Q35" s="821"/>
      <c r="R35" s="14"/>
    </row>
    <row r="36" spans="1:18" ht="20.3" customHeight="1" x14ac:dyDescent="0.3">
      <c r="A36" s="9"/>
      <c r="B36" s="21"/>
      <c r="C36" s="21"/>
      <c r="D36" s="21"/>
      <c r="E36" s="21"/>
      <c r="F36" s="21"/>
      <c r="G36" s="21"/>
      <c r="H36" s="21"/>
      <c r="I36" s="21"/>
      <c r="J36" s="21"/>
      <c r="K36" s="21"/>
      <c r="L36" s="721" t="s">
        <v>427</v>
      </c>
      <c r="M36" s="718"/>
      <c r="N36" s="820"/>
      <c r="O36" s="820"/>
      <c r="P36" s="820"/>
      <c r="Q36" s="821"/>
      <c r="R36" s="14"/>
    </row>
    <row r="37" spans="1:18" ht="20.3" customHeight="1" x14ac:dyDescent="0.3">
      <c r="A37" s="9"/>
      <c r="B37" s="21"/>
      <c r="C37" s="21"/>
      <c r="D37" s="21"/>
      <c r="E37" s="21"/>
      <c r="F37" s="21"/>
      <c r="G37" s="21"/>
      <c r="H37" s="21"/>
      <c r="I37" s="21"/>
      <c r="J37" s="21"/>
      <c r="K37" s="21"/>
      <c r="L37" s="721" t="s">
        <v>428</v>
      </c>
      <c r="M37" s="718"/>
      <c r="N37" s="822"/>
      <c r="O37" s="822"/>
      <c r="P37" s="822"/>
      <c r="Q37" s="823"/>
      <c r="R37" s="14"/>
    </row>
    <row r="38" spans="1:18" ht="20.3" customHeight="1" x14ac:dyDescent="0.3">
      <c r="A38" s="9"/>
      <c r="B38" s="21"/>
      <c r="C38" s="21"/>
      <c r="D38" s="21"/>
      <c r="E38" s="21"/>
      <c r="F38" s="21"/>
      <c r="G38" s="21"/>
      <c r="H38" s="21"/>
      <c r="I38" s="21"/>
      <c r="J38" s="21"/>
      <c r="K38" s="21"/>
      <c r="L38" s="721" t="s">
        <v>429</v>
      </c>
      <c r="M38" s="718"/>
      <c r="N38" s="826"/>
      <c r="O38" s="826"/>
      <c r="P38" s="826"/>
      <c r="Q38" s="827"/>
      <c r="R38" s="14"/>
    </row>
    <row r="39" spans="1:18" ht="20.3" customHeight="1" x14ac:dyDescent="0.3">
      <c r="A39" s="9"/>
      <c r="B39" s="21"/>
      <c r="C39" s="21"/>
      <c r="D39" s="21"/>
      <c r="E39" s="21"/>
      <c r="F39" s="21"/>
      <c r="G39" s="21"/>
      <c r="H39" s="21"/>
      <c r="I39" s="21"/>
      <c r="J39" s="21"/>
      <c r="K39" s="21"/>
      <c r="L39" s="722" t="s">
        <v>1058</v>
      </c>
      <c r="M39" s="719"/>
      <c r="N39" s="828"/>
      <c r="O39" s="828"/>
      <c r="P39" s="828"/>
      <c r="Q39" s="829"/>
      <c r="R39" s="14"/>
    </row>
    <row r="40" spans="1:18" ht="20.149999999999999" customHeight="1" thickBot="1" x14ac:dyDescent="0.35">
      <c r="A40" s="10"/>
      <c r="B40" s="11"/>
      <c r="C40" s="11"/>
      <c r="D40" s="11"/>
      <c r="E40" s="11"/>
      <c r="F40" s="11"/>
      <c r="G40" s="11"/>
      <c r="H40" s="11"/>
      <c r="I40" s="11"/>
      <c r="J40" s="11"/>
      <c r="K40" s="11"/>
      <c r="L40" s="11"/>
      <c r="M40" s="11"/>
      <c r="N40" s="11"/>
      <c r="O40" s="11"/>
      <c r="P40" s="31"/>
      <c r="Q40" s="31"/>
      <c r="R40" s="15"/>
    </row>
  </sheetData>
  <mergeCells count="20">
    <mergeCell ref="N32:Q32"/>
    <mergeCell ref="B4:F4"/>
    <mergeCell ref="G4:K4"/>
    <mergeCell ref="B5:F5"/>
    <mergeCell ref="G5:K5"/>
    <mergeCell ref="B6:F6"/>
    <mergeCell ref="V1:V2"/>
    <mergeCell ref="B3:F3"/>
    <mergeCell ref="G3:K3"/>
    <mergeCell ref="B1:K2"/>
    <mergeCell ref="L1:L2"/>
    <mergeCell ref="N1:N2"/>
    <mergeCell ref="T1:T2"/>
    <mergeCell ref="N38:Q38"/>
    <mergeCell ref="N39:Q39"/>
    <mergeCell ref="N33:Q33"/>
    <mergeCell ref="N34:Q34"/>
    <mergeCell ref="N35:Q35"/>
    <mergeCell ref="N36:Q36"/>
    <mergeCell ref="N37:Q37"/>
  </mergeCells>
  <phoneticPr fontId="24" type="noConversion"/>
  <hyperlinks>
    <hyperlink ref="O3:S3" location="'People - T&amp;E'!A1" tooltip="5. Training and Education" display="5. Training and Education" xr:uid="{00000000-0004-0000-0A00-000000000000}"/>
    <hyperlink ref="B3:F3" location="'Business - BSD'!A1" tooltip="1. Business Drivers" display="1. Business Drivers" xr:uid="{00000000-0004-0000-0A00-000001000000}"/>
    <hyperlink ref="B4:F4" location="'Business - CST'!A1" tooltip="2. Customers" display="2. Customers" xr:uid="{00000000-0004-0000-0A00-000002000000}"/>
    <hyperlink ref="B5:F5" location="'Business - CHT'!A1" tooltip="3. Charter" display="3. Charter" xr:uid="{00000000-0004-0000-0A00-000003000000}"/>
    <hyperlink ref="B6:F6" location="'Business - GOV'!A1" tooltip="4. Governance" display="4. Governance" xr:uid="{00000000-0004-0000-0A00-000004000000}"/>
  </hyperlinks>
  <pageMargins left="0.7" right="0.7" top="0.75" bottom="0.75" header="0.3" footer="0.3"/>
  <pageSetup paperSize="9" orientation="portrait" r:id="rId1"/>
  <ignoredErrors>
    <ignoredError sqref="L21" formulaRange="1"/>
  </ignoredErrors>
  <drawing r:id="rId2"/>
  <legacyDrawing r:id="rId3"/>
  <mc:AlternateContent xmlns:mc="http://schemas.openxmlformats.org/markup-compatibility/2006">
    <mc:Choice Requires="x14">
      <controls>
        <mc:AlternateContent xmlns:mc="http://schemas.openxmlformats.org/markup-compatibility/2006">
          <mc:Choice Requires="x14">
            <control shapeId="70658" r:id="rId4" name="Drop Down 2">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0659" r:id="rId5" name="Drop Down 3">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70660" r:id="rId6" name="Drop Down 4">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70661" r:id="rId7" name="Drop Down 5">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70662" r:id="rId8" name="Drop Down 6">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70664" r:id="rId9" name="Drop Down 8">
              <controlPr defaultSize="0" autoLine="0" autoPict="0">
                <anchor moveWithCells="1">
                  <from>
                    <xdr:col>13</xdr:col>
                    <xdr:colOff>15368</xdr:colOff>
                    <xdr:row>24</xdr:row>
                    <xdr:rowOff>23052</xdr:rowOff>
                  </from>
                  <to>
                    <xdr:col>14</xdr:col>
                    <xdr:colOff>15368</xdr:colOff>
                    <xdr:row>24</xdr:row>
                    <xdr:rowOff>230521</xdr:rowOff>
                  </to>
                </anchor>
              </controlPr>
            </control>
          </mc:Choice>
        </mc:AlternateContent>
        <mc:AlternateContent xmlns:mc="http://schemas.openxmlformats.org/markup-compatibility/2006">
          <mc:Choice Requires="x14">
            <control shapeId="70665" r:id="rId10" name="Drop Down 9">
              <controlPr defaultSize="0" autoLine="0" autoPict="0">
                <anchor moveWithCells="1">
                  <from>
                    <xdr:col>13</xdr:col>
                    <xdr:colOff>15368</xdr:colOff>
                    <xdr:row>25</xdr:row>
                    <xdr:rowOff>23052</xdr:rowOff>
                  </from>
                  <to>
                    <xdr:col>14</xdr:col>
                    <xdr:colOff>15368</xdr:colOff>
                    <xdr:row>25</xdr:row>
                    <xdr:rowOff>230521</xdr:rowOff>
                  </to>
                </anchor>
              </controlPr>
            </control>
          </mc:Choice>
        </mc:AlternateContent>
        <mc:AlternateContent xmlns:mc="http://schemas.openxmlformats.org/markup-compatibility/2006">
          <mc:Choice Requires="x14">
            <control shapeId="70666" r:id="rId11" name="Drop Down 10">
              <controlPr defaultSize="0" autoLine="0" autoPict="0">
                <anchor moveWithCells="1">
                  <from>
                    <xdr:col>13</xdr:col>
                    <xdr:colOff>15368</xdr:colOff>
                    <xdr:row>26</xdr:row>
                    <xdr:rowOff>23052</xdr:rowOff>
                  </from>
                  <to>
                    <xdr:col>14</xdr:col>
                    <xdr:colOff>15368</xdr:colOff>
                    <xdr:row>26</xdr:row>
                    <xdr:rowOff>230521</xdr:rowOff>
                  </to>
                </anchor>
              </controlPr>
            </control>
          </mc:Choice>
        </mc:AlternateContent>
        <mc:AlternateContent xmlns:mc="http://schemas.openxmlformats.org/markup-compatibility/2006">
          <mc:Choice Requires="x14">
            <control shapeId="70667" r:id="rId12" name="Drop Down 11">
              <controlPr defaultSize="0" autoLine="0" autoPict="0">
                <anchor moveWithCells="1">
                  <from>
                    <xdr:col>13</xdr:col>
                    <xdr:colOff>15368</xdr:colOff>
                    <xdr:row>27</xdr:row>
                    <xdr:rowOff>23052</xdr:rowOff>
                  </from>
                  <to>
                    <xdr:col>14</xdr:col>
                    <xdr:colOff>15368</xdr:colOff>
                    <xdr:row>27</xdr:row>
                    <xdr:rowOff>230521</xdr:rowOff>
                  </to>
                </anchor>
              </controlPr>
            </control>
          </mc:Choice>
        </mc:AlternateContent>
        <mc:AlternateContent xmlns:mc="http://schemas.openxmlformats.org/markup-compatibility/2006">
          <mc:Choice Requires="x14">
            <control shapeId="70668" r:id="rId13" name="Drop Down 12">
              <controlPr defaultSize="0" autoLine="0" autoPict="0">
                <anchor moveWithCells="1">
                  <from>
                    <xdr:col>13</xdr:col>
                    <xdr:colOff>15368</xdr:colOff>
                    <xdr:row>28</xdr:row>
                    <xdr:rowOff>23052</xdr:rowOff>
                  </from>
                  <to>
                    <xdr:col>14</xdr:col>
                    <xdr:colOff>15368</xdr:colOff>
                    <xdr:row>28</xdr:row>
                    <xdr:rowOff>230521</xdr:rowOff>
                  </to>
                </anchor>
              </controlPr>
            </control>
          </mc:Choice>
        </mc:AlternateContent>
        <mc:AlternateContent xmlns:mc="http://schemas.openxmlformats.org/markup-compatibility/2006">
          <mc:Choice Requires="x14">
            <control shapeId="70669" r:id="rId14" name="Drop Down 13">
              <controlPr defaultSize="0" autoLine="0" autoPict="0">
                <anchor moveWithCells="1">
                  <from>
                    <xdr:col>11</xdr:col>
                    <xdr:colOff>15368</xdr:colOff>
                    <xdr:row>23</xdr:row>
                    <xdr:rowOff>30736</xdr:rowOff>
                  </from>
                  <to>
                    <xdr:col>12</xdr:col>
                    <xdr:colOff>15368</xdr:colOff>
                    <xdr:row>23</xdr:row>
                    <xdr:rowOff>238205</xdr:rowOff>
                  </to>
                </anchor>
              </controlPr>
            </control>
          </mc:Choice>
        </mc:AlternateContent>
        <mc:AlternateContent xmlns:mc="http://schemas.openxmlformats.org/markup-compatibility/2006">
          <mc:Choice Requires="x14">
            <control shapeId="70670" r:id="rId15" name="Drop Down 14">
              <controlPr defaultSize="0" autoLine="0" autoPict="0">
                <anchor moveWithCells="1">
                  <from>
                    <xdr:col>13</xdr:col>
                    <xdr:colOff>15368</xdr:colOff>
                    <xdr:row>23</xdr:row>
                    <xdr:rowOff>23052</xdr:rowOff>
                  </from>
                  <to>
                    <xdr:col>14</xdr:col>
                    <xdr:colOff>15368</xdr:colOff>
                    <xdr:row>23</xdr:row>
                    <xdr:rowOff>230521</xdr:rowOff>
                  </to>
                </anchor>
              </controlPr>
            </control>
          </mc:Choice>
        </mc:AlternateContent>
        <mc:AlternateContent xmlns:mc="http://schemas.openxmlformats.org/markup-compatibility/2006">
          <mc:Choice Requires="x14">
            <control shapeId="70671" r:id="rId16" name="Drop Down 15">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70673" r:id="rId17" name="Drop Down 17">
              <controlPr defaultSize="0" autoLine="0" autoPict="0">
                <anchor moveWithCells="1">
                  <from>
                    <xdr:col>13</xdr:col>
                    <xdr:colOff>15368</xdr:colOff>
                    <xdr:row>9</xdr:row>
                    <xdr:rowOff>23052</xdr:rowOff>
                  </from>
                  <to>
                    <xdr:col>14</xdr:col>
                    <xdr:colOff>15368</xdr:colOff>
                    <xdr:row>9</xdr:row>
                    <xdr:rowOff>230521</xdr:rowOff>
                  </to>
                </anchor>
              </controlPr>
            </control>
          </mc:Choice>
        </mc:AlternateContent>
        <mc:AlternateContent xmlns:mc="http://schemas.openxmlformats.org/markup-compatibility/2006">
          <mc:Choice Requires="x14">
            <control shapeId="70675" r:id="rId18" name="Drop Down 19">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70676" r:id="rId19" name="Drop Down 20">
              <controlPr defaultSize="0" autoLine="0" autoPict="0">
                <anchor moveWithCells="1">
                  <from>
                    <xdr:col>13</xdr:col>
                    <xdr:colOff>15368</xdr:colOff>
                    <xdr:row>21</xdr:row>
                    <xdr:rowOff>23052</xdr:rowOff>
                  </from>
                  <to>
                    <xdr:col>14</xdr:col>
                    <xdr:colOff>15368</xdr:colOff>
                    <xdr:row>21</xdr:row>
                    <xdr:rowOff>230521</xdr:rowOff>
                  </to>
                </anchor>
              </controlPr>
            </control>
          </mc:Choice>
        </mc:AlternateContent>
        <mc:AlternateContent xmlns:mc="http://schemas.openxmlformats.org/markup-compatibility/2006">
          <mc:Choice Requires="x14">
            <control shapeId="70677" r:id="rId20" name="Drop Down 21">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70678" r:id="rId21" name="Drop Down 22">
              <controlPr defaultSize="0" autoLine="0" autoPict="0">
                <anchor moveWithCells="1">
                  <from>
                    <xdr:col>13</xdr:col>
                    <xdr:colOff>15368</xdr:colOff>
                    <xdr:row>22</xdr:row>
                    <xdr:rowOff>23052</xdr:rowOff>
                  </from>
                  <to>
                    <xdr:col>14</xdr:col>
                    <xdr:colOff>15368</xdr:colOff>
                    <xdr:row>22</xdr:row>
                    <xdr:rowOff>230521</xdr:rowOff>
                  </to>
                </anchor>
              </controlPr>
            </control>
          </mc:Choice>
        </mc:AlternateContent>
        <mc:AlternateContent xmlns:mc="http://schemas.openxmlformats.org/markup-compatibility/2006">
          <mc:Choice Requires="x14">
            <control shapeId="70680" r:id="rId22" name="Drop Down 24">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0681" r:id="rId23" name="Drop Down 25">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0682" r:id="rId24" name="Drop Down 2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0683" r:id="rId25" name="Drop Down 2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0684" r:id="rId26" name="Drop Down 2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70685" r:id="rId27" name="Drop Down 2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70686" r:id="rId28" name="Drop Down 3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70687" r:id="rId29" name="Drop Down 3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0688" r:id="rId30" name="Drop Down 32">
              <controlPr defaultSize="0" autoLine="0" autoPict="0">
                <anchor moveWithCells="1">
                  <from>
                    <xdr:col>13</xdr:col>
                    <xdr:colOff>15368</xdr:colOff>
                    <xdr:row>10</xdr:row>
                    <xdr:rowOff>23052</xdr:rowOff>
                  </from>
                  <to>
                    <xdr:col>14</xdr:col>
                    <xdr:colOff>15368</xdr:colOff>
                    <xdr:row>10</xdr:row>
                    <xdr:rowOff>230521</xdr:rowOff>
                  </to>
                </anchor>
              </controlPr>
            </control>
          </mc:Choice>
        </mc:AlternateContent>
        <mc:AlternateContent xmlns:mc="http://schemas.openxmlformats.org/markup-compatibility/2006">
          <mc:Choice Requires="x14">
            <control shapeId="70689" r:id="rId31" name="Drop Down 33">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20">
    <tabColor rgb="FF0070C0"/>
  </sheetPr>
  <dimension ref="A1:T33"/>
  <sheetViews>
    <sheetView showRowColHeaders="0"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0.77734375" customWidth="1"/>
    <col min="18" max="18" width="2.21875" customWidth="1"/>
    <col min="19" max="20" width="0" hidden="1" customWidth="1"/>
    <col min="21" max="16384" width="9.21875" hidden="1"/>
  </cols>
  <sheetData>
    <row r="1" spans="1:18" ht="20.3" customHeight="1" x14ac:dyDescent="0.3">
      <c r="A1" s="425"/>
      <c r="B1" s="751" t="s">
        <v>152</v>
      </c>
      <c r="C1" s="752"/>
      <c r="D1" s="752"/>
      <c r="E1" s="752"/>
      <c r="F1" s="752"/>
      <c r="G1" s="752"/>
      <c r="H1" s="752"/>
      <c r="I1" s="752"/>
      <c r="J1" s="752"/>
      <c r="K1" s="752"/>
      <c r="L1" s="742"/>
      <c r="M1" s="437"/>
      <c r="N1" s="759"/>
      <c r="O1" s="426"/>
      <c r="P1" s="426"/>
      <c r="Q1" s="426"/>
      <c r="R1" s="427"/>
    </row>
    <row r="2" spans="1:18" ht="20.3" customHeight="1" x14ac:dyDescent="0.3">
      <c r="A2" s="428"/>
      <c r="B2" s="753"/>
      <c r="C2" s="754"/>
      <c r="D2" s="754"/>
      <c r="E2" s="754"/>
      <c r="F2" s="754"/>
      <c r="G2" s="754"/>
      <c r="H2" s="754"/>
      <c r="I2" s="754"/>
      <c r="J2" s="754"/>
      <c r="K2" s="754"/>
      <c r="L2" s="743"/>
      <c r="M2" s="422"/>
      <c r="N2" s="743"/>
      <c r="O2" s="434"/>
      <c r="P2" s="434"/>
      <c r="Q2" s="434"/>
      <c r="R2" s="435"/>
    </row>
    <row r="3" spans="1:18" ht="20.3" customHeight="1" x14ac:dyDescent="0.3">
      <c r="A3" s="428"/>
      <c r="B3" s="744" t="s">
        <v>2196</v>
      </c>
      <c r="C3" s="745"/>
      <c r="D3" s="745"/>
      <c r="E3" s="745"/>
      <c r="F3" s="746"/>
      <c r="G3" s="735" t="s">
        <v>4649</v>
      </c>
      <c r="H3" s="736"/>
      <c r="I3" s="736"/>
      <c r="J3" s="736"/>
      <c r="K3" s="736"/>
      <c r="L3" s="414"/>
      <c r="M3" s="414"/>
      <c r="N3" s="414"/>
      <c r="O3" s="429"/>
      <c r="P3" s="429"/>
      <c r="Q3" s="429"/>
      <c r="R3" s="430"/>
    </row>
    <row r="4" spans="1:18" ht="20.3" customHeight="1" x14ac:dyDescent="0.3">
      <c r="A4" s="428"/>
      <c r="B4" s="735" t="s">
        <v>2197</v>
      </c>
      <c r="C4" s="736"/>
      <c r="D4" s="736"/>
      <c r="E4" s="736"/>
      <c r="F4" s="736"/>
      <c r="G4" s="747"/>
      <c r="H4" s="748"/>
      <c r="I4" s="748"/>
      <c r="J4" s="748"/>
      <c r="K4" s="748"/>
      <c r="L4" s="414"/>
      <c r="M4" s="414"/>
      <c r="N4" s="414"/>
      <c r="O4" s="429"/>
      <c r="P4" s="429"/>
      <c r="Q4" s="429"/>
      <c r="R4" s="430"/>
    </row>
    <row r="5" spans="1:18" ht="20.3" customHeight="1" x14ac:dyDescent="0.3">
      <c r="A5" s="428"/>
      <c r="B5" s="735" t="s">
        <v>2198</v>
      </c>
      <c r="C5" s="736"/>
      <c r="D5" s="736"/>
      <c r="E5" s="736"/>
      <c r="F5" s="736"/>
      <c r="G5" s="747"/>
      <c r="H5" s="748"/>
      <c r="I5" s="748"/>
      <c r="J5" s="748"/>
      <c r="K5" s="748"/>
      <c r="L5" s="414"/>
      <c r="M5" s="414"/>
      <c r="N5" s="414"/>
      <c r="O5" s="429"/>
      <c r="P5" s="429"/>
      <c r="Q5" s="429"/>
      <c r="R5" s="430"/>
    </row>
    <row r="6" spans="1:18" ht="20.3" customHeight="1" x14ac:dyDescent="0.3">
      <c r="A6" s="428"/>
      <c r="B6" s="735" t="s">
        <v>2199</v>
      </c>
      <c r="C6" s="736"/>
      <c r="D6" s="736"/>
      <c r="E6" s="736"/>
      <c r="F6" s="736"/>
      <c r="G6" s="436"/>
      <c r="H6" s="414"/>
      <c r="I6" s="414"/>
      <c r="J6" s="414"/>
      <c r="K6" s="414"/>
      <c r="L6" s="414"/>
      <c r="M6" s="414"/>
      <c r="N6" s="414"/>
      <c r="O6" s="429"/>
      <c r="P6" s="429"/>
      <c r="Q6" s="429"/>
      <c r="R6" s="430"/>
    </row>
    <row r="7" spans="1:18" ht="20.3" customHeight="1" thickBot="1" x14ac:dyDescent="0.35">
      <c r="A7" s="431"/>
      <c r="B7" s="432"/>
      <c r="C7" s="432"/>
      <c r="D7" s="432"/>
      <c r="E7" s="432"/>
      <c r="F7" s="432"/>
      <c r="G7" s="432"/>
      <c r="H7" s="432"/>
      <c r="I7" s="432"/>
      <c r="J7" s="432"/>
      <c r="K7" s="432"/>
      <c r="L7" s="432"/>
      <c r="M7" s="432"/>
      <c r="N7" s="432"/>
      <c r="O7" s="432"/>
      <c r="P7" s="432"/>
      <c r="Q7" s="432"/>
      <c r="R7" s="433"/>
    </row>
    <row r="8" spans="1:18" ht="20.3" customHeight="1" x14ac:dyDescent="0.3">
      <c r="A8" s="16"/>
      <c r="B8" s="17"/>
      <c r="C8" s="17"/>
      <c r="D8" s="17"/>
      <c r="E8" s="17"/>
      <c r="F8" s="17"/>
      <c r="G8" s="17"/>
      <c r="H8" s="17"/>
      <c r="I8" s="17"/>
      <c r="J8" s="17"/>
      <c r="K8" s="17"/>
      <c r="L8" s="17"/>
      <c r="M8" s="17"/>
      <c r="N8" s="17"/>
      <c r="O8" s="17"/>
      <c r="P8" s="17"/>
      <c r="Q8" s="17"/>
      <c r="R8" s="18"/>
    </row>
    <row r="9" spans="1:18" s="2" customFormat="1" ht="20.3" customHeight="1" x14ac:dyDescent="0.3">
      <c r="A9" s="106">
        <v>1</v>
      </c>
      <c r="B9" s="107" t="s">
        <v>396</v>
      </c>
      <c r="C9" s="107"/>
      <c r="D9" s="107"/>
      <c r="E9" s="107"/>
      <c r="F9" s="107"/>
      <c r="G9" s="107"/>
      <c r="H9" s="107"/>
      <c r="I9" s="107"/>
      <c r="J9" s="107"/>
      <c r="K9" s="107"/>
      <c r="L9" s="109" t="s">
        <v>148</v>
      </c>
      <c r="M9" s="108"/>
      <c r="N9" s="601" t="s">
        <v>125</v>
      </c>
      <c r="O9" s="182"/>
      <c r="P9" s="107" t="s">
        <v>1258</v>
      </c>
      <c r="Q9" s="115" t="s">
        <v>149</v>
      </c>
      <c r="R9" s="123"/>
    </row>
    <row r="10" spans="1:18" s="2" customFormat="1" ht="20.3" customHeight="1" x14ac:dyDescent="0.3">
      <c r="A10" s="96"/>
      <c r="B10" s="82" t="s">
        <v>1</v>
      </c>
      <c r="C10" s="82" t="s">
        <v>212</v>
      </c>
      <c r="D10" s="82"/>
      <c r="E10" s="82"/>
      <c r="F10" s="82"/>
      <c r="G10" s="82"/>
      <c r="H10" s="82"/>
      <c r="I10" s="82"/>
      <c r="J10" s="82"/>
      <c r="K10" s="82"/>
      <c r="L10" s="529"/>
      <c r="M10" s="82"/>
      <c r="N10" s="125"/>
      <c r="O10" s="201"/>
      <c r="P10" s="205"/>
      <c r="Q10" s="125" t="s">
        <v>643</v>
      </c>
      <c r="R10" s="91"/>
    </row>
    <row r="11" spans="1:18" s="2" customFormat="1" ht="20.3" customHeight="1" x14ac:dyDescent="0.3">
      <c r="A11" s="96"/>
      <c r="B11" s="82" t="s">
        <v>3</v>
      </c>
      <c r="C11" s="87" t="s">
        <v>1902</v>
      </c>
      <c r="D11" s="82"/>
      <c r="E11" s="82"/>
      <c r="F11" s="82"/>
      <c r="G11" s="82"/>
      <c r="H11" s="82"/>
      <c r="I11" s="82"/>
      <c r="J11" s="82"/>
      <c r="K11" s="82"/>
      <c r="L11" s="161"/>
      <c r="M11" s="82"/>
      <c r="N11" s="125"/>
      <c r="O11" s="201"/>
      <c r="P11" s="205"/>
      <c r="Q11" s="125" t="s">
        <v>1915</v>
      </c>
      <c r="R11" s="91"/>
    </row>
    <row r="12" spans="1:18" s="2" customFormat="1" ht="20.3" customHeight="1" x14ac:dyDescent="0.3">
      <c r="A12" s="96"/>
      <c r="B12" s="83" t="s">
        <v>228</v>
      </c>
      <c r="C12" s="82" t="s">
        <v>229</v>
      </c>
      <c r="D12" s="83"/>
      <c r="E12" s="83"/>
      <c r="F12" s="83"/>
      <c r="G12" s="83"/>
      <c r="H12" s="83"/>
      <c r="I12" s="83"/>
      <c r="J12" s="83"/>
      <c r="K12" s="83"/>
      <c r="L12" s="162"/>
      <c r="M12" s="82"/>
      <c r="N12" s="125"/>
      <c r="O12" s="201"/>
      <c r="P12" s="205"/>
      <c r="Q12" s="118" t="str">
        <f>IFERROR(CONCATENATE("Current ratio: ", ROUND(L12/L10*100, 2), "%"),"Current ratio: 0%")</f>
        <v>Current ratio: 0%</v>
      </c>
      <c r="R12" s="91"/>
    </row>
    <row r="13" spans="1:18" s="2" customFormat="1" ht="20.3" customHeight="1" x14ac:dyDescent="0.3">
      <c r="A13" s="6"/>
      <c r="B13" s="12" t="s">
        <v>18</v>
      </c>
      <c r="C13" s="3" t="s">
        <v>1547</v>
      </c>
      <c r="D13" s="12"/>
      <c r="E13" s="12"/>
      <c r="F13" s="12"/>
      <c r="G13" s="12"/>
      <c r="H13" s="12"/>
      <c r="I13" s="12"/>
      <c r="J13" s="12"/>
      <c r="K13" s="12"/>
      <c r="L13" s="113"/>
      <c r="M13" s="3"/>
      <c r="N13" s="113"/>
      <c r="O13" s="195"/>
      <c r="P13" s="204" t="str">
        <f>VLOOKUP(_Output!D98,_Guidance!B215:C220,2,FALSE)</f>
        <v xml:space="preserve"> </v>
      </c>
      <c r="Q13" s="113" t="s">
        <v>2557</v>
      </c>
      <c r="R13" s="13"/>
    </row>
    <row r="14" spans="1:18" s="2" customFormat="1" ht="20.3" customHeight="1" x14ac:dyDescent="0.3">
      <c r="A14" s="6"/>
      <c r="B14" s="12" t="s">
        <v>19</v>
      </c>
      <c r="C14" s="3" t="s">
        <v>1549</v>
      </c>
      <c r="D14" s="12"/>
      <c r="E14" s="12"/>
      <c r="F14" s="12"/>
      <c r="G14" s="12"/>
      <c r="H14" s="12"/>
      <c r="I14" s="12"/>
      <c r="J14" s="12"/>
      <c r="K14" s="12"/>
      <c r="L14" s="113"/>
      <c r="M14" s="3"/>
      <c r="N14" s="113"/>
      <c r="O14" s="195"/>
      <c r="P14" s="204" t="str">
        <f>VLOOKUP(_Output!D99,_Guidance!B221:C226,2,FALSE)</f>
        <v xml:space="preserve"> </v>
      </c>
      <c r="Q14" s="116" t="s">
        <v>1553</v>
      </c>
      <c r="R14" s="13"/>
    </row>
    <row r="15" spans="1:18" s="2" customFormat="1" ht="20.3" customHeight="1" x14ac:dyDescent="0.3">
      <c r="A15" s="6"/>
      <c r="B15" s="12" t="s">
        <v>20</v>
      </c>
      <c r="C15" s="3" t="s">
        <v>1548</v>
      </c>
      <c r="D15" s="12"/>
      <c r="E15" s="12"/>
      <c r="F15" s="12"/>
      <c r="G15" s="12"/>
      <c r="H15" s="12"/>
      <c r="I15" s="12"/>
      <c r="J15" s="12"/>
      <c r="K15" s="12"/>
      <c r="L15" s="113"/>
      <c r="M15" s="3"/>
      <c r="N15" s="113"/>
      <c r="O15" s="195"/>
      <c r="P15" s="204" t="str">
        <f>VLOOKUP(_Output!D100,_Guidance!B227:C232,2,FALSE)</f>
        <v xml:space="preserve"> </v>
      </c>
      <c r="Q15" s="127" t="s">
        <v>391</v>
      </c>
      <c r="R15" s="13"/>
    </row>
    <row r="16" spans="1:18" s="2" customFormat="1" ht="20.3" customHeight="1" x14ac:dyDescent="0.3">
      <c r="A16" s="6"/>
      <c r="B16" s="12" t="s">
        <v>355</v>
      </c>
      <c r="C16" s="3" t="s">
        <v>2744</v>
      </c>
      <c r="D16" s="12"/>
      <c r="E16" s="12"/>
      <c r="F16" s="12"/>
      <c r="G16" s="12"/>
      <c r="H16" s="12"/>
      <c r="I16" s="12"/>
      <c r="J16" s="12"/>
      <c r="K16" s="12"/>
      <c r="L16" s="113"/>
      <c r="M16" s="3"/>
      <c r="N16" s="113"/>
      <c r="O16" s="195"/>
      <c r="P16" s="204" t="str">
        <f>VLOOKUP(_Output!D101,_Guidance!B233:C238,2,FALSE)</f>
        <v xml:space="preserve"> </v>
      </c>
      <c r="Q16" s="127" t="s">
        <v>2745</v>
      </c>
      <c r="R16" s="13"/>
    </row>
    <row r="17" spans="1:18" s="2" customFormat="1" ht="20.3" customHeight="1" x14ac:dyDescent="0.3">
      <c r="A17" s="6"/>
      <c r="B17" s="12" t="s">
        <v>416</v>
      </c>
      <c r="C17" s="3" t="s">
        <v>812</v>
      </c>
      <c r="D17" s="12"/>
      <c r="E17" s="12"/>
      <c r="F17" s="12"/>
      <c r="G17" s="12"/>
      <c r="H17" s="12"/>
      <c r="I17" s="12"/>
      <c r="J17" s="12"/>
      <c r="K17" s="12"/>
      <c r="L17" s="113"/>
      <c r="M17" s="3"/>
      <c r="N17" s="113"/>
      <c r="O17" s="195"/>
      <c r="P17" s="204" t="str">
        <f>VLOOKUP(_Output!D102,_Guidance!B239:C244,2,FALSE)</f>
        <v xml:space="preserve"> </v>
      </c>
      <c r="Q17" s="127" t="s">
        <v>2886</v>
      </c>
      <c r="R17" s="13"/>
    </row>
    <row r="18" spans="1:18" s="2" customFormat="1" ht="20.3" customHeight="1" x14ac:dyDescent="0.3">
      <c r="A18" s="6"/>
      <c r="B18" s="12" t="s">
        <v>929</v>
      </c>
      <c r="C18" s="3" t="s">
        <v>2746</v>
      </c>
      <c r="D18" s="12"/>
      <c r="E18" s="12"/>
      <c r="F18" s="12"/>
      <c r="G18" s="12"/>
      <c r="H18" s="12"/>
      <c r="I18" s="12"/>
      <c r="J18" s="12"/>
      <c r="K18" s="12"/>
      <c r="L18" s="113"/>
      <c r="M18" s="3"/>
      <c r="N18" s="113"/>
      <c r="O18" s="195"/>
      <c r="P18" s="204" t="str">
        <f>VLOOKUP(_Output!D103,_Guidance!B245:C250,2,FALSE)</f>
        <v xml:space="preserve"> </v>
      </c>
      <c r="Q18" s="127" t="s">
        <v>2558</v>
      </c>
      <c r="R18" s="13"/>
    </row>
    <row r="19" spans="1:18" s="2" customFormat="1" ht="20.3" customHeight="1" x14ac:dyDescent="0.3">
      <c r="A19" s="6"/>
      <c r="B19" s="12" t="s">
        <v>930</v>
      </c>
      <c r="C19" s="3" t="s">
        <v>2885</v>
      </c>
      <c r="D19" s="12"/>
      <c r="E19" s="12"/>
      <c r="F19" s="12"/>
      <c r="G19" s="12"/>
      <c r="H19" s="12"/>
      <c r="I19" s="12"/>
      <c r="J19" s="12"/>
      <c r="K19" s="12"/>
      <c r="L19" s="113"/>
      <c r="M19" s="3"/>
      <c r="N19" s="113"/>
      <c r="O19" s="195"/>
      <c r="P19" s="204" t="str">
        <f>VLOOKUP(_Output!D994,_Guidance!B251:C256,2,FALSE)</f>
        <v xml:space="preserve"> </v>
      </c>
      <c r="Q19" s="127" t="s">
        <v>2968</v>
      </c>
      <c r="R19" s="13"/>
    </row>
    <row r="20" spans="1:18" s="2" customFormat="1" ht="20.3" customHeight="1" x14ac:dyDescent="0.3">
      <c r="A20" s="6"/>
      <c r="B20" s="12" t="s">
        <v>932</v>
      </c>
      <c r="C20" s="3" t="s">
        <v>2883</v>
      </c>
      <c r="D20" s="12"/>
      <c r="E20" s="12"/>
      <c r="F20" s="12"/>
      <c r="G20" s="12"/>
      <c r="H20" s="12"/>
      <c r="I20" s="12"/>
      <c r="J20" s="12"/>
      <c r="K20" s="12"/>
      <c r="L20" s="113"/>
      <c r="M20" s="3"/>
      <c r="N20" s="113"/>
      <c r="O20" s="195"/>
      <c r="P20" s="204" t="str">
        <f>VLOOKUP(_Output!D995,_Guidance!B257:C262,2,FALSE)</f>
        <v xml:space="preserve"> </v>
      </c>
      <c r="Q20" s="127" t="s">
        <v>2884</v>
      </c>
      <c r="R20" s="13"/>
    </row>
    <row r="21" spans="1:18" s="2" customFormat="1" ht="20.3" customHeight="1" x14ac:dyDescent="0.3">
      <c r="A21" s="6"/>
      <c r="B21" s="3"/>
      <c r="C21" s="3"/>
      <c r="D21" s="3"/>
      <c r="E21" s="3"/>
      <c r="F21" s="3"/>
      <c r="G21" s="3"/>
      <c r="H21" s="3"/>
      <c r="I21" s="3"/>
      <c r="J21" s="3"/>
      <c r="K21" s="3"/>
      <c r="L21" s="113"/>
      <c r="M21" s="3"/>
      <c r="N21" s="113"/>
      <c r="O21" s="195"/>
      <c r="P21" s="204"/>
      <c r="Q21" s="113"/>
      <c r="R21" s="13"/>
    </row>
    <row r="22" spans="1:18" ht="20.3" customHeight="1" x14ac:dyDescent="0.3">
      <c r="A22" s="4"/>
      <c r="B22" s="102" t="s">
        <v>233</v>
      </c>
      <c r="C22" s="102"/>
      <c r="D22" s="102"/>
      <c r="E22" s="102"/>
      <c r="F22" s="102"/>
      <c r="G22" s="102"/>
      <c r="H22" s="102"/>
      <c r="I22" s="102"/>
      <c r="J22" s="102"/>
      <c r="K22" s="102"/>
      <c r="L22" s="114"/>
      <c r="M22" s="5"/>
      <c r="N22" s="114"/>
      <c r="O22" s="196"/>
      <c r="P22" s="5"/>
      <c r="Q22" s="114"/>
      <c r="R22" s="14"/>
    </row>
    <row r="23" spans="1:18" ht="20.3" customHeight="1" x14ac:dyDescent="0.3">
      <c r="A23" s="9"/>
      <c r="B23" s="3" t="s">
        <v>934</v>
      </c>
      <c r="C23" s="3" t="s">
        <v>4651</v>
      </c>
      <c r="D23" s="3"/>
      <c r="E23" s="3"/>
      <c r="F23" s="3"/>
      <c r="G23" s="3"/>
      <c r="H23" s="3"/>
      <c r="I23" s="3"/>
      <c r="J23" s="3"/>
      <c r="K23" s="3"/>
      <c r="L23" s="720" t="s">
        <v>18</v>
      </c>
      <c r="M23" s="717"/>
      <c r="N23" s="818"/>
      <c r="O23" s="818"/>
      <c r="P23" s="818"/>
      <c r="Q23" s="819"/>
      <c r="R23" s="14"/>
    </row>
    <row r="24" spans="1:18" ht="20.3" customHeight="1" x14ac:dyDescent="0.3">
      <c r="A24" s="9"/>
      <c r="B24" s="3"/>
      <c r="C24" s="3"/>
      <c r="D24" s="3"/>
      <c r="E24" s="3"/>
      <c r="F24" s="3"/>
      <c r="G24" s="3"/>
      <c r="H24" s="3"/>
      <c r="I24" s="3"/>
      <c r="J24" s="3"/>
      <c r="K24" s="3"/>
      <c r="L24" s="721" t="s">
        <v>19</v>
      </c>
      <c r="M24" s="718"/>
      <c r="N24" s="820"/>
      <c r="O24" s="820"/>
      <c r="P24" s="820"/>
      <c r="Q24" s="821"/>
      <c r="R24" s="14"/>
    </row>
    <row r="25" spans="1:18" ht="20.3" customHeight="1" x14ac:dyDescent="0.3">
      <c r="A25" s="9"/>
      <c r="B25" s="3"/>
      <c r="C25" s="3"/>
      <c r="D25" s="3"/>
      <c r="E25" s="3"/>
      <c r="F25" s="3"/>
      <c r="G25" s="3"/>
      <c r="H25" s="3"/>
      <c r="I25" s="3"/>
      <c r="J25" s="3"/>
      <c r="K25" s="3"/>
      <c r="L25" s="721" t="s">
        <v>20</v>
      </c>
      <c r="M25" s="718"/>
      <c r="N25" s="820"/>
      <c r="O25" s="820"/>
      <c r="P25" s="820"/>
      <c r="Q25" s="821"/>
      <c r="R25" s="14"/>
    </row>
    <row r="26" spans="1:18" ht="20.3" customHeight="1" x14ac:dyDescent="0.3">
      <c r="A26" s="9"/>
      <c r="B26" s="3"/>
      <c r="C26" s="3"/>
      <c r="D26" s="3"/>
      <c r="E26" s="3"/>
      <c r="F26" s="3"/>
      <c r="G26" s="3"/>
      <c r="H26" s="3"/>
      <c r="I26" s="3"/>
      <c r="J26" s="3"/>
      <c r="K26" s="3"/>
      <c r="L26" s="721" t="s">
        <v>355</v>
      </c>
      <c r="M26" s="718"/>
      <c r="N26" s="822"/>
      <c r="O26" s="822"/>
      <c r="P26" s="822"/>
      <c r="Q26" s="823"/>
      <c r="R26" s="14"/>
    </row>
    <row r="27" spans="1:18" ht="20.3" customHeight="1" x14ac:dyDescent="0.3">
      <c r="A27" s="9"/>
      <c r="B27" s="3"/>
      <c r="C27" s="3"/>
      <c r="D27" s="3"/>
      <c r="E27" s="3"/>
      <c r="F27" s="3"/>
      <c r="G27" s="3"/>
      <c r="H27" s="3"/>
      <c r="I27" s="3"/>
      <c r="J27" s="3"/>
      <c r="K27" s="3"/>
      <c r="L27" s="721" t="s">
        <v>416</v>
      </c>
      <c r="M27" s="718"/>
      <c r="N27" s="826"/>
      <c r="O27" s="826"/>
      <c r="P27" s="826"/>
      <c r="Q27" s="827"/>
      <c r="R27" s="14"/>
    </row>
    <row r="28" spans="1:18" ht="20.3" customHeight="1" x14ac:dyDescent="0.3">
      <c r="A28" s="9"/>
      <c r="B28" s="3"/>
      <c r="C28" s="3"/>
      <c r="D28" s="3"/>
      <c r="E28" s="3"/>
      <c r="F28" s="3"/>
      <c r="G28" s="3"/>
      <c r="H28" s="3"/>
      <c r="I28" s="3"/>
      <c r="J28" s="3"/>
      <c r="K28" s="3"/>
      <c r="L28" s="721" t="s">
        <v>929</v>
      </c>
      <c r="M28" s="718"/>
      <c r="N28" s="822"/>
      <c r="O28" s="822"/>
      <c r="P28" s="822"/>
      <c r="Q28" s="823"/>
      <c r="R28" s="14"/>
    </row>
    <row r="29" spans="1:18" ht="20.3" customHeight="1" x14ac:dyDescent="0.3">
      <c r="A29" s="9"/>
      <c r="B29" s="3" t="s">
        <v>2887</v>
      </c>
      <c r="C29" s="3"/>
      <c r="D29" s="3"/>
      <c r="E29" s="3"/>
      <c r="F29" s="3"/>
      <c r="G29" s="3"/>
      <c r="H29" s="3"/>
      <c r="I29" s="3"/>
      <c r="J29" s="3"/>
      <c r="K29" s="3"/>
      <c r="L29" s="721" t="s">
        <v>930</v>
      </c>
      <c r="M29" s="718"/>
      <c r="N29" s="826"/>
      <c r="O29" s="826"/>
      <c r="P29" s="826"/>
      <c r="Q29" s="827"/>
      <c r="R29" s="14"/>
    </row>
    <row r="30" spans="1:18" ht="20.3" customHeight="1" x14ac:dyDescent="0.3">
      <c r="A30" s="9"/>
      <c r="B30" s="3" t="s">
        <v>2888</v>
      </c>
      <c r="C30" s="3"/>
      <c r="D30" s="3"/>
      <c r="E30" s="3"/>
      <c r="F30" s="3"/>
      <c r="G30" s="3"/>
      <c r="H30" s="3"/>
      <c r="I30" s="3"/>
      <c r="J30" s="3"/>
      <c r="K30" s="3"/>
      <c r="L30" s="722" t="s">
        <v>932</v>
      </c>
      <c r="M30" s="719"/>
      <c r="N30" s="828"/>
      <c r="O30" s="828"/>
      <c r="P30" s="828"/>
      <c r="Q30" s="829"/>
      <c r="R30" s="14"/>
    </row>
    <row r="31" spans="1:18" ht="20.3" customHeight="1" x14ac:dyDescent="0.3">
      <c r="A31" s="9"/>
      <c r="B31" s="3" t="s">
        <v>2890</v>
      </c>
      <c r="C31" s="3"/>
      <c r="D31" s="3"/>
      <c r="E31" s="3"/>
      <c r="F31" s="3"/>
      <c r="G31" s="3"/>
      <c r="H31" s="3"/>
      <c r="I31" s="3"/>
      <c r="J31" s="3"/>
      <c r="K31" s="3"/>
      <c r="L31" s="3"/>
      <c r="M31" s="3"/>
      <c r="N31" s="3"/>
      <c r="O31" s="3"/>
      <c r="P31" s="3"/>
      <c r="Q31" s="3"/>
      <c r="R31" s="14"/>
    </row>
    <row r="32" spans="1:18" ht="20.3" customHeight="1" x14ac:dyDescent="0.3">
      <c r="A32" s="9"/>
      <c r="B32" s="3"/>
      <c r="C32" s="614" t="s">
        <v>2889</v>
      </c>
      <c r="D32" s="3"/>
      <c r="E32" s="3"/>
      <c r="F32" s="3"/>
      <c r="G32" s="3"/>
      <c r="H32" s="3"/>
      <c r="I32" s="3"/>
      <c r="J32" s="3"/>
      <c r="K32" s="3"/>
      <c r="L32" s="3"/>
      <c r="M32" s="3"/>
      <c r="N32" s="3"/>
      <c r="O32" s="3"/>
      <c r="P32" s="3"/>
      <c r="Q32" s="3"/>
      <c r="R32" s="14"/>
    </row>
    <row r="33" spans="1:18" ht="20.3" customHeight="1" thickBot="1" x14ac:dyDescent="0.35">
      <c r="A33" s="10"/>
      <c r="B33" s="11"/>
      <c r="C33" s="11"/>
      <c r="D33" s="11"/>
      <c r="E33" s="11"/>
      <c r="F33" s="11"/>
      <c r="G33" s="11"/>
      <c r="H33" s="11"/>
      <c r="I33" s="11"/>
      <c r="J33" s="11"/>
      <c r="K33" s="11"/>
      <c r="L33" s="11"/>
      <c r="M33" s="11"/>
      <c r="N33" s="11"/>
      <c r="O33" s="11"/>
      <c r="P33" s="11"/>
      <c r="Q33" s="11"/>
      <c r="R33" s="15"/>
    </row>
  </sheetData>
  <mergeCells count="18">
    <mergeCell ref="N1:N2"/>
    <mergeCell ref="B3:F3"/>
    <mergeCell ref="G3:K3"/>
    <mergeCell ref="B4:F4"/>
    <mergeCell ref="G4:K4"/>
    <mergeCell ref="B5:F5"/>
    <mergeCell ref="G5:K5"/>
    <mergeCell ref="B6:F6"/>
    <mergeCell ref="B1:K2"/>
    <mergeCell ref="L1:L2"/>
    <mergeCell ref="N28:Q28"/>
    <mergeCell ref="N29:Q29"/>
    <mergeCell ref="N30:Q30"/>
    <mergeCell ref="N23:Q23"/>
    <mergeCell ref="N24:Q24"/>
    <mergeCell ref="N25:Q25"/>
    <mergeCell ref="N26:Q26"/>
    <mergeCell ref="N27:Q27"/>
  </mergeCells>
  <hyperlinks>
    <hyperlink ref="B4:F4" location="'People - R&amp;H'!A1" tooltip="2. Roles and Hierarchy" display="2. Roles and Hierarchy" xr:uid="{00000000-0004-0000-0B00-000000000000}"/>
    <hyperlink ref="B5:F5" location="'People - PEM'!A1" tooltip="3. People Management" display="3. People Management" xr:uid="{00000000-0004-0000-0B00-000001000000}"/>
    <hyperlink ref="B6:F6" location="'People - KNM'!A1" tooltip="4. Knowledge Management" display="4. Knowledge Management" xr:uid="{00000000-0004-0000-0B00-000002000000}"/>
    <hyperlink ref="G3:K3" location="'People - T&amp;E'!A1" tooltip="5. Training &amp; Education" display="5. Training &amp; Education" xr:uid="{00000000-0004-0000-0B00-000003000000}"/>
    <hyperlink ref="B3:F3" location="'People - EMP'!A1" tooltip="1. Employees" display="1. Employees" xr:uid="{00000000-0004-0000-0B00-000004000000}"/>
    <hyperlink ref="C32" r:id="rId1" xr:uid="{CA428D06-235D-43F5-9DE3-F32088B89F06}"/>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62526" r:id="rId5" name="Drop Down 62">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2527" r:id="rId6" name="Drop Down 63">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2528" r:id="rId7" name="Drop Down 64">
              <controlPr defaultSize="0" autoLine="0" autoPict="0">
                <anchor moveWithCells="1">
                  <from>
                    <xdr:col>13</xdr:col>
                    <xdr:colOff>15368</xdr:colOff>
                    <xdr:row>13</xdr:row>
                    <xdr:rowOff>23052</xdr:rowOff>
                  </from>
                  <to>
                    <xdr:col>14</xdr:col>
                    <xdr:colOff>15368</xdr:colOff>
                    <xdr:row>13</xdr:row>
                    <xdr:rowOff>230521</xdr:rowOff>
                  </to>
                </anchor>
              </controlPr>
            </control>
          </mc:Choice>
        </mc:AlternateContent>
        <mc:AlternateContent xmlns:mc="http://schemas.openxmlformats.org/markup-compatibility/2006">
          <mc:Choice Requires="x14">
            <control shapeId="62529" r:id="rId8" name="Drop Down 65">
              <controlPr defaultSize="0" autoLine="0" autoPict="0">
                <anchor moveWithCells="1">
                  <from>
                    <xdr:col>13</xdr:col>
                    <xdr:colOff>15368</xdr:colOff>
                    <xdr:row>14</xdr:row>
                    <xdr:rowOff>23052</xdr:rowOff>
                  </from>
                  <to>
                    <xdr:col>14</xdr:col>
                    <xdr:colOff>15368</xdr:colOff>
                    <xdr:row>14</xdr:row>
                    <xdr:rowOff>230521</xdr:rowOff>
                  </to>
                </anchor>
              </controlPr>
            </control>
          </mc:Choice>
        </mc:AlternateContent>
        <mc:AlternateContent xmlns:mc="http://schemas.openxmlformats.org/markup-compatibility/2006">
          <mc:Choice Requires="x14">
            <control shapeId="62530" r:id="rId9" name="Drop Down 66">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2531" r:id="rId10" name="Drop Down 67">
              <controlPr defaultSize="0" autoLine="0" autoPict="0">
                <anchor moveWithCells="1">
                  <from>
                    <xdr:col>13</xdr:col>
                    <xdr:colOff>15368</xdr:colOff>
                    <xdr:row>12</xdr:row>
                    <xdr:rowOff>23052</xdr:rowOff>
                  </from>
                  <to>
                    <xdr:col>14</xdr:col>
                    <xdr:colOff>15368</xdr:colOff>
                    <xdr:row>12</xdr:row>
                    <xdr:rowOff>230521</xdr:rowOff>
                  </to>
                </anchor>
              </controlPr>
            </control>
          </mc:Choice>
        </mc:AlternateContent>
        <mc:AlternateContent xmlns:mc="http://schemas.openxmlformats.org/markup-compatibility/2006">
          <mc:Choice Requires="x14">
            <control shapeId="62532" r:id="rId11" name="Drop Down 68">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2560" r:id="rId12" name="Drop Down 96">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2561" r:id="rId13" name="Drop Down 97">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2562" r:id="rId14" name="Drop Down 98">
              <controlPr defaultSize="0" autoLine="0" autoPict="0">
                <anchor moveWithCells="1">
                  <from>
                    <xdr:col>13</xdr:col>
                    <xdr:colOff>15368</xdr:colOff>
                    <xdr:row>16</xdr:row>
                    <xdr:rowOff>23052</xdr:rowOff>
                  </from>
                  <to>
                    <xdr:col>14</xdr:col>
                    <xdr:colOff>15368</xdr:colOff>
                    <xdr:row>16</xdr:row>
                    <xdr:rowOff>230521</xdr:rowOff>
                  </to>
                </anchor>
              </controlPr>
            </control>
          </mc:Choice>
        </mc:AlternateContent>
        <mc:AlternateContent xmlns:mc="http://schemas.openxmlformats.org/markup-compatibility/2006">
          <mc:Choice Requires="x14">
            <control shapeId="62563" r:id="rId15" name="Drop Down 99">
              <controlPr defaultSize="0" autoLine="0" autoPict="0">
                <anchor moveWithCells="1">
                  <from>
                    <xdr:col>13</xdr:col>
                    <xdr:colOff>15368</xdr:colOff>
                    <xdr:row>17</xdr:row>
                    <xdr:rowOff>23052</xdr:rowOff>
                  </from>
                  <to>
                    <xdr:col>14</xdr:col>
                    <xdr:colOff>15368</xdr:colOff>
                    <xdr:row>17</xdr:row>
                    <xdr:rowOff>230521</xdr:rowOff>
                  </to>
                </anchor>
              </controlPr>
            </control>
          </mc:Choice>
        </mc:AlternateContent>
        <mc:AlternateContent xmlns:mc="http://schemas.openxmlformats.org/markup-compatibility/2006">
          <mc:Choice Requires="x14">
            <control shapeId="62564" r:id="rId16" name="Drop Down 100">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2565" r:id="rId17" name="Drop Down 101">
              <controlPr defaultSize="0" autoLine="0" autoPict="0">
                <anchor moveWithCells="1">
                  <from>
                    <xdr:col>13</xdr:col>
                    <xdr:colOff>15368</xdr:colOff>
                    <xdr:row>15</xdr:row>
                    <xdr:rowOff>23052</xdr:rowOff>
                  </from>
                  <to>
                    <xdr:col>14</xdr:col>
                    <xdr:colOff>15368</xdr:colOff>
                    <xdr:row>15</xdr:row>
                    <xdr:rowOff>230521</xdr:rowOff>
                  </to>
                </anchor>
              </controlPr>
            </control>
          </mc:Choice>
        </mc:AlternateContent>
        <mc:AlternateContent xmlns:mc="http://schemas.openxmlformats.org/markup-compatibility/2006">
          <mc:Choice Requires="x14">
            <control shapeId="62566" r:id="rId18" name="Drop Down 102">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2567" r:id="rId19" name="Drop Down 103">
              <controlPr defaultSize="0" autoLine="0" autoPict="0">
                <anchor moveWithCells="1">
                  <from>
                    <xdr:col>13</xdr:col>
                    <xdr:colOff>15368</xdr:colOff>
                    <xdr:row>18</xdr:row>
                    <xdr:rowOff>23052</xdr:rowOff>
                  </from>
                  <to>
                    <xdr:col>14</xdr:col>
                    <xdr:colOff>15368</xdr:colOff>
                    <xdr:row>18</xdr:row>
                    <xdr:rowOff>230521</xdr:rowOff>
                  </to>
                </anchor>
              </controlPr>
            </control>
          </mc:Choice>
        </mc:AlternateContent>
        <mc:AlternateContent xmlns:mc="http://schemas.openxmlformats.org/markup-compatibility/2006">
          <mc:Choice Requires="x14">
            <control shapeId="62568" r:id="rId20" name="Drop Down 104">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2569" r:id="rId21" name="Drop Down 105">
              <controlPr defaultSize="0" autoLine="0" autoPict="0">
                <anchor moveWithCells="1">
                  <from>
                    <xdr:col>13</xdr:col>
                    <xdr:colOff>15368</xdr:colOff>
                    <xdr:row>19</xdr:row>
                    <xdr:rowOff>23052</xdr:rowOff>
                  </from>
                  <to>
                    <xdr:col>14</xdr:col>
                    <xdr:colOff>15368</xdr:colOff>
                    <xdr:row>19</xdr:row>
                    <xdr:rowOff>230521</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Blad21">
    <tabColor rgb="FF0070C0"/>
  </sheetPr>
  <dimension ref="A1:T53"/>
  <sheetViews>
    <sheetView showRowColHeaders="0" zoomScaleNormal="100" workbookViewId="0">
      <pane ySplit="7" topLeftCell="A8" activePane="bottomLeft" state="frozen"/>
      <selection pane="bottomLeft" activeCell="N1" sqref="N1:N2"/>
    </sheetView>
  </sheetViews>
  <sheetFormatPr defaultColWidth="0" defaultRowHeight="20.3" customHeight="1" zeroHeight="1" x14ac:dyDescent="0.3"/>
  <cols>
    <col min="1" max="1" width="5.77734375" style="684" customWidth="1"/>
    <col min="2" max="11" width="9.21875" style="684" customWidth="1"/>
    <col min="12" max="12" width="20" style="684" customWidth="1"/>
    <col min="13" max="13" width="2.21875" style="684" customWidth="1"/>
    <col min="14" max="14" width="20" style="684" customWidth="1"/>
    <col min="15" max="15" width="2.21875" style="684" customWidth="1"/>
    <col min="16" max="16" width="57.21875" style="684" customWidth="1"/>
    <col min="17" max="17" width="110.77734375" style="684" customWidth="1"/>
    <col min="18" max="18" width="2.21875" style="684" customWidth="1"/>
    <col min="19" max="20" width="0" style="684" hidden="1" customWidth="1"/>
    <col min="21" max="16384" width="9.21875" style="684" hidden="1"/>
  </cols>
  <sheetData>
    <row r="1" spans="1:18" customFormat="1" ht="20.3" customHeight="1" x14ac:dyDescent="0.3">
      <c r="A1" s="425"/>
      <c r="B1" s="751" t="s">
        <v>152</v>
      </c>
      <c r="C1" s="752"/>
      <c r="D1" s="752"/>
      <c r="E1" s="752"/>
      <c r="F1" s="752"/>
      <c r="G1" s="752"/>
      <c r="H1" s="752"/>
      <c r="I1" s="752"/>
      <c r="J1" s="752"/>
      <c r="K1" s="752"/>
      <c r="L1" s="742"/>
      <c r="M1" s="437"/>
      <c r="N1" s="759"/>
      <c r="O1" s="426"/>
      <c r="P1" s="426"/>
      <c r="Q1" s="426"/>
      <c r="R1" s="427"/>
    </row>
    <row r="2" spans="1:18" customFormat="1" ht="20.3" customHeight="1" x14ac:dyDescent="0.3">
      <c r="A2" s="428"/>
      <c r="B2" s="753"/>
      <c r="C2" s="754"/>
      <c r="D2" s="754"/>
      <c r="E2" s="754"/>
      <c r="F2" s="754"/>
      <c r="G2" s="754"/>
      <c r="H2" s="754"/>
      <c r="I2" s="754"/>
      <c r="J2" s="754"/>
      <c r="K2" s="754"/>
      <c r="L2" s="743"/>
      <c r="M2" s="422"/>
      <c r="N2" s="743"/>
      <c r="O2" s="434"/>
      <c r="P2" s="434"/>
      <c r="Q2" s="434"/>
      <c r="R2" s="435"/>
    </row>
    <row r="3" spans="1:18" customFormat="1" ht="20.3" customHeight="1" x14ac:dyDescent="0.3">
      <c r="A3" s="428"/>
      <c r="B3" s="735" t="s">
        <v>2196</v>
      </c>
      <c r="C3" s="736"/>
      <c r="D3" s="736"/>
      <c r="E3" s="736"/>
      <c r="F3" s="736"/>
      <c r="G3" s="735" t="s">
        <v>4649</v>
      </c>
      <c r="H3" s="736"/>
      <c r="I3" s="736"/>
      <c r="J3" s="736"/>
      <c r="K3" s="736"/>
      <c r="L3" s="414"/>
      <c r="M3" s="414"/>
      <c r="N3" s="414"/>
      <c r="O3" s="429"/>
      <c r="P3" s="429"/>
      <c r="Q3" s="429"/>
      <c r="R3" s="430"/>
    </row>
    <row r="4" spans="1:18" customFormat="1" ht="20.3" customHeight="1" x14ac:dyDescent="0.3">
      <c r="A4" s="428"/>
      <c r="B4" s="744" t="s">
        <v>2197</v>
      </c>
      <c r="C4" s="745"/>
      <c r="D4" s="745"/>
      <c r="E4" s="745"/>
      <c r="F4" s="746"/>
      <c r="G4" s="747"/>
      <c r="H4" s="748"/>
      <c r="I4" s="748"/>
      <c r="J4" s="748"/>
      <c r="K4" s="748"/>
      <c r="L4" s="414"/>
      <c r="M4" s="414"/>
      <c r="N4" s="414"/>
      <c r="O4" s="429"/>
      <c r="P4" s="429"/>
      <c r="Q4" s="429"/>
      <c r="R4" s="430"/>
    </row>
    <row r="5" spans="1:18" customFormat="1" ht="20.3" customHeight="1" x14ac:dyDescent="0.3">
      <c r="A5" s="428"/>
      <c r="B5" s="735" t="s">
        <v>2198</v>
      </c>
      <c r="C5" s="736"/>
      <c r="D5" s="736"/>
      <c r="E5" s="736"/>
      <c r="F5" s="736"/>
      <c r="G5" s="747"/>
      <c r="H5" s="748"/>
      <c r="I5" s="748"/>
      <c r="J5" s="748"/>
      <c r="K5" s="748"/>
      <c r="L5" s="414"/>
      <c r="M5" s="414"/>
      <c r="N5" s="414"/>
      <c r="O5" s="429"/>
      <c r="P5" s="429"/>
      <c r="Q5" s="429"/>
      <c r="R5" s="430"/>
    </row>
    <row r="6" spans="1:18" customFormat="1" ht="20.3" customHeight="1" x14ac:dyDescent="0.3">
      <c r="A6" s="428"/>
      <c r="B6" s="735" t="s">
        <v>2199</v>
      </c>
      <c r="C6" s="736"/>
      <c r="D6" s="736"/>
      <c r="E6" s="736"/>
      <c r="F6" s="736"/>
      <c r="G6" s="436"/>
      <c r="H6" s="414"/>
      <c r="I6" s="414"/>
      <c r="J6" s="414"/>
      <c r="K6" s="414"/>
      <c r="L6" s="414"/>
      <c r="M6" s="414"/>
      <c r="N6" s="414"/>
      <c r="O6" s="429"/>
      <c r="P6" s="429"/>
      <c r="Q6" s="429"/>
      <c r="R6" s="430"/>
    </row>
    <row r="7" spans="1:18" customFormat="1" ht="20.3" customHeight="1" thickBot="1" x14ac:dyDescent="0.35">
      <c r="A7" s="431"/>
      <c r="B7" s="432"/>
      <c r="C7" s="432"/>
      <c r="D7" s="432"/>
      <c r="E7" s="432"/>
      <c r="F7" s="432"/>
      <c r="G7" s="432"/>
      <c r="H7" s="432"/>
      <c r="I7" s="432"/>
      <c r="J7" s="432"/>
      <c r="K7" s="432"/>
      <c r="L7" s="432"/>
      <c r="M7" s="432"/>
      <c r="N7" s="432"/>
      <c r="O7" s="432"/>
      <c r="P7" s="432"/>
      <c r="Q7" s="432"/>
      <c r="R7" s="433"/>
    </row>
    <row r="8" spans="1:18" customFormat="1" ht="20.3" customHeight="1" x14ac:dyDescent="0.3">
      <c r="A8" s="16"/>
      <c r="B8" s="17"/>
      <c r="C8" s="17"/>
      <c r="D8" s="17"/>
      <c r="E8" s="17"/>
      <c r="F8" s="17"/>
      <c r="G8" s="17"/>
      <c r="H8" s="17"/>
      <c r="I8" s="17"/>
      <c r="J8" s="17"/>
      <c r="K8" s="17"/>
      <c r="L8" s="17"/>
      <c r="M8" s="17"/>
      <c r="N8" s="17"/>
      <c r="O8" s="17"/>
      <c r="P8" s="17"/>
      <c r="Q8" s="17"/>
      <c r="R8" s="18"/>
    </row>
    <row r="9" spans="1:18" s="2" customFormat="1" ht="20.3" customHeight="1" x14ac:dyDescent="0.3">
      <c r="A9" s="106">
        <v>2</v>
      </c>
      <c r="B9" s="107" t="s">
        <v>395</v>
      </c>
      <c r="C9" s="107"/>
      <c r="D9" s="107"/>
      <c r="E9" s="107"/>
      <c r="F9" s="107"/>
      <c r="G9" s="107"/>
      <c r="H9" s="107"/>
      <c r="I9" s="107"/>
      <c r="J9" s="107"/>
      <c r="K9" s="108"/>
      <c r="L9" s="109" t="s">
        <v>148</v>
      </c>
      <c r="M9" s="108"/>
      <c r="N9" s="109" t="s">
        <v>125</v>
      </c>
      <c r="O9" s="202"/>
      <c r="P9" s="115" t="s">
        <v>1258</v>
      </c>
      <c r="Q9" s="115" t="s">
        <v>149</v>
      </c>
      <c r="R9" s="13"/>
    </row>
    <row r="10" spans="1:18" s="2" customFormat="1" ht="20.3" customHeight="1" x14ac:dyDescent="0.3">
      <c r="A10" s="6"/>
      <c r="B10" s="3" t="s">
        <v>5</v>
      </c>
      <c r="C10" s="3" t="s">
        <v>388</v>
      </c>
      <c r="D10" s="3"/>
      <c r="E10" s="3"/>
      <c r="F10" s="3"/>
      <c r="G10" s="3"/>
      <c r="H10" s="3"/>
      <c r="I10" s="3"/>
      <c r="J10" s="3"/>
      <c r="K10" s="3"/>
      <c r="L10" s="113"/>
      <c r="M10" s="3"/>
      <c r="N10" s="113"/>
      <c r="O10" s="195"/>
      <c r="P10" s="204" t="str">
        <f>VLOOKUP(_Output!D107,_Guidance!B264:C269,2,FALSE)</f>
        <v xml:space="preserve"> </v>
      </c>
      <c r="Q10" s="113" t="s">
        <v>646</v>
      </c>
      <c r="R10" s="13"/>
    </row>
    <row r="11" spans="1:18" s="2" customFormat="1" ht="20.3" customHeight="1" x14ac:dyDescent="0.3">
      <c r="A11" s="96"/>
      <c r="B11" s="82" t="s">
        <v>7</v>
      </c>
      <c r="C11" s="87" t="s">
        <v>213</v>
      </c>
      <c r="D11" s="82"/>
      <c r="E11" s="82"/>
      <c r="F11" s="82"/>
      <c r="G11" s="82"/>
      <c r="H11" s="82"/>
      <c r="I11" s="82"/>
      <c r="J11" s="82"/>
      <c r="K11" s="87"/>
      <c r="L11" s="125"/>
      <c r="M11" s="82"/>
      <c r="N11" s="125"/>
      <c r="O11" s="201"/>
      <c r="P11" s="205"/>
      <c r="Q11" s="125"/>
      <c r="R11" s="91"/>
    </row>
    <row r="12" spans="1:18" s="2" customFormat="1" ht="20.3" customHeight="1" x14ac:dyDescent="0.3">
      <c r="A12" s="96"/>
      <c r="B12" s="83" t="s">
        <v>245</v>
      </c>
      <c r="C12" s="82" t="s">
        <v>672</v>
      </c>
      <c r="D12" s="83"/>
      <c r="E12" s="83"/>
      <c r="F12" s="83"/>
      <c r="G12" s="83"/>
      <c r="H12" s="83"/>
      <c r="I12" s="83"/>
      <c r="J12" s="83"/>
      <c r="K12" s="82"/>
      <c r="L12" s="125"/>
      <c r="M12" s="82"/>
      <c r="N12" s="125"/>
      <c r="O12" s="201"/>
      <c r="P12" s="205"/>
      <c r="Q12" s="125" t="s">
        <v>1909</v>
      </c>
      <c r="R12" s="91"/>
    </row>
    <row r="13" spans="1:18" s="2" customFormat="1" ht="20.3" customHeight="1" x14ac:dyDescent="0.3">
      <c r="A13" s="96"/>
      <c r="B13" s="83" t="s">
        <v>246</v>
      </c>
      <c r="C13" s="82" t="s">
        <v>4049</v>
      </c>
      <c r="D13" s="83"/>
      <c r="E13" s="83"/>
      <c r="F13" s="83"/>
      <c r="G13" s="83"/>
      <c r="H13" s="83"/>
      <c r="I13" s="83"/>
      <c r="J13" s="83"/>
      <c r="K13" s="82"/>
      <c r="L13" s="125"/>
      <c r="M13" s="82"/>
      <c r="N13" s="125"/>
      <c r="O13" s="201"/>
      <c r="P13" s="205"/>
      <c r="Q13" s="125" t="s">
        <v>1908</v>
      </c>
      <c r="R13" s="91"/>
    </row>
    <row r="14" spans="1:18" s="2" customFormat="1" ht="20.3" customHeight="1" x14ac:dyDescent="0.3">
      <c r="A14" s="96"/>
      <c r="B14" s="83" t="s">
        <v>247</v>
      </c>
      <c r="C14" s="82" t="s">
        <v>4047</v>
      </c>
      <c r="D14" s="83"/>
      <c r="E14" s="83"/>
      <c r="F14" s="83"/>
      <c r="G14" s="83"/>
      <c r="H14" s="83"/>
      <c r="I14" s="83"/>
      <c r="J14" s="83"/>
      <c r="K14" s="82"/>
      <c r="L14" s="125"/>
      <c r="M14" s="82"/>
      <c r="N14" s="125"/>
      <c r="O14" s="201"/>
      <c r="P14" s="205"/>
      <c r="Q14" s="125" t="s">
        <v>1907</v>
      </c>
      <c r="R14" s="91"/>
    </row>
    <row r="15" spans="1:18" s="2" customFormat="1" ht="20.3" customHeight="1" x14ac:dyDescent="0.3">
      <c r="A15" s="96"/>
      <c r="B15" s="83" t="s">
        <v>248</v>
      </c>
      <c r="C15" s="82" t="s">
        <v>214</v>
      </c>
      <c r="D15" s="83"/>
      <c r="E15" s="83"/>
      <c r="F15" s="83"/>
      <c r="G15" s="83"/>
      <c r="H15" s="83"/>
      <c r="I15" s="83"/>
      <c r="J15" s="83"/>
      <c r="K15" s="82"/>
      <c r="L15" s="125"/>
      <c r="M15" s="82"/>
      <c r="N15" s="125"/>
      <c r="O15" s="201"/>
      <c r="P15" s="205"/>
      <c r="Q15" s="125" t="s">
        <v>4056</v>
      </c>
      <c r="R15" s="91"/>
    </row>
    <row r="16" spans="1:18" s="2" customFormat="1" ht="20.3" customHeight="1" x14ac:dyDescent="0.3">
      <c r="A16" s="96"/>
      <c r="B16" s="83" t="s">
        <v>249</v>
      </c>
      <c r="C16" s="82" t="s">
        <v>2719</v>
      </c>
      <c r="D16" s="83"/>
      <c r="E16" s="83"/>
      <c r="F16" s="83"/>
      <c r="G16" s="83"/>
      <c r="H16" s="83"/>
      <c r="I16" s="83"/>
      <c r="J16" s="83"/>
      <c r="K16" s="82"/>
      <c r="L16" s="125"/>
      <c r="M16" s="82"/>
      <c r="N16" s="125"/>
      <c r="O16" s="201"/>
      <c r="P16" s="205"/>
      <c r="Q16" s="125" t="s">
        <v>1906</v>
      </c>
      <c r="R16" s="91"/>
    </row>
    <row r="17" spans="1:18" s="2" customFormat="1" ht="20.3" customHeight="1" x14ac:dyDescent="0.3">
      <c r="A17" s="96"/>
      <c r="B17" s="83" t="s">
        <v>250</v>
      </c>
      <c r="C17" s="82" t="s">
        <v>1903</v>
      </c>
      <c r="D17" s="83"/>
      <c r="E17" s="83"/>
      <c r="F17" s="83"/>
      <c r="G17" s="83"/>
      <c r="H17" s="83"/>
      <c r="I17" s="83"/>
      <c r="J17" s="83"/>
      <c r="K17" s="82"/>
      <c r="L17" s="125"/>
      <c r="M17" s="82"/>
      <c r="N17" s="125"/>
      <c r="O17" s="201"/>
      <c r="P17" s="205"/>
      <c r="Q17" s="125" t="s">
        <v>1905</v>
      </c>
      <c r="R17" s="91"/>
    </row>
    <row r="18" spans="1:18" s="2" customFormat="1" ht="20.3" customHeight="1" x14ac:dyDescent="0.3">
      <c r="A18" s="96"/>
      <c r="B18" s="83" t="s">
        <v>251</v>
      </c>
      <c r="C18" s="82" t="s">
        <v>215</v>
      </c>
      <c r="D18" s="83"/>
      <c r="E18" s="83"/>
      <c r="F18" s="83"/>
      <c r="G18" s="83"/>
      <c r="H18" s="83"/>
      <c r="I18" s="83"/>
      <c r="J18" s="83"/>
      <c r="K18" s="82"/>
      <c r="L18" s="125"/>
      <c r="M18" s="82"/>
      <c r="N18" s="125"/>
      <c r="O18" s="201"/>
      <c r="P18" s="205"/>
      <c r="Q18" s="125" t="s">
        <v>1904</v>
      </c>
      <c r="R18" s="91"/>
    </row>
    <row r="19" spans="1:18" s="2" customFormat="1" ht="20.3" customHeight="1" x14ac:dyDescent="0.3">
      <c r="A19" s="96"/>
      <c r="B19" s="83" t="s">
        <v>252</v>
      </c>
      <c r="C19" s="82" t="s">
        <v>216</v>
      </c>
      <c r="D19" s="83"/>
      <c r="E19" s="83"/>
      <c r="F19" s="83"/>
      <c r="G19" s="83"/>
      <c r="H19" s="83"/>
      <c r="I19" s="83"/>
      <c r="J19" s="83"/>
      <c r="K19" s="82"/>
      <c r="L19" s="125"/>
      <c r="M19" s="82"/>
      <c r="N19" s="125"/>
      <c r="O19" s="201"/>
      <c r="P19" s="205"/>
      <c r="Q19" s="125" t="s">
        <v>1910</v>
      </c>
      <c r="R19" s="91"/>
    </row>
    <row r="20" spans="1:18" s="2" customFormat="1" ht="20.3" customHeight="1" x14ac:dyDescent="0.3">
      <c r="A20" s="96"/>
      <c r="B20" s="83" t="s">
        <v>253</v>
      </c>
      <c r="C20" s="82" t="s">
        <v>217</v>
      </c>
      <c r="D20" s="83"/>
      <c r="E20" s="83"/>
      <c r="F20" s="83"/>
      <c r="G20" s="83"/>
      <c r="H20" s="83"/>
      <c r="I20" s="83"/>
      <c r="J20" s="83"/>
      <c r="K20" s="82"/>
      <c r="L20" s="125"/>
      <c r="M20" s="82"/>
      <c r="N20" s="125"/>
      <c r="O20" s="201"/>
      <c r="P20" s="205"/>
      <c r="Q20" s="125" t="s">
        <v>1912</v>
      </c>
      <c r="R20" s="91"/>
    </row>
    <row r="21" spans="1:18" s="2" customFormat="1" ht="20.3" customHeight="1" x14ac:dyDescent="0.3">
      <c r="A21" s="96"/>
      <c r="B21" s="83" t="s">
        <v>254</v>
      </c>
      <c r="C21" s="82" t="s">
        <v>218</v>
      </c>
      <c r="D21" s="83"/>
      <c r="E21" s="83"/>
      <c r="F21" s="83"/>
      <c r="G21" s="83"/>
      <c r="H21" s="83"/>
      <c r="I21" s="83"/>
      <c r="J21" s="83"/>
      <c r="K21" s="82"/>
      <c r="L21" s="125"/>
      <c r="M21" s="82"/>
      <c r="N21" s="125"/>
      <c r="O21" s="201"/>
      <c r="P21" s="205"/>
      <c r="Q21" s="125" t="s">
        <v>1911</v>
      </c>
      <c r="R21" s="91"/>
    </row>
    <row r="22" spans="1:18" s="2" customFormat="1" ht="20.3" customHeight="1" x14ac:dyDescent="0.3">
      <c r="A22" s="96"/>
      <c r="B22" s="83" t="s">
        <v>255</v>
      </c>
      <c r="C22" s="82" t="s">
        <v>219</v>
      </c>
      <c r="D22" s="83"/>
      <c r="E22" s="83"/>
      <c r="F22" s="83"/>
      <c r="G22" s="83"/>
      <c r="H22" s="83"/>
      <c r="I22" s="83"/>
      <c r="J22" s="83"/>
      <c r="K22" s="82"/>
      <c r="L22" s="125"/>
      <c r="M22" s="82"/>
      <c r="N22" s="125"/>
      <c r="O22" s="201"/>
      <c r="P22" s="205"/>
      <c r="Q22" s="125" t="s">
        <v>1913</v>
      </c>
      <c r="R22" s="91"/>
    </row>
    <row r="23" spans="1:18" s="2" customFormat="1" ht="20.3" customHeight="1" x14ac:dyDescent="0.3">
      <c r="A23" s="96"/>
      <c r="B23" s="83" t="s">
        <v>274</v>
      </c>
      <c r="C23" s="82" t="s">
        <v>4048</v>
      </c>
      <c r="D23" s="83"/>
      <c r="E23" s="83"/>
      <c r="F23" s="83"/>
      <c r="G23" s="83"/>
      <c r="H23" s="83"/>
      <c r="I23" s="83"/>
      <c r="J23" s="83"/>
      <c r="K23" s="82"/>
      <c r="L23" s="125"/>
      <c r="M23" s="82"/>
      <c r="N23" s="125"/>
      <c r="O23" s="201"/>
      <c r="P23" s="205"/>
      <c r="Q23" s="125" t="s">
        <v>4053</v>
      </c>
      <c r="R23" s="91"/>
    </row>
    <row r="24" spans="1:18" s="2" customFormat="1" ht="20.3" customHeight="1" x14ac:dyDescent="0.3">
      <c r="A24" s="96"/>
      <c r="B24" s="83" t="s">
        <v>4051</v>
      </c>
      <c r="C24" s="82" t="s">
        <v>4050</v>
      </c>
      <c r="D24" s="83"/>
      <c r="E24" s="83"/>
      <c r="F24" s="83"/>
      <c r="G24" s="83"/>
      <c r="H24" s="83"/>
      <c r="I24" s="83"/>
      <c r="J24" s="83"/>
      <c r="K24" s="82"/>
      <c r="L24" s="126"/>
      <c r="M24" s="82"/>
      <c r="N24" s="125"/>
      <c r="O24" s="201"/>
      <c r="P24" s="205"/>
      <c r="Q24" s="125" t="s">
        <v>4054</v>
      </c>
      <c r="R24" s="91"/>
    </row>
    <row r="25" spans="1:18" s="2" customFormat="1" ht="20.3" customHeight="1" x14ac:dyDescent="0.3">
      <c r="A25" s="96"/>
      <c r="B25" s="83" t="s">
        <v>4052</v>
      </c>
      <c r="C25" s="82" t="s">
        <v>192</v>
      </c>
      <c r="D25" s="83"/>
      <c r="E25" s="83"/>
      <c r="F25" s="83"/>
      <c r="G25" s="83"/>
      <c r="H25" s="83"/>
      <c r="I25" s="83"/>
      <c r="J25" s="83"/>
      <c r="K25" s="82"/>
      <c r="L25" s="353"/>
      <c r="M25" s="82"/>
      <c r="N25" s="125"/>
      <c r="O25" s="201"/>
      <c r="P25" s="205"/>
      <c r="Q25" s="125" t="s">
        <v>275</v>
      </c>
      <c r="R25" s="91"/>
    </row>
    <row r="26" spans="1:18" s="2" customFormat="1" ht="20.3" customHeight="1" x14ac:dyDescent="0.3">
      <c r="A26" s="6"/>
      <c r="B26" s="3" t="s">
        <v>10</v>
      </c>
      <c r="C26" s="3" t="s">
        <v>220</v>
      </c>
      <c r="D26" s="3"/>
      <c r="E26" s="3"/>
      <c r="F26" s="3"/>
      <c r="G26" s="3"/>
      <c r="H26" s="3"/>
      <c r="I26" s="3"/>
      <c r="J26" s="3"/>
      <c r="K26" s="3"/>
      <c r="L26" s="113"/>
      <c r="M26" s="3"/>
      <c r="N26" s="113"/>
      <c r="O26" s="195"/>
      <c r="P26" s="204" t="str">
        <f>VLOOKUP(_Output!D123,_Guidance!B270:C275,2,FALSE)</f>
        <v xml:space="preserve"> </v>
      </c>
      <c r="Q26" s="113" t="s">
        <v>234</v>
      </c>
      <c r="R26" s="13"/>
    </row>
    <row r="27" spans="1:18" s="2" customFormat="1" ht="20.3" customHeight="1" x14ac:dyDescent="0.3">
      <c r="A27" s="6"/>
      <c r="B27" s="3" t="s">
        <v>21</v>
      </c>
      <c r="C27" s="3" t="s">
        <v>1540</v>
      </c>
      <c r="D27" s="3"/>
      <c r="E27" s="3"/>
      <c r="F27" s="3"/>
      <c r="G27" s="3"/>
      <c r="H27" s="3"/>
      <c r="I27" s="3"/>
      <c r="J27" s="3"/>
      <c r="K27" s="3"/>
      <c r="L27" s="113"/>
      <c r="M27" s="3"/>
      <c r="N27" s="113"/>
      <c r="O27" s="195"/>
      <c r="P27" s="204" t="str">
        <f>VLOOKUP(_Output!D125,_Guidance!B276:C281,2,FALSE)</f>
        <v xml:space="preserve"> </v>
      </c>
      <c r="Q27" s="113" t="s">
        <v>1541</v>
      </c>
      <c r="R27" s="13"/>
    </row>
    <row r="28" spans="1:18" s="2" customFormat="1" ht="20.3" customHeight="1" x14ac:dyDescent="0.3">
      <c r="A28" s="6"/>
      <c r="B28" s="3" t="s">
        <v>22</v>
      </c>
      <c r="C28" s="3" t="s">
        <v>262</v>
      </c>
      <c r="D28" s="3"/>
      <c r="E28" s="3"/>
      <c r="F28" s="3"/>
      <c r="G28" s="3"/>
      <c r="H28" s="3"/>
      <c r="I28" s="3"/>
      <c r="J28" s="3"/>
      <c r="K28" s="3"/>
      <c r="L28" s="113"/>
      <c r="M28" s="3"/>
      <c r="N28" s="113"/>
      <c r="O28" s="195"/>
      <c r="P28" s="204" t="str">
        <f>VLOOKUP(_Output!D127,_Guidance!B282:C287,2,FALSE)</f>
        <v xml:space="preserve"> </v>
      </c>
      <c r="Q28" s="113" t="s">
        <v>235</v>
      </c>
      <c r="R28" s="13"/>
    </row>
    <row r="29" spans="1:18" s="2" customFormat="1" ht="20.3" customHeight="1" x14ac:dyDescent="0.3">
      <c r="A29" s="6"/>
      <c r="B29" s="3" t="s">
        <v>202</v>
      </c>
      <c r="C29" s="3" t="s">
        <v>244</v>
      </c>
      <c r="D29" s="3"/>
      <c r="E29" s="3"/>
      <c r="F29" s="3"/>
      <c r="G29" s="3"/>
      <c r="H29" s="3"/>
      <c r="I29" s="3"/>
      <c r="J29" s="3"/>
      <c r="K29" s="3"/>
      <c r="L29" s="113"/>
      <c r="M29" s="3"/>
      <c r="N29" s="113"/>
      <c r="O29" s="195"/>
      <c r="P29" s="204" t="str">
        <f>VLOOKUP(_Output!D128,_Guidance!B288:C293,2,FALSE)</f>
        <v xml:space="preserve"> </v>
      </c>
      <c r="Q29" s="116" t="s">
        <v>1916</v>
      </c>
      <c r="R29" s="13"/>
    </row>
    <row r="30" spans="1:18" s="2" customFormat="1" ht="20.3" customHeight="1" x14ac:dyDescent="0.3">
      <c r="A30" s="96"/>
      <c r="B30" s="82" t="s">
        <v>256</v>
      </c>
      <c r="C30" s="87" t="s">
        <v>257</v>
      </c>
      <c r="D30" s="82"/>
      <c r="E30" s="82"/>
      <c r="F30" s="82"/>
      <c r="G30" s="82"/>
      <c r="H30" s="82"/>
      <c r="I30" s="82"/>
      <c r="J30" s="82"/>
      <c r="K30" s="87"/>
      <c r="L30" s="125"/>
      <c r="M30" s="82"/>
      <c r="N30" s="125"/>
      <c r="O30" s="201"/>
      <c r="P30" s="205"/>
      <c r="Q30" s="125"/>
      <c r="R30" s="91"/>
    </row>
    <row r="31" spans="1:18" s="2" customFormat="1" ht="20.3" customHeight="1" x14ac:dyDescent="0.3">
      <c r="A31" s="96"/>
      <c r="B31" s="83" t="s">
        <v>2621</v>
      </c>
      <c r="C31" s="82" t="s">
        <v>225</v>
      </c>
      <c r="D31" s="83"/>
      <c r="E31" s="83"/>
      <c r="F31" s="83"/>
      <c r="G31" s="83"/>
      <c r="H31" s="83"/>
      <c r="I31" s="83"/>
      <c r="J31" s="83"/>
      <c r="K31" s="82"/>
      <c r="L31" s="125"/>
      <c r="M31" s="82"/>
      <c r="N31" s="125"/>
      <c r="O31" s="201"/>
      <c r="P31" s="205"/>
      <c r="Q31" s="125" t="s">
        <v>1917</v>
      </c>
      <c r="R31" s="91"/>
    </row>
    <row r="32" spans="1:18" s="2" customFormat="1" ht="20.3" customHeight="1" x14ac:dyDescent="0.3">
      <c r="A32" s="96"/>
      <c r="B32" s="83" t="s">
        <v>2622</v>
      </c>
      <c r="C32" s="82" t="s">
        <v>226</v>
      </c>
      <c r="D32" s="83"/>
      <c r="E32" s="83"/>
      <c r="F32" s="83"/>
      <c r="G32" s="83"/>
      <c r="H32" s="83"/>
      <c r="I32" s="83"/>
      <c r="J32" s="83"/>
      <c r="K32" s="82"/>
      <c r="L32" s="125"/>
      <c r="M32" s="82"/>
      <c r="N32" s="125"/>
      <c r="O32" s="201"/>
      <c r="P32" s="205"/>
      <c r="Q32" s="125" t="s">
        <v>1918</v>
      </c>
      <c r="R32" s="91"/>
    </row>
    <row r="33" spans="1:18" s="2" customFormat="1" ht="20.3" customHeight="1" x14ac:dyDescent="0.3">
      <c r="A33" s="96"/>
      <c r="B33" s="83" t="s">
        <v>2623</v>
      </c>
      <c r="C33" s="82" t="s">
        <v>227</v>
      </c>
      <c r="D33" s="83"/>
      <c r="E33" s="83"/>
      <c r="F33" s="83"/>
      <c r="G33" s="83"/>
      <c r="H33" s="83"/>
      <c r="I33" s="83"/>
      <c r="J33" s="83"/>
      <c r="K33" s="82"/>
      <c r="L33" s="125"/>
      <c r="M33" s="82"/>
      <c r="N33" s="125"/>
      <c r="O33" s="201"/>
      <c r="P33" s="205"/>
      <c r="Q33" s="125" t="s">
        <v>1919</v>
      </c>
      <c r="R33" s="91"/>
    </row>
    <row r="34" spans="1:18" s="2" customFormat="1" ht="20.3" customHeight="1" x14ac:dyDescent="0.3">
      <c r="A34" s="96"/>
      <c r="B34" s="83" t="s">
        <v>2624</v>
      </c>
      <c r="C34" s="82" t="s">
        <v>243</v>
      </c>
      <c r="D34" s="83"/>
      <c r="E34" s="83"/>
      <c r="F34" s="83"/>
      <c r="G34" s="83"/>
      <c r="H34" s="83"/>
      <c r="I34" s="83"/>
      <c r="J34" s="83"/>
      <c r="K34" s="82"/>
      <c r="L34" s="125"/>
      <c r="M34" s="82"/>
      <c r="N34" s="125"/>
      <c r="O34" s="201"/>
      <c r="P34" s="205"/>
      <c r="Q34" s="125" t="s">
        <v>647</v>
      </c>
      <c r="R34" s="91"/>
    </row>
    <row r="35" spans="1:18" s="2" customFormat="1" ht="20.3" customHeight="1" x14ac:dyDescent="0.3">
      <c r="A35" s="96"/>
      <c r="B35" s="83" t="s">
        <v>2625</v>
      </c>
      <c r="C35" s="82" t="s">
        <v>242</v>
      </c>
      <c r="D35" s="83"/>
      <c r="E35" s="83"/>
      <c r="F35" s="83"/>
      <c r="G35" s="83"/>
      <c r="H35" s="83"/>
      <c r="I35" s="83"/>
      <c r="J35" s="83"/>
      <c r="K35" s="82"/>
      <c r="L35" s="125"/>
      <c r="M35" s="82"/>
      <c r="N35" s="125"/>
      <c r="O35" s="201"/>
      <c r="P35" s="205"/>
      <c r="Q35" s="125" t="s">
        <v>1921</v>
      </c>
      <c r="R35" s="91"/>
    </row>
    <row r="36" spans="1:18" s="2" customFormat="1" ht="20.3" customHeight="1" x14ac:dyDescent="0.3">
      <c r="A36" s="96"/>
      <c r="B36" s="83" t="s">
        <v>2626</v>
      </c>
      <c r="C36" s="82" t="s">
        <v>648</v>
      </c>
      <c r="D36" s="83"/>
      <c r="E36" s="83"/>
      <c r="F36" s="83"/>
      <c r="G36" s="83"/>
      <c r="H36" s="83"/>
      <c r="I36" s="83"/>
      <c r="J36" s="83"/>
      <c r="K36" s="82"/>
      <c r="L36" s="125"/>
      <c r="M36" s="82"/>
      <c r="N36" s="125"/>
      <c r="O36" s="201"/>
      <c r="P36" s="205"/>
      <c r="Q36" s="125" t="s">
        <v>649</v>
      </c>
      <c r="R36" s="91"/>
    </row>
    <row r="37" spans="1:18" s="2" customFormat="1" ht="20.3" customHeight="1" x14ac:dyDescent="0.3">
      <c r="A37" s="96"/>
      <c r="B37" s="83" t="s">
        <v>2627</v>
      </c>
      <c r="C37" s="82" t="s">
        <v>258</v>
      </c>
      <c r="D37" s="83"/>
      <c r="E37" s="83"/>
      <c r="F37" s="83"/>
      <c r="G37" s="83"/>
      <c r="H37" s="83"/>
      <c r="I37" s="83"/>
      <c r="J37" s="83"/>
      <c r="K37" s="82"/>
      <c r="L37" s="125"/>
      <c r="M37" s="82"/>
      <c r="N37" s="125"/>
      <c r="O37" s="201"/>
      <c r="P37" s="205"/>
      <c r="Q37" s="125" t="s">
        <v>259</v>
      </c>
      <c r="R37" s="91"/>
    </row>
    <row r="38" spans="1:18" s="2" customFormat="1" ht="20.3" customHeight="1" x14ac:dyDescent="0.3">
      <c r="A38" s="96"/>
      <c r="B38" s="83" t="s">
        <v>2628</v>
      </c>
      <c r="C38" s="92" t="s">
        <v>260</v>
      </c>
      <c r="D38" s="438"/>
      <c r="E38" s="438"/>
      <c r="F38" s="438"/>
      <c r="G38" s="438"/>
      <c r="H38" s="438"/>
      <c r="I38" s="438"/>
      <c r="J38" s="438"/>
      <c r="K38" s="203"/>
      <c r="L38" s="126"/>
      <c r="M38" s="92"/>
      <c r="N38" s="126"/>
      <c r="O38" s="203"/>
      <c r="P38" s="207"/>
      <c r="Q38" s="126" t="s">
        <v>1920</v>
      </c>
      <c r="R38" s="91"/>
    </row>
    <row r="39" spans="1:18" s="2" customFormat="1" ht="20.3" customHeight="1" x14ac:dyDescent="0.3">
      <c r="A39" s="96"/>
      <c r="B39" s="82"/>
      <c r="C39" s="86" t="s">
        <v>14</v>
      </c>
      <c r="D39" s="82"/>
      <c r="E39" s="82"/>
      <c r="F39" s="82"/>
      <c r="G39" s="82"/>
      <c r="H39" s="82"/>
      <c r="I39" s="82"/>
      <c r="J39" s="82"/>
      <c r="K39" s="86"/>
      <c r="L39" s="122" t="str">
        <f>VLOOKUP(SUM(_Output!D132:D139),_SUM_Completeness!A58:B66,2,FALSE)</f>
        <v>Incomplete</v>
      </c>
      <c r="M39" s="82"/>
      <c r="N39" s="125"/>
      <c r="O39" s="201"/>
      <c r="P39" s="205"/>
      <c r="Q39" s="117" t="s">
        <v>650</v>
      </c>
      <c r="R39" s="91"/>
    </row>
    <row r="40" spans="1:18" s="2" customFormat="1" ht="20.3" customHeight="1" x14ac:dyDescent="0.3">
      <c r="A40" s="6"/>
      <c r="B40" s="3" t="s">
        <v>285</v>
      </c>
      <c r="C40" s="3" t="s">
        <v>2479</v>
      </c>
      <c r="D40" s="3"/>
      <c r="E40" s="3"/>
      <c r="F40" s="3"/>
      <c r="G40" s="3"/>
      <c r="H40" s="3"/>
      <c r="I40" s="3"/>
      <c r="J40" s="3"/>
      <c r="K40" s="3"/>
      <c r="L40" s="190"/>
      <c r="M40" s="3"/>
      <c r="N40" s="113"/>
      <c r="O40" s="195"/>
      <c r="P40" s="204" t="str">
        <f>VLOOKUP(_Output!D140,_Guidance!B294:C299,2,FALSE)</f>
        <v xml:space="preserve"> </v>
      </c>
      <c r="Q40" s="116" t="s">
        <v>2481</v>
      </c>
      <c r="R40" s="13"/>
    </row>
    <row r="41" spans="1:18" s="2" customFormat="1" ht="20.3" customHeight="1" x14ac:dyDescent="0.3">
      <c r="A41" s="6"/>
      <c r="B41" s="3" t="s">
        <v>977</v>
      </c>
      <c r="C41" s="195" t="s">
        <v>1536</v>
      </c>
      <c r="D41" s="3"/>
      <c r="E41" s="3"/>
      <c r="F41" s="3"/>
      <c r="G41" s="3"/>
      <c r="H41" s="3"/>
      <c r="I41" s="3"/>
      <c r="J41" s="3"/>
      <c r="K41" s="195"/>
      <c r="L41" s="3"/>
      <c r="M41" s="3"/>
      <c r="N41" s="113"/>
      <c r="O41" s="195"/>
      <c r="P41" s="204" t="str">
        <f>VLOOKUP(_Output!D143,_Guidance!B300:C305,2,FALSE)</f>
        <v xml:space="preserve"> </v>
      </c>
      <c r="Q41" s="116" t="s">
        <v>1538</v>
      </c>
      <c r="R41" s="13"/>
    </row>
    <row r="42" spans="1:18" s="2" customFormat="1" ht="20.3" customHeight="1" x14ac:dyDescent="0.3">
      <c r="A42" s="6"/>
      <c r="B42" s="3" t="s">
        <v>978</v>
      </c>
      <c r="C42" s="195" t="s">
        <v>286</v>
      </c>
      <c r="D42" s="3"/>
      <c r="E42" s="3"/>
      <c r="F42" s="3"/>
      <c r="G42" s="3"/>
      <c r="H42" s="3"/>
      <c r="I42" s="3"/>
      <c r="J42" s="3"/>
      <c r="K42" s="195"/>
      <c r="L42" s="3"/>
      <c r="M42" s="3"/>
      <c r="N42" s="113"/>
      <c r="O42" s="195"/>
      <c r="P42" s="204" t="str">
        <f>VLOOKUP(_Output!D144,_Guidance!B306:C311,2,FALSE)</f>
        <v xml:space="preserve"> </v>
      </c>
      <c r="Q42" s="116" t="s">
        <v>1537</v>
      </c>
      <c r="R42" s="13"/>
    </row>
    <row r="43" spans="1:18" s="2" customFormat="1" ht="20.3" customHeight="1" x14ac:dyDescent="0.3">
      <c r="A43" s="6"/>
      <c r="B43" s="3"/>
      <c r="C43" s="3"/>
      <c r="D43" s="3"/>
      <c r="E43" s="3"/>
      <c r="F43" s="3"/>
      <c r="G43" s="3"/>
      <c r="H43" s="3"/>
      <c r="I43" s="3"/>
      <c r="J43" s="3"/>
      <c r="K43" s="3"/>
      <c r="L43" s="113"/>
      <c r="M43" s="3"/>
      <c r="N43" s="113"/>
      <c r="O43" s="195"/>
      <c r="P43" s="204"/>
      <c r="Q43" s="113"/>
      <c r="R43" s="13"/>
    </row>
    <row r="44" spans="1:18" customFormat="1" ht="20.3" customHeight="1" x14ac:dyDescent="0.3">
      <c r="A44" s="4"/>
      <c r="B44" s="102" t="s">
        <v>233</v>
      </c>
      <c r="C44" s="102"/>
      <c r="D44" s="102"/>
      <c r="E44" s="102"/>
      <c r="F44" s="102"/>
      <c r="G44" s="102"/>
      <c r="H44" s="102"/>
      <c r="I44" s="102"/>
      <c r="J44" s="102"/>
      <c r="K44" s="3"/>
      <c r="L44" s="114"/>
      <c r="M44" s="5"/>
      <c r="N44" s="114"/>
      <c r="O44" s="196"/>
      <c r="P44" s="5"/>
      <c r="Q44" s="114"/>
      <c r="R44" s="14"/>
    </row>
    <row r="45" spans="1:18" customFormat="1" ht="20.3" customHeight="1" x14ac:dyDescent="0.3">
      <c r="A45" s="9"/>
      <c r="B45" s="3" t="s">
        <v>979</v>
      </c>
      <c r="C45" s="3" t="s">
        <v>4651</v>
      </c>
      <c r="D45" s="3"/>
      <c r="E45" s="3"/>
      <c r="F45" s="3"/>
      <c r="G45" s="3"/>
      <c r="H45" s="3"/>
      <c r="I45" s="3"/>
      <c r="J45" s="3"/>
      <c r="K45" s="3"/>
      <c r="L45" s="720" t="s">
        <v>5</v>
      </c>
      <c r="M45" s="717"/>
      <c r="N45" s="830"/>
      <c r="O45" s="830"/>
      <c r="P45" s="830"/>
      <c r="Q45" s="831"/>
      <c r="R45" s="14"/>
    </row>
    <row r="46" spans="1:18" customFormat="1" ht="20.3" customHeight="1" x14ac:dyDescent="0.3">
      <c r="A46" s="9"/>
      <c r="B46" s="3"/>
      <c r="C46" s="3"/>
      <c r="D46" s="3"/>
      <c r="E46" s="3"/>
      <c r="F46" s="3"/>
      <c r="G46" s="3"/>
      <c r="H46" s="3"/>
      <c r="I46" s="3"/>
      <c r="J46" s="3"/>
      <c r="K46" s="3"/>
      <c r="L46" s="721" t="s">
        <v>10</v>
      </c>
      <c r="M46" s="718"/>
      <c r="N46" s="822"/>
      <c r="O46" s="822"/>
      <c r="P46" s="822"/>
      <c r="Q46" s="823"/>
      <c r="R46" s="14"/>
    </row>
    <row r="47" spans="1:18" customFormat="1" ht="20.3" customHeight="1" x14ac:dyDescent="0.3">
      <c r="A47" s="9"/>
      <c r="B47" s="3"/>
      <c r="C47" s="3"/>
      <c r="D47" s="3"/>
      <c r="E47" s="3"/>
      <c r="F47" s="3"/>
      <c r="G47" s="3"/>
      <c r="H47" s="3"/>
      <c r="I47" s="3"/>
      <c r="J47" s="3"/>
      <c r="K47" s="3"/>
      <c r="L47" s="721" t="s">
        <v>21</v>
      </c>
      <c r="M47" s="718"/>
      <c r="N47" s="826"/>
      <c r="O47" s="826"/>
      <c r="P47" s="826"/>
      <c r="Q47" s="827"/>
      <c r="R47" s="14"/>
    </row>
    <row r="48" spans="1:18" customFormat="1" ht="20.3" customHeight="1" x14ac:dyDescent="0.3">
      <c r="A48" s="9"/>
      <c r="B48" s="3"/>
      <c r="C48" s="3"/>
      <c r="D48" s="3"/>
      <c r="E48" s="3"/>
      <c r="F48" s="3"/>
      <c r="G48" s="3"/>
      <c r="H48" s="3"/>
      <c r="I48" s="3"/>
      <c r="J48" s="3"/>
      <c r="K48" s="3"/>
      <c r="L48" s="721" t="s">
        <v>22</v>
      </c>
      <c r="M48" s="718"/>
      <c r="N48" s="820"/>
      <c r="O48" s="820"/>
      <c r="P48" s="820"/>
      <c r="Q48" s="821"/>
      <c r="R48" s="14"/>
    </row>
    <row r="49" spans="1:18" customFormat="1" ht="20.3" customHeight="1" x14ac:dyDescent="0.3">
      <c r="A49" s="9"/>
      <c r="B49" s="3"/>
      <c r="C49" s="3"/>
      <c r="D49" s="3"/>
      <c r="E49" s="3"/>
      <c r="F49" s="3"/>
      <c r="G49" s="3"/>
      <c r="H49" s="3"/>
      <c r="I49" s="3"/>
      <c r="J49" s="3"/>
      <c r="K49" s="3"/>
      <c r="L49" s="721" t="s">
        <v>202</v>
      </c>
      <c r="M49" s="718"/>
      <c r="N49" s="820"/>
      <c r="O49" s="820"/>
      <c r="P49" s="820"/>
      <c r="Q49" s="821"/>
      <c r="R49" s="14"/>
    </row>
    <row r="50" spans="1:18" customFormat="1" ht="20.3" customHeight="1" x14ac:dyDescent="0.3">
      <c r="A50" s="9"/>
      <c r="B50" s="3"/>
      <c r="C50" s="3"/>
      <c r="D50" s="3"/>
      <c r="E50" s="3"/>
      <c r="F50" s="3"/>
      <c r="G50" s="3"/>
      <c r="H50" s="3"/>
      <c r="I50" s="3"/>
      <c r="J50" s="3"/>
      <c r="K50" s="3"/>
      <c r="L50" s="721" t="s">
        <v>285</v>
      </c>
      <c r="M50" s="718"/>
      <c r="N50" s="820"/>
      <c r="O50" s="820"/>
      <c r="P50" s="820"/>
      <c r="Q50" s="821"/>
      <c r="R50" s="14"/>
    </row>
    <row r="51" spans="1:18" customFormat="1" ht="20.3" customHeight="1" x14ac:dyDescent="0.3">
      <c r="A51" s="9"/>
      <c r="B51" s="3"/>
      <c r="C51" s="3"/>
      <c r="D51" s="3"/>
      <c r="E51" s="3"/>
      <c r="F51" s="3"/>
      <c r="G51" s="3"/>
      <c r="H51" s="3"/>
      <c r="I51" s="3"/>
      <c r="J51" s="3"/>
      <c r="K51" s="3"/>
      <c r="L51" s="721" t="s">
        <v>977</v>
      </c>
      <c r="M51" s="718"/>
      <c r="N51" s="820"/>
      <c r="O51" s="820"/>
      <c r="P51" s="820"/>
      <c r="Q51" s="821"/>
      <c r="R51" s="14"/>
    </row>
    <row r="52" spans="1:18" customFormat="1" ht="20.3" customHeight="1" x14ac:dyDescent="0.3">
      <c r="A52" s="9"/>
      <c r="B52" s="3"/>
      <c r="C52" s="3"/>
      <c r="D52" s="3"/>
      <c r="E52" s="3"/>
      <c r="F52" s="3"/>
      <c r="G52" s="3"/>
      <c r="H52" s="3"/>
      <c r="I52" s="3"/>
      <c r="J52" s="3"/>
      <c r="K52" s="3"/>
      <c r="L52" s="722" t="s">
        <v>978</v>
      </c>
      <c r="M52" s="719"/>
      <c r="N52" s="828"/>
      <c r="O52" s="828"/>
      <c r="P52" s="828"/>
      <c r="Q52" s="829"/>
      <c r="R52" s="14"/>
    </row>
    <row r="53" spans="1:18" customFormat="1" ht="20.3" customHeight="1" thickBot="1" x14ac:dyDescent="0.35">
      <c r="A53" s="10"/>
      <c r="B53" s="11"/>
      <c r="C53" s="11"/>
      <c r="D53" s="11"/>
      <c r="E53" s="11"/>
      <c r="F53" s="11"/>
      <c r="G53" s="11"/>
      <c r="H53" s="11"/>
      <c r="I53" s="11"/>
      <c r="J53" s="11"/>
      <c r="K53" s="11"/>
      <c r="L53" s="11"/>
      <c r="M53" s="11"/>
      <c r="N53" s="11"/>
      <c r="O53" s="11"/>
      <c r="P53" s="11"/>
      <c r="Q53" s="11"/>
      <c r="R53" s="15"/>
    </row>
  </sheetData>
  <mergeCells count="18">
    <mergeCell ref="B5:F5"/>
    <mergeCell ref="G5:K5"/>
    <mergeCell ref="B6:F6"/>
    <mergeCell ref="B4:F4"/>
    <mergeCell ref="G4:K4"/>
    <mergeCell ref="B1:K2"/>
    <mergeCell ref="L1:L2"/>
    <mergeCell ref="N1:N2"/>
    <mergeCell ref="B3:F3"/>
    <mergeCell ref="G3:K3"/>
    <mergeCell ref="N50:Q50"/>
    <mergeCell ref="N51:Q51"/>
    <mergeCell ref="N52:Q52"/>
    <mergeCell ref="N45:Q45"/>
    <mergeCell ref="N46:Q46"/>
    <mergeCell ref="N47:Q47"/>
    <mergeCell ref="N48:Q48"/>
    <mergeCell ref="N49:Q49"/>
  </mergeCells>
  <hyperlinks>
    <hyperlink ref="B4:F4" location="'People - R&amp;H'!A1" tooltip="2. Roles and Hierarchy" display="2. Roles and Hierarchy" xr:uid="{00000000-0004-0000-0C00-000000000000}"/>
    <hyperlink ref="B5:F5" location="'People - PEM'!A1" tooltip="3. People Management" display="3. People Management" xr:uid="{00000000-0004-0000-0C00-000001000000}"/>
    <hyperlink ref="B6:F6" location="'People - KNM'!A1" tooltip="4. Knowledge Management" display="4. Knowledge Management" xr:uid="{00000000-0004-0000-0C00-000002000000}"/>
    <hyperlink ref="G3:K3" location="'People - T&amp;E'!A1" tooltip="5. Training &amp; Education" display="5. Training &amp; Education" xr:uid="{00000000-0004-0000-0C00-000003000000}"/>
    <hyperlink ref="B3:F3" location="'People - EMP'!A1" tooltip="1. Employees" display="1. Employees" xr:uid="{00000000-0004-0000-0C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3489" r:id="rId4" name="Drop Down 1">
              <controlPr defaultSize="0" autoLine="0" autoPict="0">
                <anchor moveWithCells="1">
                  <from>
                    <xdr:col>11</xdr:col>
                    <xdr:colOff>15368</xdr:colOff>
                    <xdr:row>11</xdr:row>
                    <xdr:rowOff>38420</xdr:rowOff>
                  </from>
                  <to>
                    <xdr:col>12</xdr:col>
                    <xdr:colOff>15368</xdr:colOff>
                    <xdr:row>11</xdr:row>
                    <xdr:rowOff>238205</xdr:rowOff>
                  </to>
                </anchor>
              </controlPr>
            </control>
          </mc:Choice>
        </mc:AlternateContent>
        <mc:AlternateContent xmlns:mc="http://schemas.openxmlformats.org/markup-compatibility/2006">
          <mc:Choice Requires="x14">
            <control shapeId="63490" r:id="rId5" name="Drop Down 2">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3491" r:id="rId6" name="Drop Down 3">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3492" r:id="rId7" name="Drop Down 4">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3493" r:id="rId8" name="Drop Down 5">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3494" r:id="rId9" name="Drop Down 6">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3495" r:id="rId10" name="Drop Down 7">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3496" r:id="rId11" name="Drop Down 8">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3497" r:id="rId12" name="Drop Down 9">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3498" r:id="rId13" name="Drop Down 10">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3499" r:id="rId14" name="Drop Down 11">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3500" r:id="rId15" name="Drop Down 12">
              <controlPr defaultSize="0" autoLine="0" autoPict="0">
                <anchor moveWithCells="1">
                  <from>
                    <xdr:col>13</xdr:col>
                    <xdr:colOff>15368</xdr:colOff>
                    <xdr:row>9</xdr:row>
                    <xdr:rowOff>38420</xdr:rowOff>
                  </from>
                  <to>
                    <xdr:col>14</xdr:col>
                    <xdr:colOff>15368</xdr:colOff>
                    <xdr:row>9</xdr:row>
                    <xdr:rowOff>238205</xdr:rowOff>
                  </to>
                </anchor>
              </controlPr>
            </control>
          </mc:Choice>
        </mc:AlternateContent>
        <mc:AlternateContent xmlns:mc="http://schemas.openxmlformats.org/markup-compatibility/2006">
          <mc:Choice Requires="x14">
            <control shapeId="63501" r:id="rId16" name="Drop Down 13">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63502" r:id="rId17" name="Drop Down 14">
              <controlPr defaultSize="0" autoLine="0" autoPict="0">
                <anchor moveWithCells="1">
                  <from>
                    <xdr:col>13</xdr:col>
                    <xdr:colOff>15368</xdr:colOff>
                    <xdr:row>26</xdr:row>
                    <xdr:rowOff>38420</xdr:rowOff>
                  </from>
                  <to>
                    <xdr:col>14</xdr:col>
                    <xdr:colOff>15368</xdr:colOff>
                    <xdr:row>26</xdr:row>
                    <xdr:rowOff>238205</xdr:rowOff>
                  </to>
                </anchor>
              </controlPr>
            </control>
          </mc:Choice>
        </mc:AlternateContent>
        <mc:AlternateContent xmlns:mc="http://schemas.openxmlformats.org/markup-compatibility/2006">
          <mc:Choice Requires="x14">
            <control shapeId="63503" r:id="rId18" name="Drop Down 1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3504" r:id="rId19" name="Drop Down 16">
              <controlPr defaultSize="0" autoLine="0" autoPict="0">
                <anchor moveWithCells="1">
                  <from>
                    <xdr:col>13</xdr:col>
                    <xdr:colOff>15368</xdr:colOff>
                    <xdr:row>25</xdr:row>
                    <xdr:rowOff>38420</xdr:rowOff>
                  </from>
                  <to>
                    <xdr:col>14</xdr:col>
                    <xdr:colOff>15368</xdr:colOff>
                    <xdr:row>25</xdr:row>
                    <xdr:rowOff>238205</xdr:rowOff>
                  </to>
                </anchor>
              </controlPr>
            </control>
          </mc:Choice>
        </mc:AlternateContent>
        <mc:AlternateContent xmlns:mc="http://schemas.openxmlformats.org/markup-compatibility/2006">
          <mc:Choice Requires="x14">
            <control shapeId="63505" r:id="rId20" name="Drop Down 17">
              <controlPr defaultSize="0" autoLine="0" autoPict="0">
                <anchor moveWithCells="1">
                  <from>
                    <xdr:col>13</xdr:col>
                    <xdr:colOff>15368</xdr:colOff>
                    <xdr:row>27</xdr:row>
                    <xdr:rowOff>38420</xdr:rowOff>
                  </from>
                  <to>
                    <xdr:col>14</xdr:col>
                    <xdr:colOff>15368</xdr:colOff>
                    <xdr:row>27</xdr:row>
                    <xdr:rowOff>238205</xdr:rowOff>
                  </to>
                </anchor>
              </controlPr>
            </control>
          </mc:Choice>
        </mc:AlternateContent>
        <mc:AlternateContent xmlns:mc="http://schemas.openxmlformats.org/markup-compatibility/2006">
          <mc:Choice Requires="x14">
            <control shapeId="63506" r:id="rId21" name="Drop Down 18">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63507" r:id="rId22" name="Drop Down 19">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63508" r:id="rId23" name="Drop Down 20">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63509" r:id="rId24" name="Drop Down 21">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63510" r:id="rId25" name="Drop Down 22">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63511" r:id="rId26" name="Drop Down 23">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63512" r:id="rId27" name="Drop Down 24">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63513" r:id="rId28" name="Drop Down 25">
              <controlPr defaultSize="0" autoLine="0" autoPict="0">
                <anchor moveWithCells="1">
                  <from>
                    <xdr:col>11</xdr:col>
                    <xdr:colOff>15368</xdr:colOff>
                    <xdr:row>37</xdr:row>
                    <xdr:rowOff>23052</xdr:rowOff>
                  </from>
                  <to>
                    <xdr:col>12</xdr:col>
                    <xdr:colOff>15368</xdr:colOff>
                    <xdr:row>37</xdr:row>
                    <xdr:rowOff>230521</xdr:rowOff>
                  </to>
                </anchor>
              </controlPr>
            </control>
          </mc:Choice>
        </mc:AlternateContent>
        <mc:AlternateContent xmlns:mc="http://schemas.openxmlformats.org/markup-compatibility/2006">
          <mc:Choice Requires="x14">
            <control shapeId="63514" r:id="rId29" name="Drop Down 26">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63515" r:id="rId30" name="Drop Down 27">
              <controlPr defaultSize="0" autoLine="0" autoPict="0">
                <anchor moveWithCells="1">
                  <from>
                    <xdr:col>13</xdr:col>
                    <xdr:colOff>15368</xdr:colOff>
                    <xdr:row>28</xdr:row>
                    <xdr:rowOff>38420</xdr:rowOff>
                  </from>
                  <to>
                    <xdr:col>14</xdr:col>
                    <xdr:colOff>15368</xdr:colOff>
                    <xdr:row>28</xdr:row>
                    <xdr:rowOff>238205</xdr:rowOff>
                  </to>
                </anchor>
              </controlPr>
            </control>
          </mc:Choice>
        </mc:AlternateContent>
        <mc:AlternateContent xmlns:mc="http://schemas.openxmlformats.org/markup-compatibility/2006">
          <mc:Choice Requires="x14">
            <control shapeId="63516" r:id="rId31" name="Drop Down 28">
              <controlPr defaultSize="0" autoLine="0" autoPict="0">
                <anchor moveWithCells="1">
                  <from>
                    <xdr:col>11</xdr:col>
                    <xdr:colOff>15368</xdr:colOff>
                    <xdr:row>41</xdr:row>
                    <xdr:rowOff>23052</xdr:rowOff>
                  </from>
                  <to>
                    <xdr:col>12</xdr:col>
                    <xdr:colOff>15368</xdr:colOff>
                    <xdr:row>41</xdr:row>
                    <xdr:rowOff>230521</xdr:rowOff>
                  </to>
                </anchor>
              </controlPr>
            </control>
          </mc:Choice>
        </mc:AlternateContent>
        <mc:AlternateContent xmlns:mc="http://schemas.openxmlformats.org/markup-compatibility/2006">
          <mc:Choice Requires="x14">
            <control shapeId="63517" r:id="rId32" name="Drop Down 29">
              <controlPr defaultSize="0" autoLine="0" autoPict="0">
                <anchor moveWithCells="1">
                  <from>
                    <xdr:col>13</xdr:col>
                    <xdr:colOff>15368</xdr:colOff>
                    <xdr:row>41</xdr:row>
                    <xdr:rowOff>38420</xdr:rowOff>
                  </from>
                  <to>
                    <xdr:col>14</xdr:col>
                    <xdr:colOff>15368</xdr:colOff>
                    <xdr:row>41</xdr:row>
                    <xdr:rowOff>238205</xdr:rowOff>
                  </to>
                </anchor>
              </controlPr>
            </control>
          </mc:Choice>
        </mc:AlternateContent>
        <mc:AlternateContent xmlns:mc="http://schemas.openxmlformats.org/markup-compatibility/2006">
          <mc:Choice Requires="x14">
            <control shapeId="63558" r:id="rId33" name="Drop Down 70">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3559" r:id="rId34" name="Drop Down 71">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3592" r:id="rId35" name="Drop Down 104">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63593" r:id="rId36" name="Drop Down 105">
              <controlPr defaultSize="0" autoLine="0" autoPict="0">
                <anchor moveWithCells="1">
                  <from>
                    <xdr:col>13</xdr:col>
                    <xdr:colOff>15368</xdr:colOff>
                    <xdr:row>40</xdr:row>
                    <xdr:rowOff>38420</xdr:rowOff>
                  </from>
                  <to>
                    <xdr:col>14</xdr:col>
                    <xdr:colOff>15368</xdr:colOff>
                    <xdr:row>40</xdr:row>
                    <xdr:rowOff>238205</xdr:rowOff>
                  </to>
                </anchor>
              </controlPr>
            </control>
          </mc:Choice>
        </mc:AlternateContent>
        <mc:AlternateContent xmlns:mc="http://schemas.openxmlformats.org/markup-compatibility/2006">
          <mc:Choice Requires="x14">
            <control shapeId="63596" r:id="rId37" name="Drop Down 108">
              <controlPr defaultSize="0" autoLine="0" autoPict="0">
                <anchor moveWithCells="1">
                  <from>
                    <xdr:col>11</xdr:col>
                    <xdr:colOff>15368</xdr:colOff>
                    <xdr:row>39</xdr:row>
                    <xdr:rowOff>23052</xdr:rowOff>
                  </from>
                  <to>
                    <xdr:col>12</xdr:col>
                    <xdr:colOff>15368</xdr:colOff>
                    <xdr:row>39</xdr:row>
                    <xdr:rowOff>230521</xdr:rowOff>
                  </to>
                </anchor>
              </controlPr>
            </control>
          </mc:Choice>
        </mc:AlternateContent>
        <mc:AlternateContent xmlns:mc="http://schemas.openxmlformats.org/markup-compatibility/2006">
          <mc:Choice Requires="x14">
            <control shapeId="63597" r:id="rId38" name="Drop Down 109">
              <controlPr defaultSize="0" autoLine="0" autoPict="0">
                <anchor moveWithCells="1">
                  <from>
                    <xdr:col>13</xdr:col>
                    <xdr:colOff>15368</xdr:colOff>
                    <xdr:row>39</xdr:row>
                    <xdr:rowOff>38420</xdr:rowOff>
                  </from>
                  <to>
                    <xdr:col>14</xdr:col>
                    <xdr:colOff>15368</xdr:colOff>
                    <xdr:row>39</xdr:row>
                    <xdr:rowOff>238205</xdr:rowOff>
                  </to>
                </anchor>
              </controlPr>
            </control>
          </mc:Choice>
        </mc:AlternateContent>
        <mc:AlternateContent xmlns:mc="http://schemas.openxmlformats.org/markup-compatibility/2006">
          <mc:Choice Requires="x14">
            <control shapeId="63598" r:id="rId39" name="Drop Down 110">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3599" r:id="rId40" name="Drop Down 111">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Blad22">
    <tabColor rgb="FF0070C0"/>
  </sheetPr>
  <dimension ref="A1:S48"/>
  <sheetViews>
    <sheetView showRowColHeaders="0" zoomScaleNormal="100" workbookViewId="0">
      <pane ySplit="7" topLeftCell="A8" activePane="bottomLeft" state="frozen"/>
      <selection pane="bottomLeft"/>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0.77734375" customWidth="1"/>
    <col min="18" max="18" width="2.21875" customWidth="1"/>
    <col min="19" max="19" width="0" hidden="1" customWidth="1"/>
    <col min="20" max="16384" width="9.21875" hidden="1"/>
  </cols>
  <sheetData>
    <row r="1" spans="1:18" ht="20.149999999999999" customHeight="1" x14ac:dyDescent="0.3">
      <c r="A1" s="425"/>
      <c r="B1" s="751" t="s">
        <v>152</v>
      </c>
      <c r="C1" s="752"/>
      <c r="D1" s="752"/>
      <c r="E1" s="752"/>
      <c r="F1" s="752"/>
      <c r="G1" s="752"/>
      <c r="H1" s="752"/>
      <c r="I1" s="752"/>
      <c r="J1" s="752"/>
      <c r="K1" s="752"/>
      <c r="L1" s="742"/>
      <c r="M1" s="437"/>
      <c r="N1" s="759"/>
      <c r="O1" s="426"/>
      <c r="P1" s="426"/>
      <c r="Q1" s="426"/>
      <c r="R1" s="427"/>
    </row>
    <row r="2" spans="1:18" ht="20.149999999999999" customHeight="1" x14ac:dyDescent="0.3">
      <c r="A2" s="428"/>
      <c r="B2" s="753"/>
      <c r="C2" s="754"/>
      <c r="D2" s="754"/>
      <c r="E2" s="754"/>
      <c r="F2" s="754"/>
      <c r="G2" s="754"/>
      <c r="H2" s="754"/>
      <c r="I2" s="754"/>
      <c r="J2" s="754"/>
      <c r="K2" s="754"/>
      <c r="L2" s="743"/>
      <c r="M2" s="422"/>
      <c r="N2" s="743"/>
      <c r="O2" s="434"/>
      <c r="P2" s="434"/>
      <c r="Q2" s="434"/>
      <c r="R2" s="435"/>
    </row>
    <row r="3" spans="1:18" ht="20.149999999999999" customHeight="1" x14ac:dyDescent="0.3">
      <c r="A3" s="428"/>
      <c r="B3" s="735" t="s">
        <v>2196</v>
      </c>
      <c r="C3" s="736"/>
      <c r="D3" s="736"/>
      <c r="E3" s="736"/>
      <c r="F3" s="736"/>
      <c r="G3" s="735" t="s">
        <v>4649</v>
      </c>
      <c r="H3" s="736"/>
      <c r="I3" s="736"/>
      <c r="J3" s="736"/>
      <c r="K3" s="736"/>
      <c r="L3" s="414"/>
      <c r="M3" s="414"/>
      <c r="N3" s="414"/>
      <c r="O3" s="429"/>
      <c r="P3" s="429"/>
      <c r="Q3" s="429"/>
      <c r="R3" s="430"/>
    </row>
    <row r="4" spans="1:18" ht="20.149999999999999" customHeight="1" x14ac:dyDescent="0.3">
      <c r="A4" s="428"/>
      <c r="B4" s="735" t="s">
        <v>2197</v>
      </c>
      <c r="C4" s="736"/>
      <c r="D4" s="736"/>
      <c r="E4" s="736"/>
      <c r="F4" s="736"/>
      <c r="G4" s="747"/>
      <c r="H4" s="748"/>
      <c r="I4" s="748"/>
      <c r="J4" s="748"/>
      <c r="K4" s="748"/>
      <c r="L4" s="414"/>
      <c r="M4" s="414"/>
      <c r="N4" s="414"/>
      <c r="O4" s="429"/>
      <c r="P4" s="429"/>
      <c r="Q4" s="429"/>
      <c r="R4" s="430"/>
    </row>
    <row r="5" spans="1:18" ht="20.149999999999999" customHeight="1" x14ac:dyDescent="0.3">
      <c r="A5" s="428"/>
      <c r="B5" s="744" t="s">
        <v>2198</v>
      </c>
      <c r="C5" s="745"/>
      <c r="D5" s="745"/>
      <c r="E5" s="745"/>
      <c r="F5" s="746"/>
      <c r="G5" s="747"/>
      <c r="H5" s="748"/>
      <c r="I5" s="748"/>
      <c r="J5" s="748"/>
      <c r="K5" s="748"/>
      <c r="L5" s="414"/>
      <c r="M5" s="414"/>
      <c r="N5" s="414"/>
      <c r="O5" s="429"/>
      <c r="P5" s="429"/>
      <c r="Q5" s="429"/>
      <c r="R5" s="430"/>
    </row>
    <row r="6" spans="1:18" ht="20.149999999999999" customHeight="1" x14ac:dyDescent="0.3">
      <c r="A6" s="428"/>
      <c r="B6" s="735" t="s">
        <v>2199</v>
      </c>
      <c r="C6" s="736"/>
      <c r="D6" s="736"/>
      <c r="E6" s="736"/>
      <c r="F6" s="736"/>
      <c r="G6" s="436"/>
      <c r="H6" s="414"/>
      <c r="I6" s="414"/>
      <c r="J6" s="414"/>
      <c r="K6" s="414"/>
      <c r="L6" s="414"/>
      <c r="M6" s="414"/>
      <c r="N6" s="414"/>
      <c r="O6" s="429"/>
      <c r="P6" s="429"/>
      <c r="Q6" s="429"/>
      <c r="R6" s="430"/>
    </row>
    <row r="7" spans="1:18" s="2" customFormat="1" ht="20.149999999999999" customHeight="1" thickBot="1" x14ac:dyDescent="0.35">
      <c r="A7" s="431"/>
      <c r="B7" s="432"/>
      <c r="C7" s="432"/>
      <c r="D7" s="432"/>
      <c r="E7" s="432"/>
      <c r="F7" s="432"/>
      <c r="G7" s="432"/>
      <c r="H7" s="432"/>
      <c r="I7" s="432"/>
      <c r="J7" s="432"/>
      <c r="K7" s="432"/>
      <c r="L7" s="432"/>
      <c r="M7" s="432"/>
      <c r="N7" s="432"/>
      <c r="O7" s="432"/>
      <c r="P7" s="432"/>
      <c r="Q7" s="432"/>
      <c r="R7" s="433"/>
    </row>
    <row r="8" spans="1:18" s="2" customFormat="1" ht="20.149999999999999" customHeight="1" x14ac:dyDescent="0.3">
      <c r="A8" s="440"/>
      <c r="B8" s="441"/>
      <c r="C8" s="441"/>
      <c r="D8" s="441"/>
      <c r="E8" s="441"/>
      <c r="F8" s="441"/>
      <c r="G8" s="441"/>
      <c r="H8" s="441"/>
      <c r="I8" s="441"/>
      <c r="J8" s="441"/>
      <c r="K8" s="441"/>
      <c r="L8" s="441"/>
      <c r="M8" s="441"/>
      <c r="N8" s="441"/>
      <c r="O8" s="441"/>
      <c r="P8" s="441"/>
      <c r="Q8" s="441"/>
      <c r="R8" s="442"/>
    </row>
    <row r="9" spans="1:18" s="2" customFormat="1" ht="20.149999999999999" customHeight="1" x14ac:dyDescent="0.3">
      <c r="A9" s="106">
        <v>3</v>
      </c>
      <c r="B9" s="107" t="s">
        <v>151</v>
      </c>
      <c r="C9" s="107"/>
      <c r="D9" s="107"/>
      <c r="E9" s="107"/>
      <c r="F9" s="107"/>
      <c r="G9" s="107"/>
      <c r="H9" s="107"/>
      <c r="I9" s="107"/>
      <c r="J9" s="107"/>
      <c r="K9" s="108"/>
      <c r="L9" s="109" t="s">
        <v>148</v>
      </c>
      <c r="M9" s="108"/>
      <c r="N9" s="109" t="s">
        <v>125</v>
      </c>
      <c r="O9" s="202"/>
      <c r="P9" s="115" t="s">
        <v>1258</v>
      </c>
      <c r="Q9" s="115" t="s">
        <v>149</v>
      </c>
      <c r="R9" s="442"/>
    </row>
    <row r="10" spans="1:18" s="2" customFormat="1" ht="20.149999999999999" customHeight="1" x14ac:dyDescent="0.3">
      <c r="A10" s="6"/>
      <c r="B10" s="3" t="s">
        <v>12</v>
      </c>
      <c r="C10" s="3" t="s">
        <v>237</v>
      </c>
      <c r="D10" s="3"/>
      <c r="E10" s="3"/>
      <c r="F10" s="3"/>
      <c r="G10" s="3"/>
      <c r="H10" s="3"/>
      <c r="I10" s="3"/>
      <c r="J10" s="3"/>
      <c r="K10" s="3"/>
      <c r="L10" s="113"/>
      <c r="M10" s="3"/>
      <c r="N10" s="113"/>
      <c r="O10" s="195"/>
      <c r="P10" s="204" t="str">
        <f>VLOOKUP(_Output!D148,_Guidance!B314:C319,2,FALSE)</f>
        <v xml:space="preserve"> </v>
      </c>
      <c r="Q10" s="113" t="s">
        <v>654</v>
      </c>
      <c r="R10" s="13"/>
    </row>
    <row r="11" spans="1:18" s="2" customFormat="1" ht="20.149999999999999" customHeight="1" x14ac:dyDescent="0.3">
      <c r="A11" s="6"/>
      <c r="B11" s="3" t="s">
        <v>24</v>
      </c>
      <c r="C11" s="3" t="s">
        <v>240</v>
      </c>
      <c r="D11" s="3"/>
      <c r="E11" s="3"/>
      <c r="F11" s="3"/>
      <c r="G11" s="3"/>
      <c r="H11" s="3"/>
      <c r="I11" s="3"/>
      <c r="J11" s="3"/>
      <c r="K11" s="3"/>
      <c r="L11" s="113"/>
      <c r="M11" s="3"/>
      <c r="N11" s="113"/>
      <c r="O11" s="195"/>
      <c r="P11" s="204" t="str">
        <f>VLOOKUP(_Output!D149,_Guidance!B320:C325,2,FALSE)</f>
        <v xml:space="preserve"> </v>
      </c>
      <c r="Q11" s="113" t="s">
        <v>241</v>
      </c>
      <c r="R11" s="13"/>
    </row>
    <row r="12" spans="1:18" s="2" customFormat="1" ht="20.149999999999999" customHeight="1" x14ac:dyDescent="0.3">
      <c r="A12" s="6"/>
      <c r="B12" s="3" t="s">
        <v>69</v>
      </c>
      <c r="C12" s="3" t="s">
        <v>2747</v>
      </c>
      <c r="D12" s="3"/>
      <c r="E12" s="3"/>
      <c r="F12" s="3"/>
      <c r="G12" s="3"/>
      <c r="H12" s="3"/>
      <c r="I12" s="3"/>
      <c r="J12" s="3"/>
      <c r="K12" s="3"/>
      <c r="L12" s="113"/>
      <c r="M12" s="3"/>
      <c r="N12" s="113"/>
      <c r="O12" s="195"/>
      <c r="P12" s="204" t="str">
        <f>VLOOKUP(_Output!D150,_Guidance!B326:C331,2,FALSE)</f>
        <v xml:space="preserve"> </v>
      </c>
      <c r="Q12" s="113" t="s">
        <v>2748</v>
      </c>
      <c r="R12" s="13"/>
    </row>
    <row r="13" spans="1:18" s="2" customFormat="1" ht="20.149999999999999" customHeight="1" x14ac:dyDescent="0.3">
      <c r="A13" s="6"/>
      <c r="B13" s="3" t="s">
        <v>71</v>
      </c>
      <c r="C13" s="3" t="s">
        <v>792</v>
      </c>
      <c r="D13" s="3"/>
      <c r="E13" s="3"/>
      <c r="F13" s="3"/>
      <c r="G13" s="3"/>
      <c r="H13" s="3"/>
      <c r="I13" s="3"/>
      <c r="J13" s="3"/>
      <c r="K13" s="3"/>
      <c r="L13" s="113"/>
      <c r="M13" s="3"/>
      <c r="N13" s="113"/>
      <c r="O13" s="195"/>
      <c r="P13" s="204" t="str">
        <f>VLOOKUP(_Output!D151,_Guidance!B332:C337,2,FALSE)</f>
        <v xml:space="preserve"> </v>
      </c>
      <c r="Q13" s="113" t="s">
        <v>289</v>
      </c>
      <c r="R13" s="13"/>
    </row>
    <row r="14" spans="1:18" s="2" customFormat="1" ht="20.149999999999999" customHeight="1" x14ac:dyDescent="0.3">
      <c r="A14" s="6"/>
      <c r="B14" s="3" t="s">
        <v>182</v>
      </c>
      <c r="C14" s="3" t="s">
        <v>2891</v>
      </c>
      <c r="D14" s="3"/>
      <c r="E14" s="3"/>
      <c r="F14" s="3"/>
      <c r="G14" s="3"/>
      <c r="H14" s="3"/>
      <c r="I14" s="3"/>
      <c r="J14" s="3"/>
      <c r="K14" s="3"/>
      <c r="L14" s="113"/>
      <c r="M14" s="3"/>
      <c r="N14" s="113"/>
      <c r="O14" s="195"/>
      <c r="P14" s="204" t="str">
        <f>VLOOKUP(_Output!D996,_Guidance!B338:C343,2,FALSE)</f>
        <v xml:space="preserve"> </v>
      </c>
      <c r="Q14" s="113" t="s">
        <v>2992</v>
      </c>
      <c r="R14" s="13"/>
    </row>
    <row r="15" spans="1:18" s="2" customFormat="1" ht="20.149999999999999" customHeight="1" x14ac:dyDescent="0.3">
      <c r="A15" s="6"/>
      <c r="B15" s="3" t="s">
        <v>290</v>
      </c>
      <c r="C15" s="3" t="s">
        <v>2892</v>
      </c>
      <c r="D15" s="3"/>
      <c r="E15" s="3"/>
      <c r="F15" s="3"/>
      <c r="G15" s="3"/>
      <c r="H15" s="3"/>
      <c r="I15" s="3"/>
      <c r="J15" s="3"/>
      <c r="K15" s="3"/>
      <c r="L15" s="113"/>
      <c r="M15" s="3"/>
      <c r="N15" s="113"/>
      <c r="O15" s="195"/>
      <c r="P15" s="204" t="str">
        <f>VLOOKUP(_Output!D997,_Guidance!B344:C349,2,FALSE)</f>
        <v xml:space="preserve"> </v>
      </c>
      <c r="Q15" s="113" t="s">
        <v>2993</v>
      </c>
      <c r="R15" s="13"/>
    </row>
    <row r="16" spans="1:18" s="2" customFormat="1" ht="20.149999999999999" customHeight="1" x14ac:dyDescent="0.3">
      <c r="A16" s="6"/>
      <c r="B16" s="3" t="s">
        <v>531</v>
      </c>
      <c r="C16" s="3" t="s">
        <v>4219</v>
      </c>
      <c r="D16" s="3"/>
      <c r="E16" s="3"/>
      <c r="F16" s="3"/>
      <c r="G16" s="3"/>
      <c r="H16" s="3"/>
      <c r="I16" s="3"/>
      <c r="J16" s="3"/>
      <c r="K16" s="3"/>
      <c r="L16" s="113"/>
      <c r="M16" s="3"/>
      <c r="N16" s="113"/>
      <c r="O16" s="195"/>
      <c r="P16" s="204" t="str">
        <f>VLOOKUP(_Output!D152,_Guidance!B350:C355,2,FALSE)</f>
        <v xml:space="preserve"> </v>
      </c>
      <c r="Q16" s="113" t="s">
        <v>2559</v>
      </c>
      <c r="R16" s="13"/>
    </row>
    <row r="17" spans="1:18" s="2" customFormat="1" ht="20.149999999999999" customHeight="1" x14ac:dyDescent="0.3">
      <c r="A17" s="6"/>
      <c r="B17" s="3" t="s">
        <v>547</v>
      </c>
      <c r="C17" s="3" t="s">
        <v>389</v>
      </c>
      <c r="D17" s="3"/>
      <c r="E17" s="3"/>
      <c r="F17" s="3"/>
      <c r="G17" s="3"/>
      <c r="H17" s="3"/>
      <c r="I17" s="3"/>
      <c r="J17" s="3"/>
      <c r="K17" s="3"/>
      <c r="L17" s="113"/>
      <c r="M17" s="3"/>
      <c r="N17" s="113"/>
      <c r="O17" s="195"/>
      <c r="P17" s="204" t="str">
        <f>VLOOKUP(_Output!D153,_Guidance!B356:C361,2,FALSE)</f>
        <v xml:space="preserve"> </v>
      </c>
      <c r="Q17" s="113" t="s">
        <v>291</v>
      </c>
      <c r="R17" s="13"/>
    </row>
    <row r="18" spans="1:18" s="2" customFormat="1" ht="20.149999999999999" customHeight="1" x14ac:dyDescent="0.3">
      <c r="A18" s="6"/>
      <c r="B18" s="3" t="s">
        <v>570</v>
      </c>
      <c r="C18" s="3" t="s">
        <v>1744</v>
      </c>
      <c r="D18" s="3"/>
      <c r="E18" s="3"/>
      <c r="F18" s="3"/>
      <c r="G18" s="3"/>
      <c r="H18" s="3"/>
      <c r="I18" s="3"/>
      <c r="J18" s="3"/>
      <c r="K18" s="3"/>
      <c r="L18" s="113"/>
      <c r="M18" s="3"/>
      <c r="N18" s="113"/>
      <c r="O18" s="195"/>
      <c r="P18" s="204" t="str">
        <f>VLOOKUP(_Output!D154,_Guidance!B362:C367,2,FALSE)</f>
        <v xml:space="preserve"> </v>
      </c>
      <c r="Q18" s="113" t="s">
        <v>2560</v>
      </c>
      <c r="R18" s="13"/>
    </row>
    <row r="19" spans="1:18" s="2" customFormat="1" ht="20.149999999999999" customHeight="1" x14ac:dyDescent="0.3">
      <c r="A19" s="6"/>
      <c r="B19" s="3" t="s">
        <v>780</v>
      </c>
      <c r="C19" s="3" t="s">
        <v>394</v>
      </c>
      <c r="D19" s="3"/>
      <c r="E19" s="3"/>
      <c r="F19" s="3"/>
      <c r="G19" s="3"/>
      <c r="H19" s="3"/>
      <c r="I19" s="3"/>
      <c r="J19" s="3"/>
      <c r="K19" s="3"/>
      <c r="L19" s="113"/>
      <c r="M19" s="3"/>
      <c r="N19" s="113"/>
      <c r="O19" s="195"/>
      <c r="P19" s="204" t="str">
        <f>VLOOKUP(_Output!D155,_Guidance!B368:C373,2,FALSE)</f>
        <v xml:space="preserve"> </v>
      </c>
      <c r="Q19" s="113" t="s">
        <v>1922</v>
      </c>
      <c r="R19" s="13"/>
    </row>
    <row r="20" spans="1:18" s="2" customFormat="1" ht="20.149999999999999" customHeight="1" x14ac:dyDescent="0.3">
      <c r="A20" s="6"/>
      <c r="B20" s="3" t="s">
        <v>1014</v>
      </c>
      <c r="C20" s="3" t="s">
        <v>1544</v>
      </c>
      <c r="D20" s="3"/>
      <c r="E20" s="3"/>
      <c r="F20" s="3"/>
      <c r="G20" s="3"/>
      <c r="H20" s="3"/>
      <c r="I20" s="3"/>
      <c r="J20" s="3"/>
      <c r="K20" s="3"/>
      <c r="L20" s="113"/>
      <c r="M20" s="3"/>
      <c r="N20" s="113"/>
      <c r="O20" s="195"/>
      <c r="P20" s="204" t="str">
        <f>VLOOKUP(_Output!D156,_Guidance!B374:C379,2,FALSE)</f>
        <v xml:space="preserve"> </v>
      </c>
      <c r="Q20" s="113" t="s">
        <v>1546</v>
      </c>
      <c r="R20" s="13"/>
    </row>
    <row r="21" spans="1:18" s="2" customFormat="1" ht="20.149999999999999" customHeight="1" x14ac:dyDescent="0.3">
      <c r="A21" s="6"/>
      <c r="B21" s="3" t="s">
        <v>1015</v>
      </c>
      <c r="C21" s="3" t="s">
        <v>536</v>
      </c>
      <c r="D21" s="3"/>
      <c r="E21" s="3"/>
      <c r="F21" s="3"/>
      <c r="G21" s="3"/>
      <c r="H21" s="3"/>
      <c r="I21" s="3"/>
      <c r="J21" s="3"/>
      <c r="K21" s="3"/>
      <c r="L21" s="113"/>
      <c r="M21" s="3"/>
      <c r="N21" s="113"/>
      <c r="O21" s="195"/>
      <c r="P21" s="204" t="str">
        <f>VLOOKUP(_Output!D157,_Guidance!B380:C385,2,FALSE)</f>
        <v xml:space="preserve"> </v>
      </c>
      <c r="Q21" s="113" t="s">
        <v>1923</v>
      </c>
      <c r="R21" s="13"/>
    </row>
    <row r="22" spans="1:18" s="2" customFormat="1" ht="20.149999999999999" customHeight="1" x14ac:dyDescent="0.3">
      <c r="A22" s="6"/>
      <c r="B22" s="3" t="s">
        <v>1016</v>
      </c>
      <c r="C22" s="3" t="s">
        <v>2893</v>
      </c>
      <c r="D22" s="3"/>
      <c r="E22" s="3"/>
      <c r="F22" s="3"/>
      <c r="G22" s="3"/>
      <c r="H22" s="3"/>
      <c r="I22" s="3"/>
      <c r="J22" s="3"/>
      <c r="K22" s="3"/>
      <c r="L22" s="113"/>
      <c r="M22" s="3"/>
      <c r="N22" s="113"/>
      <c r="O22" s="195"/>
      <c r="P22" s="204" t="str">
        <f>VLOOKUP(_Output!D998,_Guidance!B386:C391,2,FALSE)</f>
        <v xml:space="preserve"> </v>
      </c>
      <c r="Q22" s="113" t="s">
        <v>2995</v>
      </c>
      <c r="R22" s="13"/>
    </row>
    <row r="23" spans="1:18" s="2" customFormat="1" ht="20.149999999999999" customHeight="1" x14ac:dyDescent="0.3">
      <c r="A23" s="6"/>
      <c r="B23" s="3" t="s">
        <v>1017</v>
      </c>
      <c r="C23" s="3" t="s">
        <v>4218</v>
      </c>
      <c r="D23" s="3"/>
      <c r="E23" s="3"/>
      <c r="F23" s="3"/>
      <c r="G23" s="3"/>
      <c r="H23" s="3"/>
      <c r="I23" s="3"/>
      <c r="J23" s="3"/>
      <c r="K23" s="3"/>
      <c r="L23" s="113"/>
      <c r="M23" s="3"/>
      <c r="N23" s="113"/>
      <c r="O23" s="195"/>
      <c r="P23" s="204" t="str">
        <f>VLOOKUP(_Output!D999,_Guidance!B392:C397,2,FALSE)</f>
        <v xml:space="preserve"> </v>
      </c>
      <c r="Q23" s="113" t="s">
        <v>2994</v>
      </c>
      <c r="R23" s="13"/>
    </row>
    <row r="24" spans="1:18" s="2" customFormat="1" ht="20.149999999999999" customHeight="1" x14ac:dyDescent="0.3">
      <c r="A24" s="6"/>
      <c r="B24" s="3"/>
      <c r="C24" s="3"/>
      <c r="D24" s="3"/>
      <c r="E24" s="3"/>
      <c r="F24" s="3"/>
      <c r="G24" s="3"/>
      <c r="H24" s="3"/>
      <c r="I24" s="3"/>
      <c r="J24" s="3"/>
      <c r="K24" s="3"/>
      <c r="L24" s="113"/>
      <c r="M24" s="3"/>
      <c r="N24" s="113"/>
      <c r="O24" s="195"/>
      <c r="P24" s="204"/>
      <c r="Q24" s="113"/>
      <c r="R24" s="13"/>
    </row>
    <row r="25" spans="1:18" ht="20.149999999999999" customHeight="1" x14ac:dyDescent="0.3">
      <c r="A25" s="4"/>
      <c r="B25" s="102" t="s">
        <v>233</v>
      </c>
      <c r="C25" s="102"/>
      <c r="D25" s="102"/>
      <c r="E25" s="102"/>
      <c r="F25" s="102"/>
      <c r="G25" s="102"/>
      <c r="H25" s="102"/>
      <c r="I25" s="102"/>
      <c r="J25" s="102"/>
      <c r="K25" s="3"/>
      <c r="L25" s="114"/>
      <c r="M25" s="5"/>
      <c r="N25" s="114"/>
      <c r="O25" s="196"/>
      <c r="P25" s="5"/>
      <c r="Q25" s="114"/>
      <c r="R25" s="14"/>
    </row>
    <row r="26" spans="1:18" ht="20.149999999999999" customHeight="1" x14ac:dyDescent="0.3">
      <c r="A26" s="9"/>
      <c r="B26" s="3" t="s">
        <v>1018</v>
      </c>
      <c r="C26" s="3" t="s">
        <v>4651</v>
      </c>
      <c r="D26" s="3"/>
      <c r="E26" s="3"/>
      <c r="F26" s="3"/>
      <c r="G26" s="3"/>
      <c r="H26" s="3"/>
      <c r="I26" s="3"/>
      <c r="J26" s="3"/>
      <c r="K26" s="3"/>
      <c r="L26" s="720" t="s">
        <v>12</v>
      </c>
      <c r="M26" s="717"/>
      <c r="N26" s="830"/>
      <c r="O26" s="830"/>
      <c r="P26" s="830"/>
      <c r="Q26" s="831"/>
      <c r="R26" s="14"/>
    </row>
    <row r="27" spans="1:18" ht="20.149999999999999" customHeight="1" x14ac:dyDescent="0.3">
      <c r="A27" s="9"/>
      <c r="B27" s="3"/>
      <c r="C27" s="3"/>
      <c r="D27" s="3"/>
      <c r="E27" s="3"/>
      <c r="F27" s="3"/>
      <c r="G27" s="3"/>
      <c r="H27" s="3"/>
      <c r="I27" s="3"/>
      <c r="J27" s="3"/>
      <c r="K27" s="3"/>
      <c r="L27" s="721" t="s">
        <v>24</v>
      </c>
      <c r="M27" s="718"/>
      <c r="N27" s="826"/>
      <c r="O27" s="826"/>
      <c r="P27" s="826"/>
      <c r="Q27" s="827"/>
      <c r="R27" s="14"/>
    </row>
    <row r="28" spans="1:18" ht="20.149999999999999" customHeight="1" x14ac:dyDescent="0.3">
      <c r="A28" s="9"/>
      <c r="B28" s="3"/>
      <c r="C28" s="3"/>
      <c r="D28" s="3"/>
      <c r="E28" s="3"/>
      <c r="F28" s="3"/>
      <c r="G28" s="3"/>
      <c r="H28" s="3"/>
      <c r="I28" s="3"/>
      <c r="J28" s="3"/>
      <c r="K28" s="3"/>
      <c r="L28" s="721" t="s">
        <v>69</v>
      </c>
      <c r="M28" s="718"/>
      <c r="N28" s="820"/>
      <c r="O28" s="820"/>
      <c r="P28" s="820"/>
      <c r="Q28" s="821"/>
      <c r="R28" s="14"/>
    </row>
    <row r="29" spans="1:18" ht="20.149999999999999" customHeight="1" x14ac:dyDescent="0.3">
      <c r="A29" s="9"/>
      <c r="B29" s="3"/>
      <c r="C29" s="3"/>
      <c r="D29" s="3"/>
      <c r="E29" s="3"/>
      <c r="F29" s="3"/>
      <c r="G29" s="3"/>
      <c r="H29" s="3"/>
      <c r="I29" s="3"/>
      <c r="J29" s="3"/>
      <c r="K29" s="3"/>
      <c r="L29" s="721" t="s">
        <v>71</v>
      </c>
      <c r="M29" s="718"/>
      <c r="N29" s="822"/>
      <c r="O29" s="822"/>
      <c r="P29" s="822"/>
      <c r="Q29" s="823"/>
      <c r="R29" s="14"/>
    </row>
    <row r="30" spans="1:18" ht="20.149999999999999" customHeight="1" x14ac:dyDescent="0.3">
      <c r="A30" s="9"/>
      <c r="B30" s="3"/>
      <c r="C30" s="3"/>
      <c r="D30" s="3"/>
      <c r="E30" s="3"/>
      <c r="F30" s="3"/>
      <c r="G30" s="3"/>
      <c r="H30" s="3"/>
      <c r="I30" s="3"/>
      <c r="J30" s="3"/>
      <c r="K30" s="3"/>
      <c r="L30" s="721" t="s">
        <v>182</v>
      </c>
      <c r="M30" s="718"/>
      <c r="N30" s="826"/>
      <c r="O30" s="826"/>
      <c r="P30" s="826"/>
      <c r="Q30" s="827"/>
      <c r="R30" s="14"/>
    </row>
    <row r="31" spans="1:18" ht="20.149999999999999" customHeight="1" x14ac:dyDescent="0.3">
      <c r="A31" s="9"/>
      <c r="B31" s="3"/>
      <c r="C31" s="3"/>
      <c r="D31" s="3"/>
      <c r="E31" s="3"/>
      <c r="F31" s="3"/>
      <c r="G31" s="3"/>
      <c r="H31" s="3"/>
      <c r="I31" s="3"/>
      <c r="J31" s="3"/>
      <c r="K31" s="3"/>
      <c r="L31" s="721" t="s">
        <v>290</v>
      </c>
      <c r="M31" s="718"/>
      <c r="N31" s="820"/>
      <c r="O31" s="820"/>
      <c r="P31" s="820"/>
      <c r="Q31" s="821"/>
      <c r="R31" s="14"/>
    </row>
    <row r="32" spans="1:18" ht="20.149999999999999" customHeight="1" x14ac:dyDescent="0.3">
      <c r="A32" s="9"/>
      <c r="B32" s="3"/>
      <c r="C32" s="3"/>
      <c r="D32" s="3"/>
      <c r="E32" s="3"/>
      <c r="F32" s="3"/>
      <c r="G32" s="3"/>
      <c r="H32" s="3"/>
      <c r="I32" s="3"/>
      <c r="J32" s="3"/>
      <c r="K32" s="3"/>
      <c r="L32" s="721" t="s">
        <v>531</v>
      </c>
      <c r="M32" s="718"/>
      <c r="N32" s="820"/>
      <c r="O32" s="820"/>
      <c r="P32" s="820"/>
      <c r="Q32" s="821"/>
      <c r="R32" s="14"/>
    </row>
    <row r="33" spans="1:18" ht="20.149999999999999" customHeight="1" x14ac:dyDescent="0.3">
      <c r="A33" s="9"/>
      <c r="B33" s="3"/>
      <c r="C33" s="3"/>
      <c r="D33" s="3"/>
      <c r="E33" s="3"/>
      <c r="F33" s="3"/>
      <c r="G33" s="3"/>
      <c r="H33" s="3"/>
      <c r="I33" s="3"/>
      <c r="J33" s="3"/>
      <c r="K33" s="3"/>
      <c r="L33" s="721" t="s">
        <v>547</v>
      </c>
      <c r="M33" s="718"/>
      <c r="N33" s="820"/>
      <c r="O33" s="820"/>
      <c r="P33" s="820"/>
      <c r="Q33" s="821"/>
      <c r="R33" s="14"/>
    </row>
    <row r="34" spans="1:18" ht="20.149999999999999" customHeight="1" x14ac:dyDescent="0.3">
      <c r="A34" s="9"/>
      <c r="B34" s="3"/>
      <c r="C34" s="3"/>
      <c r="D34" s="3"/>
      <c r="E34" s="3"/>
      <c r="F34" s="3"/>
      <c r="G34" s="3"/>
      <c r="H34" s="3"/>
      <c r="I34" s="3"/>
      <c r="J34" s="3"/>
      <c r="K34" s="3"/>
      <c r="L34" s="721" t="s">
        <v>570</v>
      </c>
      <c r="M34" s="718"/>
      <c r="N34" s="820"/>
      <c r="O34" s="820"/>
      <c r="P34" s="820"/>
      <c r="Q34" s="821"/>
      <c r="R34" s="14"/>
    </row>
    <row r="35" spans="1:18" ht="20.149999999999999" customHeight="1" x14ac:dyDescent="0.3">
      <c r="A35" s="9"/>
      <c r="B35" s="3"/>
      <c r="C35" s="3"/>
      <c r="D35" s="3"/>
      <c r="E35" s="3"/>
      <c r="F35" s="3"/>
      <c r="G35" s="3"/>
      <c r="H35" s="3"/>
      <c r="I35" s="3"/>
      <c r="J35" s="3"/>
      <c r="K35" s="3"/>
      <c r="L35" s="721" t="s">
        <v>780</v>
      </c>
      <c r="M35" s="718"/>
      <c r="N35" s="820"/>
      <c r="O35" s="820"/>
      <c r="P35" s="820"/>
      <c r="Q35" s="821"/>
      <c r="R35" s="14"/>
    </row>
    <row r="36" spans="1:18" ht="20.149999999999999" customHeight="1" x14ac:dyDescent="0.3">
      <c r="A36" s="9"/>
      <c r="B36" s="3"/>
      <c r="C36" s="3"/>
      <c r="D36" s="3"/>
      <c r="E36" s="3"/>
      <c r="F36" s="3"/>
      <c r="G36" s="3"/>
      <c r="H36" s="3"/>
      <c r="I36" s="3"/>
      <c r="J36" s="3"/>
      <c r="K36" s="3"/>
      <c r="L36" s="721" t="s">
        <v>1014</v>
      </c>
      <c r="M36" s="718"/>
      <c r="N36" s="822"/>
      <c r="O36" s="822"/>
      <c r="P36" s="822"/>
      <c r="Q36" s="823"/>
      <c r="R36" s="14"/>
    </row>
    <row r="37" spans="1:18" ht="20.149999999999999" customHeight="1" x14ac:dyDescent="0.3">
      <c r="A37" s="9"/>
      <c r="B37" s="3"/>
      <c r="C37" s="3"/>
      <c r="D37" s="3"/>
      <c r="E37" s="3"/>
      <c r="F37" s="3"/>
      <c r="G37" s="3"/>
      <c r="H37" s="3"/>
      <c r="I37" s="3"/>
      <c r="J37" s="3"/>
      <c r="K37" s="3"/>
      <c r="L37" s="721" t="s">
        <v>1015</v>
      </c>
      <c r="M37" s="718"/>
      <c r="N37" s="826"/>
      <c r="O37" s="826"/>
      <c r="P37" s="826"/>
      <c r="Q37" s="827"/>
      <c r="R37" s="14"/>
    </row>
    <row r="38" spans="1:18" ht="20.149999999999999" customHeight="1" x14ac:dyDescent="0.3">
      <c r="A38" s="9"/>
      <c r="B38" s="3"/>
      <c r="C38" s="3"/>
      <c r="D38" s="3"/>
      <c r="E38" s="3"/>
      <c r="F38" s="3"/>
      <c r="G38" s="3"/>
      <c r="H38" s="3"/>
      <c r="I38" s="3"/>
      <c r="J38" s="3"/>
      <c r="K38" s="3"/>
      <c r="L38" s="721" t="s">
        <v>1016</v>
      </c>
      <c r="M38" s="718"/>
      <c r="N38" s="822"/>
      <c r="O38" s="822"/>
      <c r="P38" s="822"/>
      <c r="Q38" s="823"/>
      <c r="R38" s="14"/>
    </row>
    <row r="39" spans="1:18" ht="20.149999999999999" customHeight="1" x14ac:dyDescent="0.3">
      <c r="A39" s="9"/>
      <c r="B39" s="3"/>
      <c r="C39" s="3"/>
      <c r="D39" s="3"/>
      <c r="E39" s="3"/>
      <c r="F39" s="3"/>
      <c r="G39" s="3"/>
      <c r="H39" s="3"/>
      <c r="I39" s="3"/>
      <c r="J39" s="3"/>
      <c r="K39" s="3"/>
      <c r="L39" s="722" t="s">
        <v>1017</v>
      </c>
      <c r="M39" s="719"/>
      <c r="N39" s="824"/>
      <c r="O39" s="824"/>
      <c r="P39" s="824"/>
      <c r="Q39" s="825"/>
      <c r="R39" s="14"/>
    </row>
    <row r="40" spans="1:18" ht="20.149999999999999" customHeight="1" thickBot="1" x14ac:dyDescent="0.35">
      <c r="A40" s="10"/>
      <c r="B40" s="11"/>
      <c r="C40" s="11"/>
      <c r="D40" s="11"/>
      <c r="E40" s="11"/>
      <c r="F40" s="11"/>
      <c r="G40" s="11"/>
      <c r="H40" s="11"/>
      <c r="I40" s="11"/>
      <c r="J40" s="11"/>
      <c r="K40" s="11"/>
      <c r="L40" s="11"/>
      <c r="M40" s="11"/>
      <c r="N40" s="11"/>
      <c r="O40" s="11"/>
      <c r="P40" s="11"/>
      <c r="Q40" s="11"/>
      <c r="R40" s="15"/>
    </row>
    <row r="41" spans="1:18" ht="14.55" hidden="1" x14ac:dyDescent="0.3"/>
    <row r="42" spans="1:18" ht="14.55" hidden="1" x14ac:dyDescent="0.3"/>
    <row r="43" spans="1:18" ht="14.55" hidden="1" x14ac:dyDescent="0.3"/>
    <row r="44" spans="1:18" ht="14.55" hidden="1" x14ac:dyDescent="0.3"/>
    <row r="45" spans="1:18" ht="14.55" hidden="1" x14ac:dyDescent="0.3"/>
    <row r="46" spans="1:18" ht="14.55" hidden="1" x14ac:dyDescent="0.3"/>
    <row r="47" spans="1:18" ht="14.55" hidden="1" x14ac:dyDescent="0.3"/>
    <row r="48" spans="1:18" ht="14.55" hidden="1" x14ac:dyDescent="0.3"/>
  </sheetData>
  <mergeCells count="24">
    <mergeCell ref="N26:Q26"/>
    <mergeCell ref="N27:Q27"/>
    <mergeCell ref="N28:Q28"/>
    <mergeCell ref="N29:Q29"/>
    <mergeCell ref="N30:Q30"/>
    <mergeCell ref="N1:N2"/>
    <mergeCell ref="B3:F3"/>
    <mergeCell ref="G3:K3"/>
    <mergeCell ref="B4:F4"/>
    <mergeCell ref="G4:K4"/>
    <mergeCell ref="B5:F5"/>
    <mergeCell ref="G5:K5"/>
    <mergeCell ref="B6:F6"/>
    <mergeCell ref="B1:K2"/>
    <mergeCell ref="L1:L2"/>
    <mergeCell ref="N39:Q39"/>
    <mergeCell ref="N36:Q36"/>
    <mergeCell ref="N37:Q37"/>
    <mergeCell ref="N38:Q38"/>
    <mergeCell ref="N31:Q31"/>
    <mergeCell ref="N32:Q32"/>
    <mergeCell ref="N33:Q33"/>
    <mergeCell ref="N34:Q34"/>
    <mergeCell ref="N35:Q35"/>
  </mergeCells>
  <phoneticPr fontId="24" type="noConversion"/>
  <hyperlinks>
    <hyperlink ref="B4:F4" location="'People - R&amp;H'!A1" tooltip="2. Roles and Hierarchy" display="2. Roles and Hierarchy" xr:uid="{00000000-0004-0000-0D00-000000000000}"/>
    <hyperlink ref="B5:F5" location="'People - PEM'!A1" tooltip="3. People Management" display="3. People Management" xr:uid="{00000000-0004-0000-0D00-000001000000}"/>
    <hyperlink ref="B6:F6" location="'People - KNM'!A1" tooltip="4. Knowledge Management" display="4. Knowledge Management" xr:uid="{00000000-0004-0000-0D00-000002000000}"/>
    <hyperlink ref="G3:K3" location="'People - T&amp;E'!A1" tooltip="5. Training &amp; Education" display="5. Training &amp; Education" xr:uid="{00000000-0004-0000-0D00-000003000000}"/>
    <hyperlink ref="B3:F3" location="'People - EMP'!A1" tooltip="1. Employees" display="1. Employees" xr:uid="{00000000-0004-0000-0D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4542" r:id="rId4" name="Drop Down 30">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4543" r:id="rId5" name="Drop Down 3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4544" r:id="rId6" name="Drop Down 32">
              <controlPr defaultSize="0" autoLine="0" autoPict="0">
                <anchor moveWithCells="1">
                  <from>
                    <xdr:col>13</xdr:col>
                    <xdr:colOff>15368</xdr:colOff>
                    <xdr:row>9</xdr:row>
                    <xdr:rowOff>38420</xdr:rowOff>
                  </from>
                  <to>
                    <xdr:col>14</xdr:col>
                    <xdr:colOff>15368</xdr:colOff>
                    <xdr:row>9</xdr:row>
                    <xdr:rowOff>238205</xdr:rowOff>
                  </to>
                </anchor>
              </controlPr>
            </control>
          </mc:Choice>
        </mc:AlternateContent>
        <mc:AlternateContent xmlns:mc="http://schemas.openxmlformats.org/markup-compatibility/2006">
          <mc:Choice Requires="x14">
            <control shapeId="64545" r:id="rId7" name="Drop Down 33">
              <controlPr defaultSize="0" autoLine="0" autoPict="0">
                <anchor moveWithCells="1">
                  <from>
                    <xdr:col>13</xdr:col>
                    <xdr:colOff>15368</xdr:colOff>
                    <xdr:row>10</xdr:row>
                    <xdr:rowOff>38420</xdr:rowOff>
                  </from>
                  <to>
                    <xdr:col>14</xdr:col>
                    <xdr:colOff>15368</xdr:colOff>
                    <xdr:row>10</xdr:row>
                    <xdr:rowOff>238205</xdr:rowOff>
                  </to>
                </anchor>
              </controlPr>
            </control>
          </mc:Choice>
        </mc:AlternateContent>
        <mc:AlternateContent xmlns:mc="http://schemas.openxmlformats.org/markup-compatibility/2006">
          <mc:Choice Requires="x14">
            <control shapeId="64547" r:id="rId8" name="Drop Down 35">
              <controlPr defaultSize="0" autoLine="0" autoPict="0">
                <anchor moveWithCells="1">
                  <from>
                    <xdr:col>13</xdr:col>
                    <xdr:colOff>15368</xdr:colOff>
                    <xdr:row>12</xdr:row>
                    <xdr:rowOff>38420</xdr:rowOff>
                  </from>
                  <to>
                    <xdr:col>14</xdr:col>
                    <xdr:colOff>15368</xdr:colOff>
                    <xdr:row>12</xdr:row>
                    <xdr:rowOff>238205</xdr:rowOff>
                  </to>
                </anchor>
              </controlPr>
            </control>
          </mc:Choice>
        </mc:AlternateContent>
        <mc:AlternateContent xmlns:mc="http://schemas.openxmlformats.org/markup-compatibility/2006">
          <mc:Choice Requires="x14">
            <control shapeId="64552" r:id="rId9" name="Drop Down 40">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4553" r:id="rId10" name="Drop Down 41">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4554" r:id="rId11" name="Drop Down 42">
              <controlPr defaultSize="0" autoLine="0" autoPict="0">
                <anchor moveWithCells="1">
                  <from>
                    <xdr:col>13</xdr:col>
                    <xdr:colOff>15368</xdr:colOff>
                    <xdr:row>15</xdr:row>
                    <xdr:rowOff>38420</xdr:rowOff>
                  </from>
                  <to>
                    <xdr:col>14</xdr:col>
                    <xdr:colOff>15368</xdr:colOff>
                    <xdr:row>15</xdr:row>
                    <xdr:rowOff>238205</xdr:rowOff>
                  </to>
                </anchor>
              </controlPr>
            </control>
          </mc:Choice>
        </mc:AlternateContent>
        <mc:AlternateContent xmlns:mc="http://schemas.openxmlformats.org/markup-compatibility/2006">
          <mc:Choice Requires="x14">
            <control shapeId="64555" r:id="rId12" name="Drop Down 43">
              <controlPr defaultSize="0" autoLine="0" autoPict="0">
                <anchor moveWithCells="1">
                  <from>
                    <xdr:col>13</xdr:col>
                    <xdr:colOff>15368</xdr:colOff>
                    <xdr:row>16</xdr:row>
                    <xdr:rowOff>38420</xdr:rowOff>
                  </from>
                  <to>
                    <xdr:col>14</xdr:col>
                    <xdr:colOff>15368</xdr:colOff>
                    <xdr:row>16</xdr:row>
                    <xdr:rowOff>238205</xdr:rowOff>
                  </to>
                </anchor>
              </controlPr>
            </control>
          </mc:Choice>
        </mc:AlternateContent>
        <mc:AlternateContent xmlns:mc="http://schemas.openxmlformats.org/markup-compatibility/2006">
          <mc:Choice Requires="x14">
            <control shapeId="64581" r:id="rId13" name="Drop Down 69">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4600" r:id="rId14" name="Drop Down 88">
              <controlPr defaultSize="0" autoLine="0" autoPict="0">
                <anchor moveWithCells="1">
                  <from>
                    <xdr:col>13</xdr:col>
                    <xdr:colOff>15368</xdr:colOff>
                    <xdr:row>18</xdr:row>
                    <xdr:rowOff>38420</xdr:rowOff>
                  </from>
                  <to>
                    <xdr:col>14</xdr:col>
                    <xdr:colOff>15368</xdr:colOff>
                    <xdr:row>18</xdr:row>
                    <xdr:rowOff>238205</xdr:rowOff>
                  </to>
                </anchor>
              </controlPr>
            </control>
          </mc:Choice>
        </mc:AlternateContent>
        <mc:AlternateContent xmlns:mc="http://schemas.openxmlformats.org/markup-compatibility/2006">
          <mc:Choice Requires="x14">
            <control shapeId="64605" r:id="rId15" name="Drop Down 93">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4606" r:id="rId16" name="Drop Down 94">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4607" r:id="rId17" name="Drop Down 95">
              <controlPr defaultSize="0" autoLine="0" autoPict="0">
                <anchor moveWithCells="1">
                  <from>
                    <xdr:col>13</xdr:col>
                    <xdr:colOff>15368</xdr:colOff>
                    <xdr:row>20</xdr:row>
                    <xdr:rowOff>38420</xdr:rowOff>
                  </from>
                  <to>
                    <xdr:col>14</xdr:col>
                    <xdr:colOff>15368</xdr:colOff>
                    <xdr:row>20</xdr:row>
                    <xdr:rowOff>238205</xdr:rowOff>
                  </to>
                </anchor>
              </controlPr>
            </control>
          </mc:Choice>
        </mc:AlternateContent>
        <mc:AlternateContent xmlns:mc="http://schemas.openxmlformats.org/markup-compatibility/2006">
          <mc:Choice Requires="x14">
            <control shapeId="64620" r:id="rId18" name="Drop Down 108">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4621" r:id="rId19" name="Drop Down 109">
              <controlPr defaultSize="0" autoLine="0" autoPict="0">
                <anchor moveWithCells="1">
                  <from>
                    <xdr:col>13</xdr:col>
                    <xdr:colOff>15368</xdr:colOff>
                    <xdr:row>19</xdr:row>
                    <xdr:rowOff>38420</xdr:rowOff>
                  </from>
                  <to>
                    <xdr:col>14</xdr:col>
                    <xdr:colOff>15368</xdr:colOff>
                    <xdr:row>19</xdr:row>
                    <xdr:rowOff>238205</xdr:rowOff>
                  </to>
                </anchor>
              </controlPr>
            </control>
          </mc:Choice>
        </mc:AlternateContent>
        <mc:AlternateContent xmlns:mc="http://schemas.openxmlformats.org/markup-compatibility/2006">
          <mc:Choice Requires="x14">
            <control shapeId="64622" r:id="rId20" name="Drop Down 110">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4623" r:id="rId21" name="Drop Down 111">
              <controlPr defaultSize="0" autoLine="0" autoPict="0">
                <anchor moveWithCells="1">
                  <from>
                    <xdr:col>13</xdr:col>
                    <xdr:colOff>15368</xdr:colOff>
                    <xdr:row>17</xdr:row>
                    <xdr:rowOff>38420</xdr:rowOff>
                  </from>
                  <to>
                    <xdr:col>14</xdr:col>
                    <xdr:colOff>15368</xdr:colOff>
                    <xdr:row>17</xdr:row>
                    <xdr:rowOff>238205</xdr:rowOff>
                  </to>
                </anchor>
              </controlPr>
            </control>
          </mc:Choice>
        </mc:AlternateContent>
        <mc:AlternateContent xmlns:mc="http://schemas.openxmlformats.org/markup-compatibility/2006">
          <mc:Choice Requires="x14">
            <control shapeId="64624" r:id="rId22" name="Drop Down 112">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4625" r:id="rId23" name="Drop Down 113">
              <controlPr defaultSize="0" autoLine="0" autoPict="0">
                <anchor moveWithCells="1">
                  <from>
                    <xdr:col>13</xdr:col>
                    <xdr:colOff>15368</xdr:colOff>
                    <xdr:row>11</xdr:row>
                    <xdr:rowOff>38420</xdr:rowOff>
                  </from>
                  <to>
                    <xdr:col>14</xdr:col>
                    <xdr:colOff>15368</xdr:colOff>
                    <xdr:row>11</xdr:row>
                    <xdr:rowOff>238205</xdr:rowOff>
                  </to>
                </anchor>
              </controlPr>
            </control>
          </mc:Choice>
        </mc:AlternateContent>
        <mc:AlternateContent xmlns:mc="http://schemas.openxmlformats.org/markup-compatibility/2006">
          <mc:Choice Requires="x14">
            <control shapeId="64626" r:id="rId24" name="Drop Down 11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4627" r:id="rId25" name="Drop Down 115">
              <controlPr defaultSize="0" autoLine="0" autoPict="0">
                <anchor moveWithCells="1">
                  <from>
                    <xdr:col>13</xdr:col>
                    <xdr:colOff>15368</xdr:colOff>
                    <xdr:row>13</xdr:row>
                    <xdr:rowOff>38420</xdr:rowOff>
                  </from>
                  <to>
                    <xdr:col>14</xdr:col>
                    <xdr:colOff>15368</xdr:colOff>
                    <xdr:row>13</xdr:row>
                    <xdr:rowOff>238205</xdr:rowOff>
                  </to>
                </anchor>
              </controlPr>
            </control>
          </mc:Choice>
        </mc:AlternateContent>
        <mc:AlternateContent xmlns:mc="http://schemas.openxmlformats.org/markup-compatibility/2006">
          <mc:Choice Requires="x14">
            <control shapeId="64628" r:id="rId26" name="Drop Down 11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4629" r:id="rId27" name="Drop Down 117">
              <controlPr defaultSize="0" autoLine="0" autoPict="0">
                <anchor moveWithCells="1">
                  <from>
                    <xdr:col>13</xdr:col>
                    <xdr:colOff>15368</xdr:colOff>
                    <xdr:row>14</xdr:row>
                    <xdr:rowOff>38420</xdr:rowOff>
                  </from>
                  <to>
                    <xdr:col>14</xdr:col>
                    <xdr:colOff>15368</xdr:colOff>
                    <xdr:row>14</xdr:row>
                    <xdr:rowOff>238205</xdr:rowOff>
                  </to>
                </anchor>
              </controlPr>
            </control>
          </mc:Choice>
        </mc:AlternateContent>
        <mc:AlternateContent xmlns:mc="http://schemas.openxmlformats.org/markup-compatibility/2006">
          <mc:Choice Requires="x14">
            <control shapeId="64630" r:id="rId28" name="Drop Down 118">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4631" r:id="rId29" name="Drop Down 119">
              <controlPr defaultSize="0" autoLine="0" autoPict="0">
                <anchor moveWithCells="1">
                  <from>
                    <xdr:col>13</xdr:col>
                    <xdr:colOff>15368</xdr:colOff>
                    <xdr:row>21</xdr:row>
                    <xdr:rowOff>38420</xdr:rowOff>
                  </from>
                  <to>
                    <xdr:col>14</xdr:col>
                    <xdr:colOff>15368</xdr:colOff>
                    <xdr:row>21</xdr:row>
                    <xdr:rowOff>238205</xdr:rowOff>
                  </to>
                </anchor>
              </controlPr>
            </control>
          </mc:Choice>
        </mc:AlternateContent>
        <mc:AlternateContent xmlns:mc="http://schemas.openxmlformats.org/markup-compatibility/2006">
          <mc:Choice Requires="x14">
            <control shapeId="64632" r:id="rId30" name="Drop Down 120">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4633" r:id="rId31" name="Drop Down 121">
              <controlPr defaultSize="0" autoLine="0" autoPict="0">
                <anchor moveWithCells="1">
                  <from>
                    <xdr:col>13</xdr:col>
                    <xdr:colOff>15368</xdr:colOff>
                    <xdr:row>22</xdr:row>
                    <xdr:rowOff>38420</xdr:rowOff>
                  </from>
                  <to>
                    <xdr:col>14</xdr:col>
                    <xdr:colOff>15368</xdr:colOff>
                    <xdr:row>22</xdr:row>
                    <xdr:rowOff>238205</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Blad23">
    <tabColor rgb="FF0070C0"/>
  </sheetPr>
  <dimension ref="A1:S47"/>
  <sheetViews>
    <sheetView showRowColHeaders="0" zoomScaleNormal="100" workbookViewId="0">
      <pane ySplit="7" topLeftCell="A8" activePane="bottomLeft" state="frozen"/>
      <selection pane="bottomLeft"/>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0.77734375" customWidth="1"/>
    <col min="18" max="18" width="2.21875" customWidth="1"/>
    <col min="19" max="19" width="0" hidden="1" customWidth="1"/>
    <col min="20" max="16384" width="9.21875" hidden="1"/>
  </cols>
  <sheetData>
    <row r="1" spans="1:18" ht="20.149999999999999" customHeight="1" x14ac:dyDescent="0.3">
      <c r="A1" s="425"/>
      <c r="B1" s="751" t="s">
        <v>152</v>
      </c>
      <c r="C1" s="752"/>
      <c r="D1" s="752"/>
      <c r="E1" s="752"/>
      <c r="F1" s="752"/>
      <c r="G1" s="752"/>
      <c r="H1" s="752"/>
      <c r="I1" s="752"/>
      <c r="J1" s="752"/>
      <c r="K1" s="752"/>
      <c r="L1" s="742"/>
      <c r="M1" s="437"/>
      <c r="N1" s="759"/>
      <c r="O1" s="426"/>
      <c r="P1" s="426"/>
      <c r="Q1" s="426"/>
      <c r="R1" s="427"/>
    </row>
    <row r="2" spans="1:18" ht="20.149999999999999" customHeight="1" x14ac:dyDescent="0.3">
      <c r="A2" s="428"/>
      <c r="B2" s="753"/>
      <c r="C2" s="754"/>
      <c r="D2" s="754"/>
      <c r="E2" s="754"/>
      <c r="F2" s="754"/>
      <c r="G2" s="754"/>
      <c r="H2" s="754"/>
      <c r="I2" s="754"/>
      <c r="J2" s="754"/>
      <c r="K2" s="754"/>
      <c r="L2" s="743"/>
      <c r="M2" s="422"/>
      <c r="N2" s="743"/>
      <c r="O2" s="434"/>
      <c r="P2" s="434"/>
      <c r="Q2" s="434"/>
      <c r="R2" s="435"/>
    </row>
    <row r="3" spans="1:18" ht="20.149999999999999" customHeight="1" x14ac:dyDescent="0.3">
      <c r="A3" s="428"/>
      <c r="B3" s="735" t="s">
        <v>2196</v>
      </c>
      <c r="C3" s="736"/>
      <c r="D3" s="736"/>
      <c r="E3" s="736"/>
      <c r="F3" s="736"/>
      <c r="G3" s="735" t="s">
        <v>4649</v>
      </c>
      <c r="H3" s="736"/>
      <c r="I3" s="736"/>
      <c r="J3" s="736"/>
      <c r="K3" s="736"/>
      <c r="L3" s="414"/>
      <c r="M3" s="414"/>
      <c r="N3" s="414"/>
      <c r="O3" s="429"/>
      <c r="P3" s="429"/>
      <c r="Q3" s="429"/>
      <c r="R3" s="430"/>
    </row>
    <row r="4" spans="1:18" ht="20.149999999999999" customHeight="1" x14ac:dyDescent="0.3">
      <c r="A4" s="428"/>
      <c r="B4" s="735" t="s">
        <v>2197</v>
      </c>
      <c r="C4" s="736"/>
      <c r="D4" s="736"/>
      <c r="E4" s="736"/>
      <c r="F4" s="736"/>
      <c r="G4" s="747"/>
      <c r="H4" s="748"/>
      <c r="I4" s="748"/>
      <c r="J4" s="748"/>
      <c r="K4" s="748"/>
      <c r="L4" s="414"/>
      <c r="M4" s="414"/>
      <c r="N4" s="414"/>
      <c r="O4" s="429"/>
      <c r="P4" s="429"/>
      <c r="Q4" s="429"/>
      <c r="R4" s="430"/>
    </row>
    <row r="5" spans="1:18" ht="20.149999999999999" customHeight="1" x14ac:dyDescent="0.3">
      <c r="A5" s="428"/>
      <c r="B5" s="735" t="s">
        <v>2198</v>
      </c>
      <c r="C5" s="736"/>
      <c r="D5" s="736"/>
      <c r="E5" s="736"/>
      <c r="F5" s="736"/>
      <c r="G5" s="747"/>
      <c r="H5" s="748"/>
      <c r="I5" s="748"/>
      <c r="J5" s="748"/>
      <c r="K5" s="748"/>
      <c r="L5" s="414"/>
      <c r="M5" s="414"/>
      <c r="N5" s="414"/>
      <c r="O5" s="429"/>
      <c r="P5" s="429"/>
      <c r="Q5" s="429"/>
      <c r="R5" s="430"/>
    </row>
    <row r="6" spans="1:18" ht="20.149999999999999" customHeight="1" x14ac:dyDescent="0.3">
      <c r="A6" s="428"/>
      <c r="B6" s="744" t="s">
        <v>2199</v>
      </c>
      <c r="C6" s="745"/>
      <c r="D6" s="745"/>
      <c r="E6" s="745"/>
      <c r="F6" s="746"/>
      <c r="G6" s="436"/>
      <c r="H6" s="414"/>
      <c r="I6" s="414"/>
      <c r="J6" s="414"/>
      <c r="K6" s="414"/>
      <c r="L6" s="414"/>
      <c r="M6" s="414"/>
      <c r="N6" s="414"/>
      <c r="O6" s="429"/>
      <c r="P6" s="429"/>
      <c r="Q6" s="429"/>
      <c r="R6" s="430"/>
    </row>
    <row r="7" spans="1:18" s="2" customFormat="1" ht="20.149999999999999" customHeight="1" thickBot="1" x14ac:dyDescent="0.35">
      <c r="A7" s="431"/>
      <c r="B7" s="432"/>
      <c r="C7" s="432"/>
      <c r="D7" s="432"/>
      <c r="E7" s="432"/>
      <c r="F7" s="432"/>
      <c r="G7" s="432"/>
      <c r="H7" s="432"/>
      <c r="I7" s="432"/>
      <c r="J7" s="432"/>
      <c r="K7" s="432"/>
      <c r="L7" s="432"/>
      <c r="M7" s="432"/>
      <c r="N7" s="432"/>
      <c r="O7" s="432"/>
      <c r="P7" s="432"/>
      <c r="Q7" s="432"/>
      <c r="R7" s="433"/>
    </row>
    <row r="8" spans="1:18" s="2" customFormat="1" ht="20.149999999999999" customHeight="1" x14ac:dyDescent="0.3">
      <c r="A8" s="440"/>
      <c r="B8" s="441"/>
      <c r="C8" s="441"/>
      <c r="D8" s="441"/>
      <c r="E8" s="441"/>
      <c r="F8" s="441"/>
      <c r="G8" s="441"/>
      <c r="H8" s="441"/>
      <c r="I8" s="441"/>
      <c r="J8" s="441"/>
      <c r="K8" s="441"/>
      <c r="L8" s="441"/>
      <c r="M8" s="441"/>
      <c r="N8" s="441"/>
      <c r="O8" s="441"/>
      <c r="P8" s="441"/>
      <c r="Q8" s="441"/>
      <c r="R8" s="442"/>
    </row>
    <row r="9" spans="1:18" s="2" customFormat="1" ht="20.149999999999999" customHeight="1" x14ac:dyDescent="0.3">
      <c r="A9" s="106">
        <v>4</v>
      </c>
      <c r="B9" s="107" t="s">
        <v>83</v>
      </c>
      <c r="C9" s="107"/>
      <c r="D9" s="107"/>
      <c r="E9" s="107"/>
      <c r="F9" s="107"/>
      <c r="G9" s="107"/>
      <c r="H9" s="107"/>
      <c r="I9" s="107"/>
      <c r="J9" s="107"/>
      <c r="K9" s="108"/>
      <c r="L9" s="109" t="s">
        <v>148</v>
      </c>
      <c r="M9" s="108"/>
      <c r="N9" s="109" t="s">
        <v>125</v>
      </c>
      <c r="O9" s="202"/>
      <c r="P9" s="115" t="s">
        <v>1258</v>
      </c>
      <c r="Q9" s="115" t="s">
        <v>149</v>
      </c>
      <c r="R9" s="13"/>
    </row>
    <row r="10" spans="1:18" s="2" customFormat="1" ht="20.149999999999999" customHeight="1" x14ac:dyDescent="0.3">
      <c r="A10" s="6"/>
      <c r="B10" s="3" t="s">
        <v>62</v>
      </c>
      <c r="C10" s="3" t="s">
        <v>419</v>
      </c>
      <c r="D10" s="3"/>
      <c r="E10" s="3"/>
      <c r="F10" s="3"/>
      <c r="G10" s="3"/>
      <c r="H10" s="3"/>
      <c r="I10" s="3"/>
      <c r="J10" s="3"/>
      <c r="K10" s="3"/>
      <c r="L10" s="113"/>
      <c r="M10" s="3"/>
      <c r="N10" s="113"/>
      <c r="O10" s="195"/>
      <c r="P10" s="204" t="str">
        <f>VLOOKUP(_Output!D161,_Guidance!B400:C405,2,FALSE)</f>
        <v xml:space="preserve"> </v>
      </c>
      <c r="Q10" s="113" t="s">
        <v>1926</v>
      </c>
      <c r="R10" s="13"/>
    </row>
    <row r="11" spans="1:18" s="2" customFormat="1" ht="20.149999999999999" customHeight="1" x14ac:dyDescent="0.3">
      <c r="A11" s="6"/>
      <c r="B11" s="3" t="s">
        <v>63</v>
      </c>
      <c r="C11" s="3" t="s">
        <v>4220</v>
      </c>
      <c r="D11" s="3"/>
      <c r="E11" s="3"/>
      <c r="F11" s="3"/>
      <c r="G11" s="3"/>
      <c r="H11" s="3"/>
      <c r="I11" s="3"/>
      <c r="J11" s="3"/>
      <c r="K11" s="7"/>
      <c r="L11" s="113"/>
      <c r="M11" s="3"/>
      <c r="N11" s="113"/>
      <c r="O11" s="195"/>
      <c r="P11" s="204" t="str">
        <f>VLOOKUP(_Output!D1091,_Guidance!B406:C411,2,FALSE)</f>
        <v xml:space="preserve"> </v>
      </c>
      <c r="Q11" s="703" t="s">
        <v>4152</v>
      </c>
      <c r="R11" s="13"/>
    </row>
    <row r="12" spans="1:18" s="2" customFormat="1" ht="20.149999999999999" customHeight="1" x14ac:dyDescent="0.3">
      <c r="A12" s="96"/>
      <c r="B12" s="82" t="s">
        <v>85</v>
      </c>
      <c r="C12" s="87" t="s">
        <v>4246</v>
      </c>
      <c r="D12" s="82"/>
      <c r="E12" s="82"/>
      <c r="F12" s="82"/>
      <c r="G12" s="82"/>
      <c r="H12" s="82"/>
      <c r="I12" s="82"/>
      <c r="J12" s="82"/>
      <c r="K12" s="87"/>
      <c r="L12" s="125"/>
      <c r="M12" s="82"/>
      <c r="N12" s="125"/>
      <c r="O12" s="201"/>
      <c r="P12" s="205"/>
      <c r="Q12" s="125"/>
      <c r="R12" s="91"/>
    </row>
    <row r="13" spans="1:18" s="2" customFormat="1" ht="20.149999999999999" customHeight="1" x14ac:dyDescent="0.3">
      <c r="A13" s="96"/>
      <c r="B13" s="83" t="s">
        <v>86</v>
      </c>
      <c r="C13" s="82" t="s">
        <v>4222</v>
      </c>
      <c r="D13" s="83"/>
      <c r="E13" s="83"/>
      <c r="F13" s="83"/>
      <c r="G13" s="83"/>
      <c r="H13" s="83"/>
      <c r="I13" s="83"/>
      <c r="J13" s="83"/>
      <c r="K13" s="82"/>
      <c r="L13" s="125"/>
      <c r="M13" s="82"/>
      <c r="N13" s="125"/>
      <c r="O13" s="201"/>
      <c r="P13" s="205"/>
      <c r="Q13" s="125" t="s">
        <v>4224</v>
      </c>
      <c r="R13" s="91"/>
    </row>
    <row r="14" spans="1:18" s="2" customFormat="1" ht="20.149999999999999" customHeight="1" x14ac:dyDescent="0.3">
      <c r="A14" s="96"/>
      <c r="B14" s="83" t="s">
        <v>87</v>
      </c>
      <c r="C14" s="82" t="s">
        <v>4221</v>
      </c>
      <c r="D14" s="83"/>
      <c r="E14" s="83"/>
      <c r="F14" s="83"/>
      <c r="G14" s="83"/>
      <c r="H14" s="83"/>
      <c r="I14" s="83"/>
      <c r="J14" s="83"/>
      <c r="K14" s="82"/>
      <c r="L14" s="125"/>
      <c r="M14" s="82"/>
      <c r="N14" s="125"/>
      <c r="O14" s="201"/>
      <c r="P14" s="205"/>
      <c r="Q14" s="125" t="s">
        <v>1924</v>
      </c>
      <c r="R14" s="91"/>
    </row>
    <row r="15" spans="1:18" s="2" customFormat="1" ht="20.149999999999999" customHeight="1" x14ac:dyDescent="0.3">
      <c r="A15" s="96"/>
      <c r="B15" s="83" t="s">
        <v>88</v>
      </c>
      <c r="C15" s="82" t="s">
        <v>4223</v>
      </c>
      <c r="D15" s="83"/>
      <c r="E15" s="83"/>
      <c r="F15" s="83"/>
      <c r="G15" s="83"/>
      <c r="H15" s="83"/>
      <c r="I15" s="83"/>
      <c r="J15" s="83"/>
      <c r="K15" s="82"/>
      <c r="L15" s="125"/>
      <c r="M15" s="82"/>
      <c r="N15" s="125"/>
      <c r="O15" s="201"/>
      <c r="P15" s="205"/>
      <c r="Q15" s="125" t="s">
        <v>1925</v>
      </c>
      <c r="R15" s="91"/>
    </row>
    <row r="16" spans="1:18" s="2" customFormat="1" ht="20.149999999999999" customHeight="1" x14ac:dyDescent="0.3">
      <c r="A16" s="96"/>
      <c r="B16" s="83" t="s">
        <v>89</v>
      </c>
      <c r="C16" s="92" t="s">
        <v>4235</v>
      </c>
      <c r="D16" s="438"/>
      <c r="E16" s="438"/>
      <c r="F16" s="438"/>
      <c r="G16" s="438"/>
      <c r="H16" s="438"/>
      <c r="I16" s="438"/>
      <c r="J16" s="438"/>
      <c r="K16" s="92"/>
      <c r="L16" s="126"/>
      <c r="M16" s="92"/>
      <c r="N16" s="126"/>
      <c r="O16" s="203"/>
      <c r="P16" s="207"/>
      <c r="Q16" s="126" t="s">
        <v>4237</v>
      </c>
      <c r="R16" s="91"/>
    </row>
    <row r="17" spans="1:18" s="2" customFormat="1" ht="20.149999999999999" customHeight="1" x14ac:dyDescent="0.3">
      <c r="A17" s="96"/>
      <c r="B17" s="83"/>
      <c r="C17" s="86" t="s">
        <v>14</v>
      </c>
      <c r="D17" s="82"/>
      <c r="E17" s="82"/>
      <c r="F17" s="82"/>
      <c r="G17" s="82"/>
      <c r="H17" s="82"/>
      <c r="I17" s="82"/>
      <c r="J17" s="82"/>
      <c r="K17" s="86"/>
      <c r="L17" s="568" t="str">
        <f>VLOOKUP(SUM(_Output!D1092:D1095),_SUM_Completeness!A195:B199,2,FALSE)</f>
        <v>Incomplete</v>
      </c>
      <c r="M17" s="82"/>
      <c r="N17" s="125"/>
      <c r="O17" s="201"/>
      <c r="P17" s="205"/>
      <c r="Q17" s="117" t="s">
        <v>651</v>
      </c>
      <c r="R17" s="91"/>
    </row>
    <row r="18" spans="1:18" s="2" customFormat="1" ht="20.149999999999999" customHeight="1" x14ac:dyDescent="0.3">
      <c r="A18" s="6"/>
      <c r="B18" s="12" t="s">
        <v>116</v>
      </c>
      <c r="C18" s="3" t="s">
        <v>4225</v>
      </c>
      <c r="D18" s="3"/>
      <c r="E18" s="3"/>
      <c r="F18" s="3"/>
      <c r="G18" s="3"/>
      <c r="H18" s="3"/>
      <c r="I18" s="3"/>
      <c r="J18" s="3"/>
      <c r="K18" s="7"/>
      <c r="L18" s="113"/>
      <c r="M18" s="3"/>
      <c r="N18" s="113"/>
      <c r="O18" s="195"/>
      <c r="P18" s="204" t="str">
        <f>VLOOKUP(_Output!D1096,_Guidance!B412:C417,2,FALSE)</f>
        <v xml:space="preserve"> </v>
      </c>
      <c r="Q18" s="113" t="s">
        <v>4496</v>
      </c>
      <c r="R18" s="13"/>
    </row>
    <row r="19" spans="1:18" s="2" customFormat="1" ht="20.149999999999999" customHeight="1" x14ac:dyDescent="0.3">
      <c r="A19" s="6"/>
      <c r="B19" s="3" t="s">
        <v>118</v>
      </c>
      <c r="C19" s="3" t="s">
        <v>4226</v>
      </c>
      <c r="D19" s="3"/>
      <c r="E19" s="3"/>
      <c r="F19" s="3"/>
      <c r="G19" s="3"/>
      <c r="H19" s="3"/>
      <c r="I19" s="3"/>
      <c r="J19" s="3"/>
      <c r="K19" s="7"/>
      <c r="L19" s="113"/>
      <c r="M19" s="3"/>
      <c r="N19" s="113"/>
      <c r="O19" s="195"/>
      <c r="P19" s="204" t="str">
        <f>VLOOKUP(_Output!D1097,_Guidance!B418:C423,2,FALSE)</f>
        <v xml:space="preserve"> </v>
      </c>
      <c r="Q19" s="703"/>
      <c r="R19" s="13"/>
    </row>
    <row r="20" spans="1:18" s="2" customFormat="1" ht="20.149999999999999" customHeight="1" x14ac:dyDescent="0.3">
      <c r="A20" s="96"/>
      <c r="B20" s="82" t="s">
        <v>311</v>
      </c>
      <c r="C20" s="87" t="s">
        <v>4247</v>
      </c>
      <c r="D20" s="82"/>
      <c r="E20" s="82"/>
      <c r="F20" s="82"/>
      <c r="G20" s="82"/>
      <c r="H20" s="82"/>
      <c r="I20" s="82"/>
      <c r="J20" s="82"/>
      <c r="K20" s="87"/>
      <c r="L20" s="125"/>
      <c r="M20" s="82"/>
      <c r="N20" s="125"/>
      <c r="O20" s="201"/>
      <c r="P20" s="205"/>
      <c r="Q20" s="125"/>
      <c r="R20" s="91"/>
    </row>
    <row r="21" spans="1:18" s="2" customFormat="1" ht="20.149999999999999" customHeight="1" x14ac:dyDescent="0.3">
      <c r="A21" s="96"/>
      <c r="B21" s="83" t="s">
        <v>2333</v>
      </c>
      <c r="C21" s="82" t="s">
        <v>4222</v>
      </c>
      <c r="D21" s="83"/>
      <c r="E21" s="83"/>
      <c r="F21" s="83"/>
      <c r="G21" s="83"/>
      <c r="H21" s="83"/>
      <c r="I21" s="83"/>
      <c r="J21" s="83"/>
      <c r="K21" s="82"/>
      <c r="L21" s="125"/>
      <c r="M21" s="82"/>
      <c r="N21" s="125"/>
      <c r="O21" s="201"/>
      <c r="P21" s="205"/>
      <c r="Q21" s="125" t="s">
        <v>4227</v>
      </c>
      <c r="R21" s="91"/>
    </row>
    <row r="22" spans="1:18" s="2" customFormat="1" ht="20.149999999999999" customHeight="1" x14ac:dyDescent="0.3">
      <c r="A22" s="96"/>
      <c r="B22" s="83" t="s">
        <v>2334</v>
      </c>
      <c r="C22" s="82" t="s">
        <v>4228</v>
      </c>
      <c r="D22" s="82"/>
      <c r="E22" s="82"/>
      <c r="F22" s="82"/>
      <c r="G22" s="82"/>
      <c r="H22" s="82"/>
      <c r="I22" s="82"/>
      <c r="J22" s="82"/>
      <c r="K22" s="87"/>
      <c r="L22" s="125"/>
      <c r="M22" s="82"/>
      <c r="N22" s="125"/>
      <c r="O22" s="201"/>
      <c r="P22" s="205"/>
      <c r="Q22" s="125" t="s">
        <v>4230</v>
      </c>
      <c r="R22" s="91"/>
    </row>
    <row r="23" spans="1:18" s="2" customFormat="1" ht="20.149999999999999" customHeight="1" x14ac:dyDescent="0.3">
      <c r="A23" s="96"/>
      <c r="B23" s="83" t="s">
        <v>4025</v>
      </c>
      <c r="C23" s="92" t="s">
        <v>4229</v>
      </c>
      <c r="D23" s="92"/>
      <c r="E23" s="92"/>
      <c r="F23" s="92"/>
      <c r="G23" s="92"/>
      <c r="H23" s="92"/>
      <c r="I23" s="92"/>
      <c r="J23" s="92"/>
      <c r="K23" s="689"/>
      <c r="L23" s="126"/>
      <c r="M23" s="92"/>
      <c r="N23" s="126"/>
      <c r="O23" s="203"/>
      <c r="P23" s="207"/>
      <c r="Q23" s="126" t="s">
        <v>4236</v>
      </c>
      <c r="R23" s="91"/>
    </row>
    <row r="24" spans="1:18" s="2" customFormat="1" ht="20.149999999999999" customHeight="1" x14ac:dyDescent="0.3">
      <c r="A24" s="96"/>
      <c r="B24" s="82"/>
      <c r="C24" s="86" t="s">
        <v>14</v>
      </c>
      <c r="D24" s="82"/>
      <c r="E24" s="82"/>
      <c r="F24" s="82"/>
      <c r="G24" s="82"/>
      <c r="H24" s="82"/>
      <c r="I24" s="82"/>
      <c r="J24" s="82"/>
      <c r="K24" s="86"/>
      <c r="L24" s="568" t="str">
        <f>VLOOKUP(SUM(_Output!D1098:D1100),_SUM_Completeness!A202:B205,2,FALSE)</f>
        <v>Incomplete</v>
      </c>
      <c r="M24" s="82"/>
      <c r="N24" s="125"/>
      <c r="O24" s="201"/>
      <c r="P24" s="205"/>
      <c r="Q24" s="117" t="s">
        <v>4231</v>
      </c>
      <c r="R24" s="91"/>
    </row>
    <row r="25" spans="1:18" s="2" customFormat="1" ht="20.149999999999999" customHeight="1" x14ac:dyDescent="0.3">
      <c r="A25" s="6"/>
      <c r="B25" s="12" t="s">
        <v>820</v>
      </c>
      <c r="C25" s="3" t="s">
        <v>4232</v>
      </c>
      <c r="D25" s="8"/>
      <c r="E25" s="8"/>
      <c r="F25" s="8"/>
      <c r="G25" s="8"/>
      <c r="H25" s="8"/>
      <c r="I25" s="8"/>
      <c r="J25" s="8"/>
      <c r="K25" s="3"/>
      <c r="L25" s="113"/>
      <c r="M25" s="3"/>
      <c r="N25" s="113"/>
      <c r="O25" s="195"/>
      <c r="P25" s="204" t="str">
        <f>VLOOKUP(_Output!D1101,_Guidance!B424:C429,2,FALSE)</f>
        <v xml:space="preserve"> </v>
      </c>
      <c r="Q25" s="113" t="s">
        <v>2561</v>
      </c>
      <c r="R25" s="13"/>
    </row>
    <row r="26" spans="1:18" s="2" customFormat="1" ht="20.149999999999999" customHeight="1" x14ac:dyDescent="0.3">
      <c r="A26" s="6"/>
      <c r="B26" s="12" t="s">
        <v>822</v>
      </c>
      <c r="C26" s="3" t="s">
        <v>2894</v>
      </c>
      <c r="D26" s="8"/>
      <c r="E26" s="8"/>
      <c r="F26" s="8"/>
      <c r="G26" s="8"/>
      <c r="H26" s="8"/>
      <c r="I26" s="8"/>
      <c r="J26" s="8"/>
      <c r="K26" s="3"/>
      <c r="L26" s="113"/>
      <c r="M26" s="3"/>
      <c r="N26" s="113"/>
      <c r="O26" s="195"/>
      <c r="P26" s="204" t="str">
        <f>VLOOKUP(_Output!D1000,_Guidance!B430:C435,2,FALSE)</f>
        <v xml:space="preserve"> </v>
      </c>
      <c r="Q26" s="113" t="s">
        <v>3002</v>
      </c>
      <c r="R26" s="13"/>
    </row>
    <row r="27" spans="1:18" s="2" customFormat="1" ht="20.149999999999999" customHeight="1" x14ac:dyDescent="0.3">
      <c r="A27" s="6"/>
      <c r="B27" s="3" t="s">
        <v>824</v>
      </c>
      <c r="C27" s="3" t="s">
        <v>420</v>
      </c>
      <c r="D27" s="3"/>
      <c r="E27" s="3"/>
      <c r="F27" s="3"/>
      <c r="G27" s="3"/>
      <c r="H27" s="3"/>
      <c r="I27" s="3"/>
      <c r="J27" s="3"/>
      <c r="K27" s="3"/>
      <c r="L27" s="113"/>
      <c r="M27" s="3"/>
      <c r="N27" s="113"/>
      <c r="O27" s="195"/>
      <c r="P27" s="204" t="str">
        <f>VLOOKUP(_Output!D175,_Guidance!B436:C441,2,FALSE)</f>
        <v xml:space="preserve"> </v>
      </c>
      <c r="Q27" s="113" t="s">
        <v>655</v>
      </c>
      <c r="R27" s="13"/>
    </row>
    <row r="28" spans="1:18" s="2" customFormat="1" ht="20.149999999999999" customHeight="1" x14ac:dyDescent="0.3">
      <c r="A28" s="6"/>
      <c r="B28" s="3" t="s">
        <v>825</v>
      </c>
      <c r="C28" s="3" t="s">
        <v>1534</v>
      </c>
      <c r="D28" s="3"/>
      <c r="E28" s="3"/>
      <c r="F28" s="3"/>
      <c r="G28" s="3"/>
      <c r="H28" s="3"/>
      <c r="I28" s="3"/>
      <c r="J28" s="3"/>
      <c r="K28" s="3"/>
      <c r="L28" s="113"/>
      <c r="M28" s="3"/>
      <c r="N28" s="113"/>
      <c r="O28" s="195"/>
      <c r="P28" s="204" t="str">
        <f>VLOOKUP(_Output!D176,_Guidance!B442:C447,2,FALSE)</f>
        <v xml:space="preserve"> </v>
      </c>
      <c r="Q28" s="113" t="s">
        <v>1927</v>
      </c>
      <c r="R28" s="13"/>
    </row>
    <row r="29" spans="1:18" s="2" customFormat="1" ht="20.149999999999999" customHeight="1" x14ac:dyDescent="0.3">
      <c r="A29" s="6"/>
      <c r="B29" s="3"/>
      <c r="C29" s="3"/>
      <c r="D29" s="3"/>
      <c r="E29" s="3"/>
      <c r="F29" s="3"/>
      <c r="G29" s="3"/>
      <c r="H29" s="3"/>
      <c r="I29" s="3"/>
      <c r="J29" s="3"/>
      <c r="K29" s="3"/>
      <c r="L29" s="113"/>
      <c r="M29" s="3"/>
      <c r="N29" s="113"/>
      <c r="O29" s="195"/>
      <c r="P29" s="204"/>
      <c r="Q29" s="113"/>
      <c r="R29" s="13"/>
    </row>
    <row r="30" spans="1:18" ht="20.149999999999999" customHeight="1" x14ac:dyDescent="0.3">
      <c r="A30" s="4"/>
      <c r="B30" s="102" t="s">
        <v>233</v>
      </c>
      <c r="C30" s="102"/>
      <c r="D30" s="102"/>
      <c r="E30" s="102"/>
      <c r="F30" s="102"/>
      <c r="G30" s="102"/>
      <c r="H30" s="102"/>
      <c r="I30" s="102"/>
      <c r="J30" s="102"/>
      <c r="K30" s="3"/>
      <c r="L30" s="114"/>
      <c r="M30" s="5"/>
      <c r="N30" s="114"/>
      <c r="O30" s="196"/>
      <c r="P30" s="5"/>
      <c r="Q30" s="114"/>
      <c r="R30" s="14"/>
    </row>
    <row r="31" spans="1:18" ht="20.149999999999999" customHeight="1" x14ac:dyDescent="0.3">
      <c r="A31" s="9"/>
      <c r="B31" s="3" t="s">
        <v>827</v>
      </c>
      <c r="C31" s="3" t="s">
        <v>4651</v>
      </c>
      <c r="D31" s="3"/>
      <c r="E31" s="3"/>
      <c r="F31" s="3"/>
      <c r="G31" s="3"/>
      <c r="H31" s="3"/>
      <c r="I31" s="3"/>
      <c r="J31" s="3"/>
      <c r="K31" s="3"/>
      <c r="L31" s="720" t="s">
        <v>62</v>
      </c>
      <c r="M31" s="717"/>
      <c r="N31" s="830"/>
      <c r="O31" s="830"/>
      <c r="P31" s="830"/>
      <c r="Q31" s="831"/>
      <c r="R31" s="14"/>
    </row>
    <row r="32" spans="1:18" ht="20.149999999999999" customHeight="1" x14ac:dyDescent="0.3">
      <c r="A32" s="9"/>
      <c r="B32" s="3"/>
      <c r="C32" s="3"/>
      <c r="D32" s="3"/>
      <c r="E32" s="3"/>
      <c r="F32" s="3"/>
      <c r="G32" s="3"/>
      <c r="H32" s="3"/>
      <c r="I32" s="3"/>
      <c r="J32" s="3"/>
      <c r="K32" s="3"/>
      <c r="L32" s="721" t="s">
        <v>63</v>
      </c>
      <c r="M32" s="718"/>
      <c r="N32" s="826"/>
      <c r="O32" s="826"/>
      <c r="P32" s="826"/>
      <c r="Q32" s="827"/>
      <c r="R32" s="14"/>
    </row>
    <row r="33" spans="1:18" ht="20.149999999999999" customHeight="1" x14ac:dyDescent="0.3">
      <c r="A33" s="9"/>
      <c r="B33" s="3"/>
      <c r="C33" s="3"/>
      <c r="D33" s="3"/>
      <c r="E33" s="3"/>
      <c r="F33" s="3"/>
      <c r="G33" s="3"/>
      <c r="H33" s="3"/>
      <c r="I33" s="3"/>
      <c r="J33" s="3"/>
      <c r="K33" s="3"/>
      <c r="L33" s="721" t="s">
        <v>116</v>
      </c>
      <c r="M33" s="718"/>
      <c r="N33" s="822"/>
      <c r="O33" s="822"/>
      <c r="P33" s="822"/>
      <c r="Q33" s="823"/>
      <c r="R33" s="14"/>
    </row>
    <row r="34" spans="1:18" ht="20.149999999999999" customHeight="1" x14ac:dyDescent="0.3">
      <c r="A34" s="9"/>
      <c r="B34" s="3"/>
      <c r="C34" s="3"/>
      <c r="D34" s="3"/>
      <c r="E34" s="3"/>
      <c r="F34" s="3"/>
      <c r="G34" s="3"/>
      <c r="H34" s="3"/>
      <c r="I34" s="3"/>
      <c r="J34" s="3"/>
      <c r="K34" s="3"/>
      <c r="L34" s="721" t="s">
        <v>118</v>
      </c>
      <c r="M34" s="718"/>
      <c r="N34" s="822"/>
      <c r="O34" s="822"/>
      <c r="P34" s="822"/>
      <c r="Q34" s="823"/>
      <c r="R34" s="14"/>
    </row>
    <row r="35" spans="1:18" ht="20.149999999999999" customHeight="1" x14ac:dyDescent="0.3">
      <c r="A35" s="9"/>
      <c r="B35" s="3"/>
      <c r="C35" s="3"/>
      <c r="D35" s="3"/>
      <c r="E35" s="3"/>
      <c r="F35" s="3"/>
      <c r="G35" s="3"/>
      <c r="H35" s="3"/>
      <c r="I35" s="3"/>
      <c r="J35" s="3"/>
      <c r="K35" s="3"/>
      <c r="L35" s="721" t="s">
        <v>820</v>
      </c>
      <c r="M35" s="718"/>
      <c r="N35" s="826"/>
      <c r="O35" s="826"/>
      <c r="P35" s="826"/>
      <c r="Q35" s="827"/>
      <c r="R35" s="14"/>
    </row>
    <row r="36" spans="1:18" ht="20.149999999999999" customHeight="1" x14ac:dyDescent="0.3">
      <c r="A36" s="9"/>
      <c r="B36" s="3"/>
      <c r="C36" s="3"/>
      <c r="D36" s="3"/>
      <c r="E36" s="3"/>
      <c r="F36" s="3"/>
      <c r="G36" s="3"/>
      <c r="H36" s="3"/>
      <c r="I36" s="3"/>
      <c r="J36" s="3"/>
      <c r="K36" s="3"/>
      <c r="L36" s="721" t="s">
        <v>822</v>
      </c>
      <c r="M36" s="718"/>
      <c r="N36" s="822"/>
      <c r="O36" s="822"/>
      <c r="P36" s="822"/>
      <c r="Q36" s="823"/>
      <c r="R36" s="14"/>
    </row>
    <row r="37" spans="1:18" ht="20.149999999999999" customHeight="1" x14ac:dyDescent="0.3">
      <c r="A37" s="9"/>
      <c r="B37" s="3"/>
      <c r="C37" s="3"/>
      <c r="D37" s="3"/>
      <c r="E37" s="3"/>
      <c r="F37" s="3"/>
      <c r="G37" s="3"/>
      <c r="H37" s="3"/>
      <c r="I37" s="3"/>
      <c r="J37" s="3"/>
      <c r="K37" s="3"/>
      <c r="L37" s="721" t="s">
        <v>824</v>
      </c>
      <c r="M37" s="718"/>
      <c r="N37" s="826"/>
      <c r="O37" s="826"/>
      <c r="P37" s="826"/>
      <c r="Q37" s="827"/>
      <c r="R37" s="14"/>
    </row>
    <row r="38" spans="1:18" ht="20.149999999999999" customHeight="1" x14ac:dyDescent="0.3">
      <c r="A38" s="9"/>
      <c r="B38" s="3"/>
      <c r="C38" s="3"/>
      <c r="D38" s="3"/>
      <c r="E38" s="3"/>
      <c r="F38" s="3"/>
      <c r="G38" s="3"/>
      <c r="H38" s="3"/>
      <c r="I38" s="3"/>
      <c r="J38" s="3"/>
      <c r="K38" s="3"/>
      <c r="L38" s="722" t="s">
        <v>825</v>
      </c>
      <c r="M38" s="719"/>
      <c r="N38" s="828"/>
      <c r="O38" s="828"/>
      <c r="P38" s="828"/>
      <c r="Q38" s="829"/>
      <c r="R38" s="14"/>
    </row>
    <row r="39" spans="1:18" ht="20.149999999999999" customHeight="1" thickBot="1" x14ac:dyDescent="0.35">
      <c r="A39" s="10"/>
      <c r="B39" s="11"/>
      <c r="C39" s="11"/>
      <c r="D39" s="11"/>
      <c r="E39" s="11"/>
      <c r="F39" s="11"/>
      <c r="G39" s="11"/>
      <c r="H39" s="11"/>
      <c r="I39" s="11"/>
      <c r="J39" s="11"/>
      <c r="K39" s="11"/>
      <c r="L39" s="11"/>
      <c r="M39" s="11"/>
      <c r="N39" s="11"/>
      <c r="O39" s="11"/>
      <c r="P39" s="11"/>
      <c r="Q39" s="11"/>
      <c r="R39" s="15"/>
    </row>
    <row r="40" spans="1:18" ht="14.55" hidden="1" x14ac:dyDescent="0.3"/>
    <row r="41" spans="1:18" ht="14.55" hidden="1" x14ac:dyDescent="0.3"/>
    <row r="42" spans="1:18" ht="14.55" hidden="1" x14ac:dyDescent="0.3"/>
    <row r="43" spans="1:18" ht="14.55" hidden="1" x14ac:dyDescent="0.3"/>
    <row r="44" spans="1:18" ht="14.55" hidden="1" x14ac:dyDescent="0.3"/>
    <row r="45" spans="1:18" ht="14.55" hidden="1" x14ac:dyDescent="0.3"/>
    <row r="46" spans="1:18" ht="14.55" hidden="1" x14ac:dyDescent="0.3"/>
    <row r="47" spans="1:18" ht="14.55" hidden="1" x14ac:dyDescent="0.3"/>
  </sheetData>
  <mergeCells count="18">
    <mergeCell ref="B4:F4"/>
    <mergeCell ref="G4:K4"/>
    <mergeCell ref="N31:Q31"/>
    <mergeCell ref="N32:Q32"/>
    <mergeCell ref="N34:Q34"/>
    <mergeCell ref="N33:Q33"/>
    <mergeCell ref="B1:K2"/>
    <mergeCell ref="L1:L2"/>
    <mergeCell ref="N1:N2"/>
    <mergeCell ref="B3:F3"/>
    <mergeCell ref="G3:K3"/>
    <mergeCell ref="N36:Q36"/>
    <mergeCell ref="N37:Q37"/>
    <mergeCell ref="N38:Q38"/>
    <mergeCell ref="B5:F5"/>
    <mergeCell ref="G5:K5"/>
    <mergeCell ref="B6:F6"/>
    <mergeCell ref="N35:Q35"/>
  </mergeCells>
  <phoneticPr fontId="24" type="noConversion"/>
  <hyperlinks>
    <hyperlink ref="B4:F4" location="'People - R&amp;H'!A1" tooltip="2. Roles and Hierarchy" display="2. Roles and Hierarchy" xr:uid="{00000000-0004-0000-0E00-000000000000}"/>
    <hyperlink ref="B5:F5" location="'People - PEM'!A1" tooltip="3. People Management" display="3. People Management" xr:uid="{00000000-0004-0000-0E00-000001000000}"/>
    <hyperlink ref="B6:F6" location="'People - KNM'!A1" tooltip="4. Knowledge Management" display="4. Knowledge Management" xr:uid="{00000000-0004-0000-0E00-000002000000}"/>
    <hyperlink ref="G3:K3" location="'People - T&amp;E'!A1" tooltip="5. Training &amp; Education" display="5. Training &amp; Education" xr:uid="{00000000-0004-0000-0E00-000003000000}"/>
    <hyperlink ref="B3:F3" location="'People - EMP'!A1" tooltip="1. Employees" display="1. Employees" xr:uid="{00000000-0004-0000-0E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5625" r:id="rId4" name="Drop Down 89">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5626" r:id="rId5" name="Drop Down 90">
              <controlPr defaultSize="0" autoLine="0" autoPict="0">
                <anchor moveWithCells="1">
                  <from>
                    <xdr:col>13</xdr:col>
                    <xdr:colOff>15368</xdr:colOff>
                    <xdr:row>9</xdr:row>
                    <xdr:rowOff>38420</xdr:rowOff>
                  </from>
                  <to>
                    <xdr:col>14</xdr:col>
                    <xdr:colOff>15368</xdr:colOff>
                    <xdr:row>9</xdr:row>
                    <xdr:rowOff>238205</xdr:rowOff>
                  </to>
                </anchor>
              </controlPr>
            </control>
          </mc:Choice>
        </mc:AlternateContent>
        <mc:AlternateContent xmlns:mc="http://schemas.openxmlformats.org/markup-compatibility/2006">
          <mc:Choice Requires="x14">
            <control shapeId="65627" r:id="rId6" name="Drop Down 91">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65628" r:id="rId7" name="Drop Down 92">
              <controlPr defaultSize="0" autoLine="0" autoPict="0">
                <anchor moveWithCells="1">
                  <from>
                    <xdr:col>13</xdr:col>
                    <xdr:colOff>15368</xdr:colOff>
                    <xdr:row>26</xdr:row>
                    <xdr:rowOff>38420</xdr:rowOff>
                  </from>
                  <to>
                    <xdr:col>14</xdr:col>
                    <xdr:colOff>15368</xdr:colOff>
                    <xdr:row>26</xdr:row>
                    <xdr:rowOff>238205</xdr:rowOff>
                  </to>
                </anchor>
              </controlPr>
            </control>
          </mc:Choice>
        </mc:AlternateContent>
        <mc:AlternateContent xmlns:mc="http://schemas.openxmlformats.org/markup-compatibility/2006">
          <mc:Choice Requires="x14">
            <control shapeId="65638" r:id="rId8" name="Drop Down 102">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5639" r:id="rId9" name="Drop Down 103">
              <controlPr defaultSize="0" autoLine="0" autoPict="0">
                <anchor moveWithCells="1">
                  <from>
                    <xdr:col>13</xdr:col>
                    <xdr:colOff>15368</xdr:colOff>
                    <xdr:row>27</xdr:row>
                    <xdr:rowOff>38420</xdr:rowOff>
                  </from>
                  <to>
                    <xdr:col>14</xdr:col>
                    <xdr:colOff>15368</xdr:colOff>
                    <xdr:row>27</xdr:row>
                    <xdr:rowOff>238205</xdr:rowOff>
                  </to>
                </anchor>
              </controlPr>
            </control>
          </mc:Choice>
        </mc:AlternateContent>
        <mc:AlternateContent xmlns:mc="http://schemas.openxmlformats.org/markup-compatibility/2006">
          <mc:Choice Requires="x14">
            <control shapeId="65644" r:id="rId10" name="Drop Down 108">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5645" r:id="rId11" name="Drop Down 109">
              <controlPr defaultSize="0" autoLine="0" autoPict="0">
                <anchor moveWithCells="1">
                  <from>
                    <xdr:col>13</xdr:col>
                    <xdr:colOff>15368</xdr:colOff>
                    <xdr:row>25</xdr:row>
                    <xdr:rowOff>38420</xdr:rowOff>
                  </from>
                  <to>
                    <xdr:col>14</xdr:col>
                    <xdr:colOff>15368</xdr:colOff>
                    <xdr:row>25</xdr:row>
                    <xdr:rowOff>238205</xdr:rowOff>
                  </to>
                </anchor>
              </controlPr>
            </control>
          </mc:Choice>
        </mc:AlternateContent>
        <mc:AlternateContent xmlns:mc="http://schemas.openxmlformats.org/markup-compatibility/2006">
          <mc:Choice Requires="x14">
            <control shapeId="65646" r:id="rId12" name="Drop Down 110">
              <controlPr defaultSize="0" autoLine="0" autoPict="0">
                <anchor moveWithCells="1">
                  <from>
                    <xdr:col>11</xdr:col>
                    <xdr:colOff>15368</xdr:colOff>
                    <xdr:row>12</xdr:row>
                    <xdr:rowOff>38420</xdr:rowOff>
                  </from>
                  <to>
                    <xdr:col>12</xdr:col>
                    <xdr:colOff>15368</xdr:colOff>
                    <xdr:row>12</xdr:row>
                    <xdr:rowOff>238205</xdr:rowOff>
                  </to>
                </anchor>
              </controlPr>
            </control>
          </mc:Choice>
        </mc:AlternateContent>
        <mc:AlternateContent xmlns:mc="http://schemas.openxmlformats.org/markup-compatibility/2006">
          <mc:Choice Requires="x14">
            <control shapeId="65648" r:id="rId13" name="Drop Down 11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5649" r:id="rId14" name="Drop Down 113">
              <controlPr defaultSize="0" autoLine="0" autoPict="0">
                <anchor moveWithCells="1">
                  <from>
                    <xdr:col>13</xdr:col>
                    <xdr:colOff>15368</xdr:colOff>
                    <xdr:row>10</xdr:row>
                    <xdr:rowOff>38420</xdr:rowOff>
                  </from>
                  <to>
                    <xdr:col>14</xdr:col>
                    <xdr:colOff>15368</xdr:colOff>
                    <xdr:row>10</xdr:row>
                    <xdr:rowOff>238205</xdr:rowOff>
                  </to>
                </anchor>
              </controlPr>
            </control>
          </mc:Choice>
        </mc:AlternateContent>
        <mc:AlternateContent xmlns:mc="http://schemas.openxmlformats.org/markup-compatibility/2006">
          <mc:Choice Requires="x14">
            <control shapeId="65650" r:id="rId15" name="Drop Down 114">
              <controlPr defaultSize="0" autoLine="0" autoPict="0">
                <anchor moveWithCells="1">
                  <from>
                    <xdr:col>11</xdr:col>
                    <xdr:colOff>15368</xdr:colOff>
                    <xdr:row>13</xdr:row>
                    <xdr:rowOff>38420</xdr:rowOff>
                  </from>
                  <to>
                    <xdr:col>12</xdr:col>
                    <xdr:colOff>15368</xdr:colOff>
                    <xdr:row>13</xdr:row>
                    <xdr:rowOff>238205</xdr:rowOff>
                  </to>
                </anchor>
              </controlPr>
            </control>
          </mc:Choice>
        </mc:AlternateContent>
        <mc:AlternateContent xmlns:mc="http://schemas.openxmlformats.org/markup-compatibility/2006">
          <mc:Choice Requires="x14">
            <control shapeId="65651" r:id="rId16" name="Drop Down 115">
              <controlPr defaultSize="0" autoLine="0" autoPict="0">
                <anchor moveWithCells="1">
                  <from>
                    <xdr:col>11</xdr:col>
                    <xdr:colOff>15368</xdr:colOff>
                    <xdr:row>14</xdr:row>
                    <xdr:rowOff>38420</xdr:rowOff>
                  </from>
                  <to>
                    <xdr:col>12</xdr:col>
                    <xdr:colOff>15368</xdr:colOff>
                    <xdr:row>14</xdr:row>
                    <xdr:rowOff>238205</xdr:rowOff>
                  </to>
                </anchor>
              </controlPr>
            </control>
          </mc:Choice>
        </mc:AlternateContent>
        <mc:AlternateContent xmlns:mc="http://schemas.openxmlformats.org/markup-compatibility/2006">
          <mc:Choice Requires="x14">
            <control shapeId="65652" r:id="rId17" name="Drop Down 116">
              <controlPr defaultSize="0" autoLine="0" autoPict="0">
                <anchor moveWithCells="1">
                  <from>
                    <xdr:col>11</xdr:col>
                    <xdr:colOff>15368</xdr:colOff>
                    <xdr:row>15</xdr:row>
                    <xdr:rowOff>38420</xdr:rowOff>
                  </from>
                  <to>
                    <xdr:col>12</xdr:col>
                    <xdr:colOff>15368</xdr:colOff>
                    <xdr:row>15</xdr:row>
                    <xdr:rowOff>238205</xdr:rowOff>
                  </to>
                </anchor>
              </controlPr>
            </control>
          </mc:Choice>
        </mc:AlternateContent>
        <mc:AlternateContent xmlns:mc="http://schemas.openxmlformats.org/markup-compatibility/2006">
          <mc:Choice Requires="x14">
            <control shapeId="65653" r:id="rId18" name="Drop Down 117">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5654" r:id="rId19" name="Drop Down 118">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5655" r:id="rId20" name="Drop Down 119">
              <controlPr defaultSize="0" autoLine="0" autoPict="0">
                <anchor moveWithCells="1">
                  <from>
                    <xdr:col>11</xdr:col>
                    <xdr:colOff>15368</xdr:colOff>
                    <xdr:row>20</xdr:row>
                    <xdr:rowOff>38420</xdr:rowOff>
                  </from>
                  <to>
                    <xdr:col>12</xdr:col>
                    <xdr:colOff>15368</xdr:colOff>
                    <xdr:row>20</xdr:row>
                    <xdr:rowOff>238205</xdr:rowOff>
                  </to>
                </anchor>
              </controlPr>
            </control>
          </mc:Choice>
        </mc:AlternateContent>
        <mc:AlternateContent xmlns:mc="http://schemas.openxmlformats.org/markup-compatibility/2006">
          <mc:Choice Requires="x14">
            <control shapeId="65656" r:id="rId21" name="Drop Down 120">
              <controlPr defaultSize="0" autoLine="0" autoPict="0">
                <anchor moveWithCells="1">
                  <from>
                    <xdr:col>11</xdr:col>
                    <xdr:colOff>15368</xdr:colOff>
                    <xdr:row>21</xdr:row>
                    <xdr:rowOff>38420</xdr:rowOff>
                  </from>
                  <to>
                    <xdr:col>12</xdr:col>
                    <xdr:colOff>15368</xdr:colOff>
                    <xdr:row>21</xdr:row>
                    <xdr:rowOff>238205</xdr:rowOff>
                  </to>
                </anchor>
              </controlPr>
            </control>
          </mc:Choice>
        </mc:AlternateContent>
        <mc:AlternateContent xmlns:mc="http://schemas.openxmlformats.org/markup-compatibility/2006">
          <mc:Choice Requires="x14">
            <control shapeId="65657" r:id="rId22" name="Drop Down 121">
              <controlPr defaultSize="0" autoLine="0" autoPict="0">
                <anchor moveWithCells="1">
                  <from>
                    <xdr:col>11</xdr:col>
                    <xdr:colOff>15368</xdr:colOff>
                    <xdr:row>22</xdr:row>
                    <xdr:rowOff>38420</xdr:rowOff>
                  </from>
                  <to>
                    <xdr:col>12</xdr:col>
                    <xdr:colOff>15368</xdr:colOff>
                    <xdr:row>22</xdr:row>
                    <xdr:rowOff>238205</xdr:rowOff>
                  </to>
                </anchor>
              </controlPr>
            </control>
          </mc:Choice>
        </mc:AlternateContent>
        <mc:AlternateContent xmlns:mc="http://schemas.openxmlformats.org/markup-compatibility/2006">
          <mc:Choice Requires="x14">
            <control shapeId="65658" r:id="rId23" name="Drop Down 122">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65659" r:id="rId24" name="Drop Down 123">
              <controlPr defaultSize="0" autoLine="0" autoPict="0">
                <anchor moveWithCells="1">
                  <from>
                    <xdr:col>13</xdr:col>
                    <xdr:colOff>15368</xdr:colOff>
                    <xdr:row>17</xdr:row>
                    <xdr:rowOff>38420</xdr:rowOff>
                  </from>
                  <to>
                    <xdr:col>14</xdr:col>
                    <xdr:colOff>15368</xdr:colOff>
                    <xdr:row>17</xdr:row>
                    <xdr:rowOff>238205</xdr:rowOff>
                  </to>
                </anchor>
              </controlPr>
            </control>
          </mc:Choice>
        </mc:AlternateContent>
        <mc:AlternateContent xmlns:mc="http://schemas.openxmlformats.org/markup-compatibility/2006">
          <mc:Choice Requires="x14">
            <control shapeId="65660" r:id="rId25" name="Drop Down 124">
              <controlPr defaultSize="0" autoLine="0" autoPict="0">
                <anchor moveWithCells="1">
                  <from>
                    <xdr:col>13</xdr:col>
                    <xdr:colOff>15368</xdr:colOff>
                    <xdr:row>18</xdr:row>
                    <xdr:rowOff>38420</xdr:rowOff>
                  </from>
                  <to>
                    <xdr:col>14</xdr:col>
                    <xdr:colOff>15368</xdr:colOff>
                    <xdr:row>18</xdr:row>
                    <xdr:rowOff>238205</xdr:rowOff>
                  </to>
                </anchor>
              </controlPr>
            </control>
          </mc:Choice>
        </mc:AlternateContent>
        <mc:AlternateContent xmlns:mc="http://schemas.openxmlformats.org/markup-compatibility/2006">
          <mc:Choice Requires="x14">
            <control shapeId="65661" r:id="rId26" name="Drop Down 125">
              <controlPr defaultSize="0" autoLine="0" autoPict="0">
                <anchor moveWithCells="1">
                  <from>
                    <xdr:col>13</xdr:col>
                    <xdr:colOff>15368</xdr:colOff>
                    <xdr:row>24</xdr:row>
                    <xdr:rowOff>38420</xdr:rowOff>
                  </from>
                  <to>
                    <xdr:col>14</xdr:col>
                    <xdr:colOff>15368</xdr:colOff>
                    <xdr:row>24</xdr:row>
                    <xdr:rowOff>238205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Blad24">
    <tabColor rgb="FF0070C0"/>
  </sheetPr>
  <dimension ref="A1:S39"/>
  <sheetViews>
    <sheetView showRowColHeaders="0"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0.77734375" customWidth="1"/>
    <col min="18" max="18" width="2.21875" customWidth="1"/>
    <col min="19" max="19" width="0" hidden="1" customWidth="1"/>
    <col min="20" max="16384" width="9.21875" hidden="1"/>
  </cols>
  <sheetData>
    <row r="1" spans="1:18" ht="20.3" customHeight="1" x14ac:dyDescent="0.3">
      <c r="A1" s="425"/>
      <c r="B1" s="751" t="s">
        <v>152</v>
      </c>
      <c r="C1" s="752"/>
      <c r="D1" s="752"/>
      <c r="E1" s="752"/>
      <c r="F1" s="752"/>
      <c r="G1" s="752"/>
      <c r="H1" s="752"/>
      <c r="I1" s="752"/>
      <c r="J1" s="752"/>
      <c r="K1" s="752"/>
      <c r="L1" s="742"/>
      <c r="M1" s="437"/>
      <c r="N1" s="759"/>
      <c r="O1" s="426"/>
      <c r="P1" s="426"/>
      <c r="Q1" s="426"/>
      <c r="R1" s="427"/>
    </row>
    <row r="2" spans="1:18" ht="20.3" customHeight="1" x14ac:dyDescent="0.3">
      <c r="A2" s="428"/>
      <c r="B2" s="753"/>
      <c r="C2" s="754"/>
      <c r="D2" s="754"/>
      <c r="E2" s="754"/>
      <c r="F2" s="754"/>
      <c r="G2" s="754"/>
      <c r="H2" s="754"/>
      <c r="I2" s="754"/>
      <c r="J2" s="754"/>
      <c r="K2" s="754"/>
      <c r="L2" s="743"/>
      <c r="M2" s="422"/>
      <c r="N2" s="743"/>
      <c r="O2" s="434"/>
      <c r="P2" s="434"/>
      <c r="Q2" s="434"/>
      <c r="R2" s="435"/>
    </row>
    <row r="3" spans="1:18" ht="20.3" customHeight="1" x14ac:dyDescent="0.3">
      <c r="A3" s="428"/>
      <c r="B3" s="735" t="s">
        <v>2196</v>
      </c>
      <c r="C3" s="736"/>
      <c r="D3" s="736"/>
      <c r="E3" s="736"/>
      <c r="F3" s="736"/>
      <c r="G3" s="744" t="s">
        <v>4649</v>
      </c>
      <c r="H3" s="745"/>
      <c r="I3" s="745"/>
      <c r="J3" s="745"/>
      <c r="K3" s="746"/>
      <c r="L3" s="414"/>
      <c r="M3" s="414"/>
      <c r="N3" s="414"/>
      <c r="O3" s="429"/>
      <c r="P3" s="429"/>
      <c r="Q3" s="429"/>
      <c r="R3" s="430"/>
    </row>
    <row r="4" spans="1:18" ht="20.3" customHeight="1" x14ac:dyDescent="0.3">
      <c r="A4" s="428"/>
      <c r="B4" s="735" t="s">
        <v>2197</v>
      </c>
      <c r="C4" s="736"/>
      <c r="D4" s="736"/>
      <c r="E4" s="736"/>
      <c r="F4" s="736"/>
      <c r="G4" s="747"/>
      <c r="H4" s="748"/>
      <c r="I4" s="748"/>
      <c r="J4" s="748"/>
      <c r="K4" s="748"/>
      <c r="L4" s="414"/>
      <c r="M4" s="414"/>
      <c r="N4" s="414"/>
      <c r="O4" s="429"/>
      <c r="P4" s="429"/>
      <c r="Q4" s="429"/>
      <c r="R4" s="430"/>
    </row>
    <row r="5" spans="1:18" ht="20.3" customHeight="1" x14ac:dyDescent="0.3">
      <c r="A5" s="428"/>
      <c r="B5" s="735" t="s">
        <v>2198</v>
      </c>
      <c r="C5" s="736"/>
      <c r="D5" s="736"/>
      <c r="E5" s="736"/>
      <c r="F5" s="736"/>
      <c r="G5" s="747"/>
      <c r="H5" s="748"/>
      <c r="I5" s="748"/>
      <c r="J5" s="748"/>
      <c r="K5" s="748"/>
      <c r="L5" s="414"/>
      <c r="M5" s="414"/>
      <c r="N5" s="414"/>
      <c r="O5" s="429"/>
      <c r="P5" s="429"/>
      <c r="Q5" s="429"/>
      <c r="R5" s="430"/>
    </row>
    <row r="6" spans="1:18" ht="20.3" customHeight="1" x14ac:dyDescent="0.3">
      <c r="A6" s="428"/>
      <c r="B6" s="735" t="s">
        <v>2199</v>
      </c>
      <c r="C6" s="736"/>
      <c r="D6" s="736"/>
      <c r="E6" s="736"/>
      <c r="F6" s="736"/>
      <c r="G6" s="436"/>
      <c r="H6" s="414"/>
      <c r="I6" s="414"/>
      <c r="J6" s="414"/>
      <c r="K6" s="414"/>
      <c r="L6" s="414"/>
      <c r="M6" s="414"/>
      <c r="N6" s="414"/>
      <c r="O6" s="429"/>
      <c r="P6" s="429"/>
      <c r="Q6" s="429"/>
      <c r="R6" s="430"/>
    </row>
    <row r="7" spans="1:18" ht="20.3" customHeight="1" thickBot="1" x14ac:dyDescent="0.35">
      <c r="A7" s="431"/>
      <c r="B7" s="432"/>
      <c r="C7" s="432"/>
      <c r="D7" s="432"/>
      <c r="E7" s="432"/>
      <c r="F7" s="432"/>
      <c r="G7" s="432"/>
      <c r="H7" s="432"/>
      <c r="I7" s="432"/>
      <c r="J7" s="432"/>
      <c r="K7" s="432"/>
      <c r="L7" s="432"/>
      <c r="M7" s="432"/>
      <c r="N7" s="432"/>
      <c r="O7" s="432"/>
      <c r="P7" s="432"/>
      <c r="Q7" s="432"/>
      <c r="R7" s="433"/>
    </row>
    <row r="8" spans="1:18" ht="20.3" customHeight="1" x14ac:dyDescent="0.3">
      <c r="A8" s="16"/>
      <c r="B8" s="17"/>
      <c r="C8" s="17"/>
      <c r="D8" s="17"/>
      <c r="E8" s="17"/>
      <c r="F8" s="17"/>
      <c r="G8" s="17"/>
      <c r="H8" s="17"/>
      <c r="I8" s="17"/>
      <c r="J8" s="17"/>
      <c r="K8" s="17"/>
      <c r="L8" s="17"/>
      <c r="M8" s="17"/>
      <c r="N8" s="17"/>
      <c r="O8" s="17"/>
      <c r="P8" s="17"/>
      <c r="Q8" s="17"/>
      <c r="R8" s="18"/>
    </row>
    <row r="9" spans="1:18" s="2" customFormat="1" ht="20.3" customHeight="1" x14ac:dyDescent="0.3">
      <c r="A9" s="106">
        <v>5</v>
      </c>
      <c r="B9" s="107" t="s">
        <v>288</v>
      </c>
      <c r="C9" s="107"/>
      <c r="D9" s="107"/>
      <c r="E9" s="107"/>
      <c r="F9" s="107"/>
      <c r="G9" s="107"/>
      <c r="H9" s="107"/>
      <c r="I9" s="107"/>
      <c r="J9" s="107"/>
      <c r="K9" s="108"/>
      <c r="L9" s="109" t="s">
        <v>148</v>
      </c>
      <c r="M9" s="108"/>
      <c r="N9" s="109" t="s">
        <v>125</v>
      </c>
      <c r="O9" s="202"/>
      <c r="P9" s="115" t="s">
        <v>1258</v>
      </c>
      <c r="Q9" s="115" t="s">
        <v>149</v>
      </c>
      <c r="R9" s="13"/>
    </row>
    <row r="10" spans="1:18" s="2" customFormat="1" ht="20.3" customHeight="1" x14ac:dyDescent="0.3">
      <c r="A10" s="6"/>
      <c r="B10" s="3" t="s">
        <v>230</v>
      </c>
      <c r="C10" s="3" t="s">
        <v>300</v>
      </c>
      <c r="D10" s="3"/>
      <c r="E10" s="3"/>
      <c r="F10" s="3"/>
      <c r="G10" s="3"/>
      <c r="H10" s="3"/>
      <c r="I10" s="3"/>
      <c r="J10" s="3"/>
      <c r="K10" s="3"/>
      <c r="L10" s="113"/>
      <c r="M10" s="3"/>
      <c r="N10" s="113"/>
      <c r="O10" s="195"/>
      <c r="P10" s="204" t="str">
        <f>VLOOKUP(_Output!D180,_Guidance!B450:C455,2,FALSE)</f>
        <v xml:space="preserve"> </v>
      </c>
      <c r="Q10" s="113" t="s">
        <v>1935</v>
      </c>
      <c r="R10" s="13"/>
    </row>
    <row r="11" spans="1:18" s="2" customFormat="1" ht="20.3" customHeight="1" x14ac:dyDescent="0.3">
      <c r="A11" s="96"/>
      <c r="B11" s="82" t="s">
        <v>364</v>
      </c>
      <c r="C11" s="87" t="s">
        <v>239</v>
      </c>
      <c r="D11" s="82"/>
      <c r="E11" s="82"/>
      <c r="F11" s="82"/>
      <c r="G11" s="82"/>
      <c r="H11" s="82"/>
      <c r="I11" s="82"/>
      <c r="J11" s="82"/>
      <c r="K11" s="87"/>
      <c r="L11" s="125"/>
      <c r="M11" s="82"/>
      <c r="N11" s="125"/>
      <c r="O11" s="201"/>
      <c r="P11" s="205"/>
      <c r="Q11" s="125"/>
      <c r="R11" s="91"/>
    </row>
    <row r="12" spans="1:18" s="2" customFormat="1" ht="20.3" customHeight="1" x14ac:dyDescent="0.3">
      <c r="A12" s="96"/>
      <c r="B12" s="83" t="s">
        <v>426</v>
      </c>
      <c r="C12" s="82" t="s">
        <v>221</v>
      </c>
      <c r="D12" s="83"/>
      <c r="E12" s="83"/>
      <c r="F12" s="83"/>
      <c r="G12" s="83"/>
      <c r="H12" s="83"/>
      <c r="I12" s="83"/>
      <c r="J12" s="83"/>
      <c r="K12" s="82"/>
      <c r="L12" s="125"/>
      <c r="M12" s="82"/>
      <c r="N12" s="125"/>
      <c r="O12" s="201"/>
      <c r="P12" s="205"/>
      <c r="Q12" s="125" t="s">
        <v>1928</v>
      </c>
      <c r="R12" s="91"/>
    </row>
    <row r="13" spans="1:18" s="2" customFormat="1" ht="20.3" customHeight="1" x14ac:dyDescent="0.3">
      <c r="A13" s="96"/>
      <c r="B13" s="83" t="s">
        <v>430</v>
      </c>
      <c r="C13" s="82" t="s">
        <v>310</v>
      </c>
      <c r="D13" s="83"/>
      <c r="E13" s="83"/>
      <c r="F13" s="83"/>
      <c r="G13" s="83"/>
      <c r="H13" s="83"/>
      <c r="I13" s="83"/>
      <c r="J13" s="83"/>
      <c r="K13" s="82"/>
      <c r="L13" s="125"/>
      <c r="M13" s="82"/>
      <c r="N13" s="125"/>
      <c r="O13" s="201"/>
      <c r="P13" s="205"/>
      <c r="Q13" s="125" t="s">
        <v>1929</v>
      </c>
      <c r="R13" s="91"/>
    </row>
    <row r="14" spans="1:18" s="2" customFormat="1" ht="20.3" customHeight="1" x14ac:dyDescent="0.3">
      <c r="A14" s="96"/>
      <c r="B14" s="83" t="s">
        <v>431</v>
      </c>
      <c r="C14" s="82" t="s">
        <v>309</v>
      </c>
      <c r="D14" s="83"/>
      <c r="E14" s="83"/>
      <c r="F14" s="83"/>
      <c r="G14" s="83"/>
      <c r="H14" s="83"/>
      <c r="I14" s="83"/>
      <c r="J14" s="83"/>
      <c r="K14" s="82"/>
      <c r="L14" s="125"/>
      <c r="M14" s="82"/>
      <c r="N14" s="125"/>
      <c r="O14" s="201"/>
      <c r="P14" s="205"/>
      <c r="Q14" s="125" t="s">
        <v>1934</v>
      </c>
      <c r="R14" s="91"/>
    </row>
    <row r="15" spans="1:18" s="2" customFormat="1" ht="20.3" customHeight="1" x14ac:dyDescent="0.3">
      <c r="A15" s="96"/>
      <c r="B15" s="83" t="s">
        <v>432</v>
      </c>
      <c r="C15" s="82" t="s">
        <v>223</v>
      </c>
      <c r="D15" s="83"/>
      <c r="E15" s="83"/>
      <c r="F15" s="83"/>
      <c r="G15" s="83"/>
      <c r="H15" s="83"/>
      <c r="I15" s="83"/>
      <c r="J15" s="83"/>
      <c r="K15" s="82"/>
      <c r="L15" s="125"/>
      <c r="M15" s="82"/>
      <c r="N15" s="125"/>
      <c r="O15" s="201"/>
      <c r="P15" s="205"/>
      <c r="Q15" s="125" t="s">
        <v>1933</v>
      </c>
      <c r="R15" s="91"/>
    </row>
    <row r="16" spans="1:18" s="2" customFormat="1" ht="20.3" customHeight="1" x14ac:dyDescent="0.3">
      <c r="A16" s="96"/>
      <c r="B16" s="83" t="s">
        <v>433</v>
      </c>
      <c r="C16" s="82" t="s">
        <v>1931</v>
      </c>
      <c r="D16" s="83"/>
      <c r="E16" s="83"/>
      <c r="F16" s="83"/>
      <c r="G16" s="83"/>
      <c r="H16" s="83"/>
      <c r="I16" s="83"/>
      <c r="J16" s="83"/>
      <c r="K16" s="82"/>
      <c r="L16" s="125"/>
      <c r="M16" s="82"/>
      <c r="N16" s="125"/>
      <c r="O16" s="201"/>
      <c r="P16" s="205"/>
      <c r="Q16" s="125" t="s">
        <v>1932</v>
      </c>
      <c r="R16" s="91"/>
    </row>
    <row r="17" spans="1:18" s="2" customFormat="1" ht="20.3" customHeight="1" x14ac:dyDescent="0.3">
      <c r="A17" s="96"/>
      <c r="B17" s="83" t="s">
        <v>434</v>
      </c>
      <c r="C17" s="92" t="s">
        <v>222</v>
      </c>
      <c r="D17" s="438"/>
      <c r="E17" s="438"/>
      <c r="F17" s="438"/>
      <c r="G17" s="438"/>
      <c r="H17" s="438"/>
      <c r="I17" s="438"/>
      <c r="J17" s="438"/>
      <c r="K17" s="203"/>
      <c r="L17" s="126"/>
      <c r="M17" s="92"/>
      <c r="N17" s="126"/>
      <c r="O17" s="203"/>
      <c r="P17" s="207"/>
      <c r="Q17" s="126" t="s">
        <v>1930</v>
      </c>
      <c r="R17" s="91"/>
    </row>
    <row r="18" spans="1:18" s="2" customFormat="1" ht="20.3" customHeight="1" x14ac:dyDescent="0.3">
      <c r="A18" s="96"/>
      <c r="B18" s="83"/>
      <c r="C18" s="86" t="s">
        <v>14</v>
      </c>
      <c r="D18" s="83"/>
      <c r="E18" s="83"/>
      <c r="F18" s="83"/>
      <c r="G18" s="83"/>
      <c r="H18" s="83"/>
      <c r="I18" s="83"/>
      <c r="J18" s="83"/>
      <c r="K18" s="86"/>
      <c r="L18" s="122" t="str">
        <f>VLOOKUP(SUM(_Output!D182:D187),_SUM_Completeness!A69:B75,2,FALSE)</f>
        <v>Incomplete</v>
      </c>
      <c r="M18" s="82"/>
      <c r="N18" s="125"/>
      <c r="O18" s="201"/>
      <c r="P18" s="205"/>
      <c r="Q18" s="117" t="s">
        <v>793</v>
      </c>
      <c r="R18" s="91"/>
    </row>
    <row r="19" spans="1:18" s="2" customFormat="1" ht="20.3" customHeight="1" x14ac:dyDescent="0.3">
      <c r="A19" s="6"/>
      <c r="B19" s="3" t="s">
        <v>365</v>
      </c>
      <c r="C19" s="3" t="s">
        <v>301</v>
      </c>
      <c r="D19" s="3"/>
      <c r="E19" s="3"/>
      <c r="F19" s="3"/>
      <c r="G19" s="3"/>
      <c r="H19" s="3"/>
      <c r="I19" s="3"/>
      <c r="J19" s="3"/>
      <c r="K19" s="3"/>
      <c r="L19" s="113"/>
      <c r="M19" s="3"/>
      <c r="N19" s="113"/>
      <c r="O19" s="195"/>
      <c r="P19" s="204" t="str">
        <f>VLOOKUP(_Output!D188,_Guidance!B456:C461,2,FALSE)</f>
        <v xml:space="preserve"> </v>
      </c>
      <c r="Q19" s="113" t="s">
        <v>1936</v>
      </c>
      <c r="R19" s="13"/>
    </row>
    <row r="20" spans="1:18" s="2" customFormat="1" ht="20.3" customHeight="1" x14ac:dyDescent="0.3">
      <c r="A20" s="96"/>
      <c r="B20" s="82" t="s">
        <v>366</v>
      </c>
      <c r="C20" s="87" t="s">
        <v>302</v>
      </c>
      <c r="D20" s="82"/>
      <c r="E20" s="82"/>
      <c r="F20" s="82"/>
      <c r="G20" s="82"/>
      <c r="H20" s="82"/>
      <c r="I20" s="82"/>
      <c r="J20" s="82"/>
      <c r="K20" s="87"/>
      <c r="L20" s="125"/>
      <c r="M20" s="82"/>
      <c r="N20" s="125"/>
      <c r="O20" s="201"/>
      <c r="P20" s="205"/>
      <c r="Q20" s="125"/>
      <c r="R20" s="91"/>
    </row>
    <row r="21" spans="1:18" s="2" customFormat="1" ht="20.3" customHeight="1" x14ac:dyDescent="0.3">
      <c r="A21" s="96"/>
      <c r="B21" s="83" t="s">
        <v>367</v>
      </c>
      <c r="C21" s="82" t="s">
        <v>303</v>
      </c>
      <c r="D21" s="83"/>
      <c r="E21" s="83"/>
      <c r="F21" s="83"/>
      <c r="G21" s="83"/>
      <c r="H21" s="83"/>
      <c r="I21" s="83"/>
      <c r="J21" s="83"/>
      <c r="K21" s="82"/>
      <c r="L21" s="125"/>
      <c r="M21" s="82"/>
      <c r="N21" s="125"/>
      <c r="O21" s="201"/>
      <c r="P21" s="205"/>
      <c r="Q21" s="125" t="s">
        <v>1938</v>
      </c>
      <c r="R21" s="91"/>
    </row>
    <row r="22" spans="1:18" s="2" customFormat="1" ht="20.3" customHeight="1" x14ac:dyDescent="0.3">
      <c r="A22" s="96"/>
      <c r="B22" s="83" t="s">
        <v>368</v>
      </c>
      <c r="C22" s="82" t="s">
        <v>304</v>
      </c>
      <c r="D22" s="83"/>
      <c r="E22" s="83"/>
      <c r="F22" s="83"/>
      <c r="G22" s="83"/>
      <c r="H22" s="83"/>
      <c r="I22" s="83"/>
      <c r="J22" s="83"/>
      <c r="K22" s="82"/>
      <c r="L22" s="125"/>
      <c r="M22" s="82"/>
      <c r="N22" s="125"/>
      <c r="O22" s="201"/>
      <c r="P22" s="205"/>
      <c r="Q22" s="125" t="s">
        <v>2562</v>
      </c>
      <c r="R22" s="91"/>
    </row>
    <row r="23" spans="1:18" s="2" customFormat="1" ht="20.3" customHeight="1" x14ac:dyDescent="0.3">
      <c r="A23" s="96"/>
      <c r="B23" s="83" t="s">
        <v>369</v>
      </c>
      <c r="C23" s="92" t="s">
        <v>224</v>
      </c>
      <c r="D23" s="438"/>
      <c r="E23" s="438"/>
      <c r="F23" s="438"/>
      <c r="G23" s="438"/>
      <c r="H23" s="438"/>
      <c r="I23" s="438"/>
      <c r="J23" s="438"/>
      <c r="K23" s="203"/>
      <c r="L23" s="126"/>
      <c r="M23" s="92"/>
      <c r="N23" s="126"/>
      <c r="O23" s="203"/>
      <c r="P23" s="207"/>
      <c r="Q23" s="126" t="s">
        <v>1937</v>
      </c>
      <c r="R23" s="91"/>
    </row>
    <row r="24" spans="1:18" s="2" customFormat="1" ht="20.3" customHeight="1" x14ac:dyDescent="0.3">
      <c r="A24" s="96"/>
      <c r="B24" s="83"/>
      <c r="C24" s="86" t="s">
        <v>14</v>
      </c>
      <c r="D24" s="83"/>
      <c r="E24" s="83"/>
      <c r="F24" s="83"/>
      <c r="G24" s="83"/>
      <c r="H24" s="83"/>
      <c r="I24" s="83"/>
      <c r="J24" s="83"/>
      <c r="K24" s="86"/>
      <c r="L24" s="122" t="str">
        <f>VLOOKUP(SUM(_Output!D190:D192),_SUM_Completeness!A78:B81,2,FALSE)</f>
        <v>Incomplete</v>
      </c>
      <c r="M24" s="82"/>
      <c r="N24" s="125"/>
      <c r="O24" s="201"/>
      <c r="P24" s="205"/>
      <c r="Q24" s="117" t="s">
        <v>794</v>
      </c>
      <c r="R24" s="91"/>
    </row>
    <row r="25" spans="1:18" s="2" customFormat="1" ht="20.3" customHeight="1" x14ac:dyDescent="0.3">
      <c r="A25" s="6"/>
      <c r="B25" s="12" t="s">
        <v>371</v>
      </c>
      <c r="C25" s="195" t="s">
        <v>1643</v>
      </c>
      <c r="D25" s="12"/>
      <c r="E25" s="12"/>
      <c r="F25" s="12"/>
      <c r="G25" s="12"/>
      <c r="H25" s="12"/>
      <c r="I25" s="12"/>
      <c r="J25" s="12"/>
      <c r="K25" s="195"/>
      <c r="L25" s="3"/>
      <c r="M25" s="3"/>
      <c r="N25" s="113"/>
      <c r="O25" s="195"/>
      <c r="P25" s="204" t="str">
        <f>VLOOKUP(_Output!D193,_Guidance!B462:C467,2,FALSE)</f>
        <v xml:space="preserve"> </v>
      </c>
      <c r="Q25" s="116" t="s">
        <v>1542</v>
      </c>
      <c r="R25" s="13"/>
    </row>
    <row r="26" spans="1:18" s="2" customFormat="1" ht="20.3" customHeight="1" x14ac:dyDescent="0.3">
      <c r="A26" s="6"/>
      <c r="B26" s="12" t="s">
        <v>427</v>
      </c>
      <c r="C26" s="3" t="s">
        <v>314</v>
      </c>
      <c r="D26" s="12"/>
      <c r="E26" s="12"/>
      <c r="F26" s="12"/>
      <c r="G26" s="12"/>
      <c r="H26" s="12"/>
      <c r="I26" s="12"/>
      <c r="J26" s="12"/>
      <c r="K26" s="3"/>
      <c r="L26" s="113"/>
      <c r="M26" s="3"/>
      <c r="N26" s="113"/>
      <c r="O26" s="195"/>
      <c r="P26" s="204" t="str">
        <f>VLOOKUP(_Output!D194,_Guidance!B468:C473,2,FALSE)</f>
        <v xml:space="preserve"> </v>
      </c>
      <c r="Q26" s="113" t="s">
        <v>656</v>
      </c>
      <c r="R26" s="13"/>
    </row>
    <row r="27" spans="1:18" s="2" customFormat="1" ht="20.3" customHeight="1" x14ac:dyDescent="0.3">
      <c r="A27" s="6"/>
      <c r="B27" s="12" t="s">
        <v>428</v>
      </c>
      <c r="C27" s="3" t="s">
        <v>1657</v>
      </c>
      <c r="D27" s="12"/>
      <c r="E27" s="12"/>
      <c r="F27" s="12"/>
      <c r="G27" s="12"/>
      <c r="H27" s="12"/>
      <c r="I27" s="12"/>
      <c r="J27" s="12"/>
      <c r="K27" s="3"/>
      <c r="L27" s="113"/>
      <c r="M27" s="3"/>
      <c r="N27" s="113"/>
      <c r="O27" s="195"/>
      <c r="P27" s="204" t="str">
        <f>VLOOKUP(_Output!D195,_Guidance!B474:C479,2,FALSE)</f>
        <v xml:space="preserve"> </v>
      </c>
      <c r="Q27" s="113" t="s">
        <v>657</v>
      </c>
      <c r="R27" s="13"/>
    </row>
    <row r="28" spans="1:18" s="2" customFormat="1" ht="20.3" customHeight="1" x14ac:dyDescent="0.3">
      <c r="A28" s="6"/>
      <c r="B28" s="12" t="s">
        <v>429</v>
      </c>
      <c r="C28" s="3" t="s">
        <v>305</v>
      </c>
      <c r="D28" s="12"/>
      <c r="E28" s="12"/>
      <c r="F28" s="12"/>
      <c r="G28" s="12"/>
      <c r="H28" s="12"/>
      <c r="I28" s="12"/>
      <c r="J28" s="12"/>
      <c r="K28" s="3"/>
      <c r="L28" s="113"/>
      <c r="M28" s="3"/>
      <c r="N28" s="113"/>
      <c r="O28" s="195"/>
      <c r="P28" s="204" t="str">
        <f>VLOOKUP(_Output!D196,_Guidance!B480:C485,2,FALSE)</f>
        <v xml:space="preserve"> </v>
      </c>
      <c r="Q28" s="113" t="s">
        <v>1940</v>
      </c>
      <c r="R28" s="13"/>
    </row>
    <row r="29" spans="1:18" s="2" customFormat="1" ht="20.3" customHeight="1" x14ac:dyDescent="0.3">
      <c r="A29" s="6"/>
      <c r="B29" s="12" t="s">
        <v>1058</v>
      </c>
      <c r="C29" s="3" t="s">
        <v>402</v>
      </c>
      <c r="D29" s="12"/>
      <c r="E29" s="12"/>
      <c r="F29" s="12"/>
      <c r="G29" s="12"/>
      <c r="H29" s="12"/>
      <c r="I29" s="12"/>
      <c r="J29" s="12"/>
      <c r="K29" s="3"/>
      <c r="L29" s="113"/>
      <c r="M29" s="3"/>
      <c r="N29" s="113"/>
      <c r="O29" s="195"/>
      <c r="P29" s="204" t="str">
        <f>VLOOKUP(_Output!D197,_Guidance!B486:C491,2,FALSE)</f>
        <v xml:space="preserve"> </v>
      </c>
      <c r="Q29" s="113" t="s">
        <v>1939</v>
      </c>
      <c r="R29" s="13"/>
    </row>
    <row r="30" spans="1:18" ht="20.3" customHeight="1" x14ac:dyDescent="0.3">
      <c r="A30" s="9"/>
      <c r="B30" s="5"/>
      <c r="C30" s="5"/>
      <c r="D30" s="5"/>
      <c r="E30" s="5"/>
      <c r="F30" s="5"/>
      <c r="G30" s="5"/>
      <c r="H30" s="5"/>
      <c r="I30" s="5"/>
      <c r="J30" s="5"/>
      <c r="K30" s="5"/>
      <c r="L30" s="110"/>
      <c r="M30" s="5"/>
      <c r="N30" s="110"/>
      <c r="O30" s="192"/>
      <c r="P30" s="5"/>
      <c r="Q30" s="110"/>
      <c r="R30" s="14"/>
    </row>
    <row r="31" spans="1:18" ht="20.3" customHeight="1" x14ac:dyDescent="0.3">
      <c r="A31" s="4"/>
      <c r="B31" s="102" t="s">
        <v>233</v>
      </c>
      <c r="C31" s="102"/>
      <c r="D31" s="102"/>
      <c r="E31" s="102"/>
      <c r="F31" s="102"/>
      <c r="G31" s="102"/>
      <c r="H31" s="102"/>
      <c r="I31" s="102"/>
      <c r="J31" s="102"/>
      <c r="K31" s="3"/>
      <c r="L31" s="114"/>
      <c r="M31" s="5"/>
      <c r="N31" s="114"/>
      <c r="O31" s="196"/>
      <c r="P31" s="5"/>
      <c r="Q31" s="114"/>
      <c r="R31" s="14"/>
    </row>
    <row r="32" spans="1:18" ht="20.3" customHeight="1" x14ac:dyDescent="0.3">
      <c r="A32" s="9"/>
      <c r="B32" s="3" t="s">
        <v>1059</v>
      </c>
      <c r="C32" s="3" t="s">
        <v>4651</v>
      </c>
      <c r="D32" s="3"/>
      <c r="E32" s="3"/>
      <c r="F32" s="3"/>
      <c r="G32" s="3"/>
      <c r="H32" s="3"/>
      <c r="I32" s="3"/>
      <c r="J32" s="3"/>
      <c r="K32" s="3"/>
      <c r="L32" s="720" t="s">
        <v>230</v>
      </c>
      <c r="M32" s="717"/>
      <c r="N32" s="830"/>
      <c r="O32" s="830"/>
      <c r="P32" s="830"/>
      <c r="Q32" s="831"/>
      <c r="R32" s="14"/>
    </row>
    <row r="33" spans="1:18" ht="20.3" customHeight="1" x14ac:dyDescent="0.3">
      <c r="A33" s="9"/>
      <c r="B33" s="3"/>
      <c r="C33" s="3"/>
      <c r="D33" s="3"/>
      <c r="E33" s="3"/>
      <c r="F33" s="3"/>
      <c r="G33" s="3"/>
      <c r="H33" s="3"/>
      <c r="I33" s="3"/>
      <c r="J33" s="3"/>
      <c r="K33" s="3"/>
      <c r="L33" s="721" t="s">
        <v>365</v>
      </c>
      <c r="M33" s="718"/>
      <c r="N33" s="822"/>
      <c r="O33" s="822"/>
      <c r="P33" s="822"/>
      <c r="Q33" s="823"/>
      <c r="R33" s="14"/>
    </row>
    <row r="34" spans="1:18" ht="20.3" customHeight="1" x14ac:dyDescent="0.3">
      <c r="A34" s="9"/>
      <c r="B34" s="3"/>
      <c r="C34" s="3"/>
      <c r="D34" s="3"/>
      <c r="E34" s="3"/>
      <c r="F34" s="3"/>
      <c r="G34" s="3"/>
      <c r="H34" s="3"/>
      <c r="I34" s="3"/>
      <c r="J34" s="3"/>
      <c r="K34" s="3"/>
      <c r="L34" s="721" t="s">
        <v>371</v>
      </c>
      <c r="M34" s="718"/>
      <c r="N34" s="826"/>
      <c r="O34" s="826"/>
      <c r="P34" s="826"/>
      <c r="Q34" s="827"/>
      <c r="R34" s="14"/>
    </row>
    <row r="35" spans="1:18" ht="20.3" customHeight="1" x14ac:dyDescent="0.3">
      <c r="A35" s="9"/>
      <c r="B35" s="3"/>
      <c r="C35" s="3"/>
      <c r="D35" s="3"/>
      <c r="E35" s="3"/>
      <c r="F35" s="3"/>
      <c r="G35" s="3"/>
      <c r="H35" s="3"/>
      <c r="I35" s="3"/>
      <c r="J35" s="3"/>
      <c r="K35" s="3"/>
      <c r="L35" s="721" t="s">
        <v>427</v>
      </c>
      <c r="M35" s="718"/>
      <c r="N35" s="820"/>
      <c r="O35" s="820"/>
      <c r="P35" s="820"/>
      <c r="Q35" s="821"/>
      <c r="R35" s="14"/>
    </row>
    <row r="36" spans="1:18" ht="20.3" customHeight="1" x14ac:dyDescent="0.3">
      <c r="A36" s="9"/>
      <c r="B36" s="3"/>
      <c r="C36" s="3"/>
      <c r="D36" s="3"/>
      <c r="E36" s="3"/>
      <c r="F36" s="3"/>
      <c r="G36" s="3"/>
      <c r="H36" s="3"/>
      <c r="I36" s="3"/>
      <c r="J36" s="3"/>
      <c r="K36" s="3"/>
      <c r="L36" s="721" t="s">
        <v>428</v>
      </c>
      <c r="M36" s="718"/>
      <c r="N36" s="820"/>
      <c r="O36" s="820"/>
      <c r="P36" s="820"/>
      <c r="Q36" s="821"/>
      <c r="R36" s="14"/>
    </row>
    <row r="37" spans="1:18" ht="20.3" customHeight="1" x14ac:dyDescent="0.3">
      <c r="A37" s="9"/>
      <c r="B37" s="3"/>
      <c r="C37" s="3"/>
      <c r="D37" s="3"/>
      <c r="E37" s="3"/>
      <c r="F37" s="3"/>
      <c r="G37" s="3"/>
      <c r="H37" s="3"/>
      <c r="I37" s="3"/>
      <c r="J37" s="3"/>
      <c r="K37" s="3"/>
      <c r="L37" s="721" t="s">
        <v>429</v>
      </c>
      <c r="M37" s="718"/>
      <c r="N37" s="820"/>
      <c r="O37" s="820"/>
      <c r="P37" s="820"/>
      <c r="Q37" s="821"/>
      <c r="R37" s="14"/>
    </row>
    <row r="38" spans="1:18" ht="20.3" customHeight="1" x14ac:dyDescent="0.3">
      <c r="A38" s="9"/>
      <c r="B38" s="3"/>
      <c r="C38" s="3"/>
      <c r="D38" s="3"/>
      <c r="E38" s="3"/>
      <c r="F38" s="3"/>
      <c r="G38" s="3"/>
      <c r="H38" s="3"/>
      <c r="I38" s="3"/>
      <c r="J38" s="3"/>
      <c r="K38" s="3"/>
      <c r="L38" s="722" t="s">
        <v>1058</v>
      </c>
      <c r="M38" s="719"/>
      <c r="N38" s="828"/>
      <c r="O38" s="828"/>
      <c r="P38" s="828"/>
      <c r="Q38" s="829"/>
      <c r="R38" s="14"/>
    </row>
    <row r="39" spans="1:18" ht="20.3" customHeight="1" thickBot="1" x14ac:dyDescent="0.35">
      <c r="A39" s="10"/>
      <c r="B39" s="11"/>
      <c r="C39" s="11"/>
      <c r="D39" s="11"/>
      <c r="E39" s="11"/>
      <c r="F39" s="11"/>
      <c r="G39" s="11"/>
      <c r="H39" s="11"/>
      <c r="I39" s="11"/>
      <c r="J39" s="11"/>
      <c r="K39" s="11"/>
      <c r="L39" s="11"/>
      <c r="M39" s="11"/>
      <c r="N39" s="11"/>
      <c r="O39" s="11"/>
      <c r="P39" s="11"/>
      <c r="Q39" s="11"/>
      <c r="R39" s="15"/>
    </row>
  </sheetData>
  <mergeCells count="17">
    <mergeCell ref="B4:F4"/>
    <mergeCell ref="G4:K4"/>
    <mergeCell ref="N32:Q32"/>
    <mergeCell ref="N33:Q33"/>
    <mergeCell ref="N34:Q34"/>
    <mergeCell ref="B1:K2"/>
    <mergeCell ref="L1:L2"/>
    <mergeCell ref="N1:N2"/>
    <mergeCell ref="B3:F3"/>
    <mergeCell ref="G3:K3"/>
    <mergeCell ref="N37:Q37"/>
    <mergeCell ref="N38:Q38"/>
    <mergeCell ref="B5:F5"/>
    <mergeCell ref="G5:K5"/>
    <mergeCell ref="B6:F6"/>
    <mergeCell ref="N35:Q35"/>
    <mergeCell ref="N36:Q36"/>
  </mergeCells>
  <hyperlinks>
    <hyperlink ref="B4:F4" location="'People - R&amp;H'!A1" tooltip="2. Roles and Hierarchy" display="2. Roles and Hierarchy" xr:uid="{00000000-0004-0000-0F00-000000000000}"/>
    <hyperlink ref="B5:F5" location="'People - PEM'!A1" tooltip="3. People Management" display="3. People Management" xr:uid="{00000000-0004-0000-0F00-000001000000}"/>
    <hyperlink ref="B6:F6" location="'People - KNM'!A1" tooltip="4. Knowledge Management" display="4. Knowledge Management" xr:uid="{00000000-0004-0000-0F00-000002000000}"/>
    <hyperlink ref="B3:F3" location="'People - EMP'!A1" tooltip="1. Employees" display="1. Employees" xr:uid="{00000000-0004-0000-0F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6604" r:id="rId4" name="Drop Down 44">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6605" r:id="rId5" name="Drop Down 45">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6606" r:id="rId6" name="Drop Down 46">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6607" r:id="rId7" name="Drop Down 47">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6608" r:id="rId8" name="Drop Down 48">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6609" r:id="rId9" name="Drop Down 49">
              <controlPr defaultSize="0" autoLine="0" autoPict="0">
                <anchor moveWithCells="1">
                  <from>
                    <xdr:col>13</xdr:col>
                    <xdr:colOff>15368</xdr:colOff>
                    <xdr:row>9</xdr:row>
                    <xdr:rowOff>38420</xdr:rowOff>
                  </from>
                  <to>
                    <xdr:col>14</xdr:col>
                    <xdr:colOff>15368</xdr:colOff>
                    <xdr:row>9</xdr:row>
                    <xdr:rowOff>238205</xdr:rowOff>
                  </to>
                </anchor>
              </controlPr>
            </control>
          </mc:Choice>
        </mc:AlternateContent>
        <mc:AlternateContent xmlns:mc="http://schemas.openxmlformats.org/markup-compatibility/2006">
          <mc:Choice Requires="x14">
            <control shapeId="66610" r:id="rId10" name="Drop Down 5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6611" r:id="rId11" name="Drop Down 51">
              <controlPr defaultSize="0" autoLine="0" autoPict="0">
                <anchor moveWithCells="1">
                  <from>
                    <xdr:col>13</xdr:col>
                    <xdr:colOff>15368</xdr:colOff>
                    <xdr:row>18</xdr:row>
                    <xdr:rowOff>38420</xdr:rowOff>
                  </from>
                  <to>
                    <xdr:col>14</xdr:col>
                    <xdr:colOff>15368</xdr:colOff>
                    <xdr:row>18</xdr:row>
                    <xdr:rowOff>238205</xdr:rowOff>
                  </to>
                </anchor>
              </controlPr>
            </control>
          </mc:Choice>
        </mc:AlternateContent>
        <mc:AlternateContent xmlns:mc="http://schemas.openxmlformats.org/markup-compatibility/2006">
          <mc:Choice Requires="x14">
            <control shapeId="66612" r:id="rId12" name="Drop Down 52">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6613" r:id="rId13" name="Drop Down 53">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6614" r:id="rId14" name="Drop Down 54">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6615" r:id="rId15" name="Drop Down 5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6616" r:id="rId16" name="Drop Down 56">
              <controlPr defaultSize="0" autoLine="0" autoPict="0">
                <anchor moveWithCells="1">
                  <from>
                    <xdr:col>13</xdr:col>
                    <xdr:colOff>15368</xdr:colOff>
                    <xdr:row>25</xdr:row>
                    <xdr:rowOff>38420</xdr:rowOff>
                  </from>
                  <to>
                    <xdr:col>14</xdr:col>
                    <xdr:colOff>15368</xdr:colOff>
                    <xdr:row>25</xdr:row>
                    <xdr:rowOff>238205</xdr:rowOff>
                  </to>
                </anchor>
              </controlPr>
            </control>
          </mc:Choice>
        </mc:AlternateContent>
        <mc:AlternateContent xmlns:mc="http://schemas.openxmlformats.org/markup-compatibility/2006">
          <mc:Choice Requires="x14">
            <control shapeId="66617" r:id="rId17" name="Drop Down 5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6618" r:id="rId18" name="Drop Down 58">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66619" r:id="rId19" name="Drop Down 59">
              <controlPr defaultSize="0" autoLine="0" autoPict="0">
                <anchor moveWithCells="1">
                  <from>
                    <xdr:col>13</xdr:col>
                    <xdr:colOff>15368</xdr:colOff>
                    <xdr:row>26</xdr:row>
                    <xdr:rowOff>38420</xdr:rowOff>
                  </from>
                  <to>
                    <xdr:col>14</xdr:col>
                    <xdr:colOff>15368</xdr:colOff>
                    <xdr:row>26</xdr:row>
                    <xdr:rowOff>238205</xdr:rowOff>
                  </to>
                </anchor>
              </controlPr>
            </control>
          </mc:Choice>
        </mc:AlternateContent>
        <mc:AlternateContent xmlns:mc="http://schemas.openxmlformats.org/markup-compatibility/2006">
          <mc:Choice Requires="x14">
            <control shapeId="66620" r:id="rId20" name="Drop Down 60">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6621" r:id="rId21" name="Drop Down 61">
              <controlPr defaultSize="0" autoLine="0" autoPict="0">
                <anchor moveWithCells="1">
                  <from>
                    <xdr:col>13</xdr:col>
                    <xdr:colOff>15368</xdr:colOff>
                    <xdr:row>27</xdr:row>
                    <xdr:rowOff>38420</xdr:rowOff>
                  </from>
                  <to>
                    <xdr:col>14</xdr:col>
                    <xdr:colOff>15368</xdr:colOff>
                    <xdr:row>27</xdr:row>
                    <xdr:rowOff>238205</xdr:rowOff>
                  </to>
                </anchor>
              </controlPr>
            </control>
          </mc:Choice>
        </mc:AlternateContent>
        <mc:AlternateContent xmlns:mc="http://schemas.openxmlformats.org/markup-compatibility/2006">
          <mc:Choice Requires="x14">
            <control shapeId="66645" r:id="rId22" name="Drop Down 85">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6646" r:id="rId23" name="Drop Down 86">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66647" r:id="rId24" name="Drop Down 87">
              <controlPr defaultSize="0" autoLine="0" autoPict="0">
                <anchor moveWithCells="1">
                  <from>
                    <xdr:col>13</xdr:col>
                    <xdr:colOff>15368</xdr:colOff>
                    <xdr:row>28</xdr:row>
                    <xdr:rowOff>38420</xdr:rowOff>
                  </from>
                  <to>
                    <xdr:col>14</xdr:col>
                    <xdr:colOff>15368</xdr:colOff>
                    <xdr:row>28</xdr:row>
                    <xdr:rowOff>238205</xdr:rowOff>
                  </to>
                </anchor>
              </controlPr>
            </control>
          </mc:Choice>
        </mc:AlternateContent>
        <mc:AlternateContent xmlns:mc="http://schemas.openxmlformats.org/markup-compatibility/2006">
          <mc:Choice Requires="x14">
            <control shapeId="66666" r:id="rId25" name="Drop Down 106">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66667" r:id="rId26" name="Drop Down 107">
              <controlPr defaultSize="0" autoLine="0" autoPict="0">
                <anchor moveWithCells="1">
                  <from>
                    <xdr:col>13</xdr:col>
                    <xdr:colOff>15368</xdr:colOff>
                    <xdr:row>24</xdr:row>
                    <xdr:rowOff>38420</xdr:rowOff>
                  </from>
                  <to>
                    <xdr:col>14</xdr:col>
                    <xdr:colOff>15368</xdr:colOff>
                    <xdr:row>24</xdr:row>
                    <xdr:rowOff>238205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Blad11">
    <tabColor rgb="FF0070C0"/>
  </sheetPr>
  <dimension ref="A1:T43"/>
  <sheetViews>
    <sheetView showRowColHeaders="0" workbookViewId="0">
      <pane ySplit="7" topLeftCell="A8" activePane="bottomLeft" state="frozen"/>
      <selection pane="bottomLeft"/>
    </sheetView>
  </sheetViews>
  <sheetFormatPr defaultColWidth="0" defaultRowHeight="14.55"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425"/>
      <c r="B1" s="751" t="s">
        <v>153</v>
      </c>
      <c r="C1" s="752"/>
      <c r="D1" s="752"/>
      <c r="E1" s="752"/>
      <c r="F1" s="752"/>
      <c r="G1" s="752"/>
      <c r="H1" s="752"/>
      <c r="I1" s="752"/>
      <c r="J1" s="752"/>
      <c r="K1" s="752"/>
      <c r="L1" s="742"/>
      <c r="M1" s="437"/>
      <c r="N1" s="759"/>
      <c r="O1" s="426"/>
      <c r="P1" s="426"/>
      <c r="Q1" s="426"/>
      <c r="R1" s="426"/>
      <c r="S1" s="427"/>
    </row>
    <row r="2" spans="1:19" ht="20.149999999999999" customHeight="1" x14ac:dyDescent="0.3">
      <c r="A2" s="428"/>
      <c r="B2" s="753"/>
      <c r="C2" s="754"/>
      <c r="D2" s="754"/>
      <c r="E2" s="754"/>
      <c r="F2" s="754"/>
      <c r="G2" s="754"/>
      <c r="H2" s="754"/>
      <c r="I2" s="754"/>
      <c r="J2" s="754"/>
      <c r="K2" s="754"/>
      <c r="L2" s="743"/>
      <c r="M2" s="422"/>
      <c r="N2" s="743"/>
      <c r="O2" s="434"/>
      <c r="P2" s="434"/>
      <c r="Q2" s="434"/>
      <c r="R2" s="434"/>
      <c r="S2" s="435"/>
    </row>
    <row r="3" spans="1:19" ht="20.149999999999999" customHeight="1" x14ac:dyDescent="0.3">
      <c r="A3" s="428"/>
      <c r="B3" s="744" t="s">
        <v>2831</v>
      </c>
      <c r="C3" s="745"/>
      <c r="D3" s="745"/>
      <c r="E3" s="745"/>
      <c r="F3" s="746"/>
      <c r="G3" s="735" t="s">
        <v>3203</v>
      </c>
      <c r="H3" s="736"/>
      <c r="I3" s="736"/>
      <c r="J3" s="736"/>
      <c r="K3" s="736"/>
      <c r="L3" s="414"/>
      <c r="M3" s="414"/>
      <c r="N3" s="414"/>
      <c r="O3" s="429"/>
      <c r="P3" s="429"/>
      <c r="Q3" s="429"/>
      <c r="R3" s="429"/>
      <c r="S3" s="430"/>
    </row>
    <row r="4" spans="1:19" ht="20.149999999999999" customHeight="1" x14ac:dyDescent="0.3">
      <c r="A4" s="428"/>
      <c r="B4" s="735" t="s">
        <v>3929</v>
      </c>
      <c r="C4" s="736"/>
      <c r="D4" s="736"/>
      <c r="E4" s="736"/>
      <c r="F4" s="736"/>
      <c r="G4" s="747"/>
      <c r="H4" s="748"/>
      <c r="I4" s="748"/>
      <c r="J4" s="748"/>
      <c r="K4" s="748"/>
      <c r="L4" s="414"/>
      <c r="M4" s="414"/>
      <c r="N4" s="414"/>
      <c r="O4" s="429"/>
      <c r="P4" s="429"/>
      <c r="Q4" s="429"/>
      <c r="R4" s="429"/>
      <c r="S4" s="430"/>
    </row>
    <row r="5" spans="1:19" ht="20.149999999999999" customHeight="1" x14ac:dyDescent="0.3">
      <c r="A5" s="428"/>
      <c r="B5" s="735" t="s">
        <v>3820</v>
      </c>
      <c r="C5" s="736"/>
      <c r="D5" s="736"/>
      <c r="E5" s="736"/>
      <c r="F5" s="736"/>
      <c r="G5" s="747"/>
      <c r="H5" s="748"/>
      <c r="I5" s="748"/>
      <c r="J5" s="748"/>
      <c r="K5" s="748"/>
      <c r="L5" s="414"/>
      <c r="M5" s="414"/>
      <c r="N5" s="414"/>
      <c r="O5" s="429"/>
      <c r="P5" s="429"/>
      <c r="Q5" s="429"/>
      <c r="R5" s="429"/>
      <c r="S5" s="430"/>
    </row>
    <row r="6" spans="1:19" ht="20.149999999999999" customHeight="1" x14ac:dyDescent="0.3">
      <c r="A6" s="428"/>
      <c r="B6" s="735" t="s">
        <v>2214</v>
      </c>
      <c r="C6" s="736"/>
      <c r="D6" s="736"/>
      <c r="E6" s="736"/>
      <c r="F6" s="736"/>
      <c r="G6" s="436"/>
      <c r="H6" s="414"/>
      <c r="I6" s="414"/>
      <c r="J6" s="414"/>
      <c r="K6" s="414"/>
      <c r="L6" s="414"/>
      <c r="M6" s="414"/>
      <c r="N6" s="414"/>
      <c r="O6" s="429"/>
      <c r="P6" s="429"/>
      <c r="Q6" s="429"/>
      <c r="R6" s="429"/>
      <c r="S6" s="430"/>
    </row>
    <row r="7" spans="1:19" ht="20.149999999999999" customHeight="1" thickBot="1" x14ac:dyDescent="0.35">
      <c r="A7" s="431"/>
      <c r="B7" s="432"/>
      <c r="C7" s="432"/>
      <c r="D7" s="432"/>
      <c r="E7" s="432"/>
      <c r="F7" s="432"/>
      <c r="G7" s="432"/>
      <c r="H7" s="432"/>
      <c r="I7" s="432"/>
      <c r="J7" s="432"/>
      <c r="K7" s="432"/>
      <c r="L7" s="432"/>
      <c r="M7" s="432"/>
      <c r="N7" s="432"/>
      <c r="O7" s="432"/>
      <c r="P7" s="432"/>
      <c r="Q7" s="432"/>
      <c r="R7" s="432"/>
      <c r="S7" s="433"/>
    </row>
    <row r="8" spans="1:19" ht="20.149999999999999" customHeight="1" x14ac:dyDescent="0.3">
      <c r="A8" s="9"/>
      <c r="B8" s="5"/>
      <c r="C8" s="5"/>
      <c r="D8" s="5"/>
      <c r="E8" s="5"/>
      <c r="F8" s="5"/>
      <c r="G8" s="5"/>
      <c r="H8" s="5"/>
      <c r="I8" s="5"/>
      <c r="J8" s="5"/>
      <c r="K8" s="5"/>
      <c r="L8" s="5"/>
      <c r="M8" s="5"/>
      <c r="N8" s="5"/>
      <c r="O8" s="5"/>
      <c r="P8" s="5"/>
      <c r="Q8" s="5"/>
      <c r="R8" s="5"/>
      <c r="S8" s="14"/>
    </row>
    <row r="9" spans="1:19" s="2" customFormat="1" ht="20.149999999999999" customHeight="1" x14ac:dyDescent="0.3">
      <c r="A9" s="106">
        <v>1</v>
      </c>
      <c r="B9" s="107" t="s">
        <v>566</v>
      </c>
      <c r="C9" s="107"/>
      <c r="D9" s="107"/>
      <c r="E9" s="107"/>
      <c r="F9" s="107"/>
      <c r="G9" s="107"/>
      <c r="H9" s="107"/>
      <c r="I9" s="107"/>
      <c r="J9" s="107"/>
      <c r="K9" s="108"/>
      <c r="L9" s="109" t="s">
        <v>148</v>
      </c>
      <c r="M9" s="108"/>
      <c r="N9" s="109" t="s">
        <v>125</v>
      </c>
      <c r="O9" s="107"/>
      <c r="P9" s="109" t="s">
        <v>1258</v>
      </c>
      <c r="Q9" s="107"/>
      <c r="R9" s="115" t="s">
        <v>149</v>
      </c>
      <c r="S9" s="123"/>
    </row>
    <row r="10" spans="1:19" s="2" customFormat="1" ht="20.149999999999999" customHeight="1" x14ac:dyDescent="0.3">
      <c r="A10" s="6"/>
      <c r="B10" s="3" t="s">
        <v>1</v>
      </c>
      <c r="C10" s="3" t="s">
        <v>453</v>
      </c>
      <c r="D10" s="3"/>
      <c r="E10" s="3"/>
      <c r="F10" s="3"/>
      <c r="G10" s="3"/>
      <c r="H10" s="3"/>
      <c r="I10" s="3"/>
      <c r="J10" s="3"/>
      <c r="K10" s="3"/>
      <c r="L10" s="113"/>
      <c r="M10" s="3"/>
      <c r="N10" s="113"/>
      <c r="O10" s="3"/>
      <c r="P10" s="398" t="str">
        <f>VLOOKUP(_Output!D202,_Guidance!B495:C500,2,FALSE)</f>
        <v xml:space="preserve"> </v>
      </c>
      <c r="Q10" s="3"/>
      <c r="R10" s="116" t="s">
        <v>1860</v>
      </c>
      <c r="S10" s="13"/>
    </row>
    <row r="11" spans="1:19" s="2" customFormat="1" ht="20.149999999999999" customHeight="1" x14ac:dyDescent="0.3">
      <c r="A11" s="6"/>
      <c r="B11" s="3" t="s">
        <v>3</v>
      </c>
      <c r="C11" s="3" t="s">
        <v>1677</v>
      </c>
      <c r="D11" s="3"/>
      <c r="E11" s="3"/>
      <c r="F11" s="3"/>
      <c r="G11" s="3"/>
      <c r="H11" s="3"/>
      <c r="I11" s="3"/>
      <c r="J11" s="3"/>
      <c r="K11" s="3"/>
      <c r="L11" s="113"/>
      <c r="M11" s="3"/>
      <c r="N11" s="113"/>
      <c r="O11" s="3"/>
      <c r="P11" s="398" t="str">
        <f>VLOOKUP(_Output!D203,_Guidance!B501:C506,2,FALSE)</f>
        <v xml:space="preserve"> </v>
      </c>
      <c r="Q11" s="3"/>
      <c r="R11" s="116" t="s">
        <v>1859</v>
      </c>
      <c r="S11" s="13"/>
    </row>
    <row r="12" spans="1:19" s="2" customFormat="1" ht="20.149999999999999" customHeight="1" x14ac:dyDescent="0.3">
      <c r="A12" s="96"/>
      <c r="B12" s="82" t="s">
        <v>18</v>
      </c>
      <c r="C12" s="87" t="s">
        <v>454</v>
      </c>
      <c r="D12" s="82"/>
      <c r="E12" s="82"/>
      <c r="F12" s="82"/>
      <c r="G12" s="82"/>
      <c r="H12" s="82"/>
      <c r="I12" s="82"/>
      <c r="J12" s="82"/>
      <c r="K12" s="87"/>
      <c r="L12" s="125"/>
      <c r="M12" s="82"/>
      <c r="N12" s="125"/>
      <c r="O12" s="82"/>
      <c r="P12" s="125"/>
      <c r="Q12" s="82"/>
      <c r="R12" s="118"/>
      <c r="S12" s="91"/>
    </row>
    <row r="13" spans="1:19" s="2" customFormat="1" ht="20.149999999999999" customHeight="1" x14ac:dyDescent="0.3">
      <c r="A13" s="96"/>
      <c r="B13" s="83" t="s">
        <v>324</v>
      </c>
      <c r="C13" s="82" t="s">
        <v>455</v>
      </c>
      <c r="D13" s="83"/>
      <c r="E13" s="83"/>
      <c r="F13" s="83"/>
      <c r="G13" s="83"/>
      <c r="H13" s="83"/>
      <c r="I13" s="83"/>
      <c r="J13" s="83"/>
      <c r="K13" s="82"/>
      <c r="L13" s="125"/>
      <c r="M13" s="82"/>
      <c r="N13" s="125"/>
      <c r="O13" s="82"/>
      <c r="P13" s="125"/>
      <c r="Q13" s="82"/>
      <c r="R13" s="118" t="s">
        <v>2563</v>
      </c>
      <c r="S13" s="91"/>
    </row>
    <row r="14" spans="1:19" s="2" customFormat="1" ht="20.149999999999999" customHeight="1" x14ac:dyDescent="0.3">
      <c r="A14" s="96"/>
      <c r="B14" s="83" t="s">
        <v>325</v>
      </c>
      <c r="C14" s="82" t="s">
        <v>456</v>
      </c>
      <c r="D14" s="83"/>
      <c r="E14" s="83"/>
      <c r="F14" s="83"/>
      <c r="G14" s="83"/>
      <c r="H14" s="83"/>
      <c r="I14" s="83"/>
      <c r="J14" s="83"/>
      <c r="K14" s="82"/>
      <c r="L14" s="125"/>
      <c r="M14" s="82"/>
      <c r="N14" s="125"/>
      <c r="O14" s="82"/>
      <c r="P14" s="125"/>
      <c r="Q14" s="82"/>
      <c r="R14" s="118" t="s">
        <v>2564</v>
      </c>
      <c r="S14" s="91"/>
    </row>
    <row r="15" spans="1:19" s="2" customFormat="1" ht="20.149999999999999" customHeight="1" x14ac:dyDescent="0.3">
      <c r="A15" s="96"/>
      <c r="B15" s="83" t="s">
        <v>326</v>
      </c>
      <c r="C15" s="82" t="s">
        <v>1668</v>
      </c>
      <c r="D15" s="83"/>
      <c r="E15" s="83"/>
      <c r="F15" s="83"/>
      <c r="G15" s="83"/>
      <c r="H15" s="83"/>
      <c r="I15" s="83"/>
      <c r="J15" s="83"/>
      <c r="K15" s="82"/>
      <c r="L15" s="125"/>
      <c r="M15" s="82"/>
      <c r="N15" s="125"/>
      <c r="O15" s="82"/>
      <c r="P15" s="125"/>
      <c r="Q15" s="82"/>
      <c r="R15" s="118" t="s">
        <v>1862</v>
      </c>
      <c r="S15" s="91"/>
    </row>
    <row r="16" spans="1:19" s="2" customFormat="1" ht="20.149999999999999" customHeight="1" x14ac:dyDescent="0.3">
      <c r="A16" s="96"/>
      <c r="B16" s="83" t="s">
        <v>327</v>
      </c>
      <c r="C16" s="82" t="s">
        <v>457</v>
      </c>
      <c r="D16" s="83"/>
      <c r="E16" s="83"/>
      <c r="F16" s="83"/>
      <c r="G16" s="83"/>
      <c r="H16" s="83"/>
      <c r="I16" s="83"/>
      <c r="J16" s="83"/>
      <c r="K16" s="82"/>
      <c r="L16" s="125"/>
      <c r="M16" s="82"/>
      <c r="N16" s="125"/>
      <c r="O16" s="82"/>
      <c r="P16" s="125"/>
      <c r="Q16" s="82"/>
      <c r="R16" s="118" t="s">
        <v>1863</v>
      </c>
      <c r="S16" s="91"/>
    </row>
    <row r="17" spans="1:19" s="2" customFormat="1" ht="20.149999999999999" customHeight="1" x14ac:dyDescent="0.3">
      <c r="A17" s="96"/>
      <c r="B17" s="83" t="s">
        <v>328</v>
      </c>
      <c r="C17" s="82" t="s">
        <v>458</v>
      </c>
      <c r="D17" s="83"/>
      <c r="E17" s="83"/>
      <c r="F17" s="83"/>
      <c r="G17" s="83"/>
      <c r="H17" s="83"/>
      <c r="I17" s="83"/>
      <c r="J17" s="83"/>
      <c r="K17" s="82"/>
      <c r="L17" s="125"/>
      <c r="M17" s="82"/>
      <c r="N17" s="125"/>
      <c r="O17" s="82"/>
      <c r="P17" s="125"/>
      <c r="Q17" s="82"/>
      <c r="R17" s="118" t="s">
        <v>459</v>
      </c>
      <c r="S17" s="91"/>
    </row>
    <row r="18" spans="1:19" s="2" customFormat="1" ht="20.149999999999999" customHeight="1" x14ac:dyDescent="0.3">
      <c r="A18" s="96"/>
      <c r="B18" s="83" t="s">
        <v>329</v>
      </c>
      <c r="C18" s="82" t="s">
        <v>460</v>
      </c>
      <c r="D18" s="83"/>
      <c r="E18" s="83"/>
      <c r="F18" s="83"/>
      <c r="G18" s="83"/>
      <c r="H18" s="83"/>
      <c r="I18" s="83"/>
      <c r="J18" s="83"/>
      <c r="K18" s="82"/>
      <c r="L18" s="125"/>
      <c r="M18" s="82"/>
      <c r="N18" s="125"/>
      <c r="O18" s="82"/>
      <c r="P18" s="125"/>
      <c r="Q18" s="82"/>
      <c r="R18" s="118" t="s">
        <v>1864</v>
      </c>
      <c r="S18" s="91"/>
    </row>
    <row r="19" spans="1:19" s="2" customFormat="1" ht="20.149999999999999" customHeight="1" x14ac:dyDescent="0.3">
      <c r="A19" s="96"/>
      <c r="B19" s="83" t="s">
        <v>330</v>
      </c>
      <c r="C19" s="82" t="s">
        <v>994</v>
      </c>
      <c r="D19" s="83"/>
      <c r="E19" s="83"/>
      <c r="F19" s="83"/>
      <c r="G19" s="83"/>
      <c r="H19" s="83"/>
      <c r="I19" s="83"/>
      <c r="J19" s="83"/>
      <c r="K19" s="82"/>
      <c r="L19" s="125"/>
      <c r="M19" s="82"/>
      <c r="N19" s="125"/>
      <c r="O19" s="82"/>
      <c r="P19" s="125"/>
      <c r="Q19" s="82"/>
      <c r="R19" s="118" t="s">
        <v>1861</v>
      </c>
      <c r="S19" s="91"/>
    </row>
    <row r="20" spans="1:19" s="2" customFormat="1" ht="20.149999999999999" customHeight="1" x14ac:dyDescent="0.3">
      <c r="A20" s="96"/>
      <c r="B20" s="83" t="s">
        <v>331</v>
      </c>
      <c r="C20" s="82" t="s">
        <v>461</v>
      </c>
      <c r="D20" s="83"/>
      <c r="E20" s="83"/>
      <c r="F20" s="83"/>
      <c r="G20" s="83"/>
      <c r="H20" s="83"/>
      <c r="I20" s="83"/>
      <c r="J20" s="83"/>
      <c r="K20" s="82"/>
      <c r="L20" s="125"/>
      <c r="M20" s="82"/>
      <c r="N20" s="125"/>
      <c r="O20" s="82"/>
      <c r="P20" s="125"/>
      <c r="Q20" s="82"/>
      <c r="R20" s="118" t="s">
        <v>462</v>
      </c>
      <c r="S20" s="91"/>
    </row>
    <row r="21" spans="1:19" s="2" customFormat="1" ht="20.149999999999999" customHeight="1" x14ac:dyDescent="0.3">
      <c r="A21" s="96"/>
      <c r="B21" s="83" t="s">
        <v>332</v>
      </c>
      <c r="C21" s="82" t="s">
        <v>463</v>
      </c>
      <c r="D21" s="83"/>
      <c r="E21" s="83"/>
      <c r="F21" s="83"/>
      <c r="G21" s="83"/>
      <c r="H21" s="83"/>
      <c r="I21" s="83"/>
      <c r="J21" s="83"/>
      <c r="K21" s="82"/>
      <c r="L21" s="125"/>
      <c r="M21" s="82"/>
      <c r="N21" s="125"/>
      <c r="O21" s="82"/>
      <c r="P21" s="125"/>
      <c r="Q21" s="82"/>
      <c r="R21" s="118" t="s">
        <v>466</v>
      </c>
      <c r="S21" s="91"/>
    </row>
    <row r="22" spans="1:19" s="2" customFormat="1" ht="20.149999999999999" customHeight="1" x14ac:dyDescent="0.3">
      <c r="A22" s="96"/>
      <c r="B22" s="83" t="s">
        <v>1669</v>
      </c>
      <c r="C22" s="92" t="s">
        <v>464</v>
      </c>
      <c r="D22" s="438"/>
      <c r="E22" s="438"/>
      <c r="F22" s="438"/>
      <c r="G22" s="438"/>
      <c r="H22" s="438"/>
      <c r="I22" s="438"/>
      <c r="J22" s="438"/>
      <c r="K22" s="203"/>
      <c r="L22" s="126"/>
      <c r="M22" s="92"/>
      <c r="N22" s="126"/>
      <c r="O22" s="92"/>
      <c r="P22" s="126"/>
      <c r="Q22" s="92"/>
      <c r="R22" s="120" t="s">
        <v>465</v>
      </c>
      <c r="S22" s="91"/>
    </row>
    <row r="23" spans="1:19" s="32" customFormat="1" ht="20.149999999999999" customHeight="1" x14ac:dyDescent="0.3">
      <c r="A23" s="98"/>
      <c r="B23" s="94"/>
      <c r="C23" s="95" t="s">
        <v>14</v>
      </c>
      <c r="D23" s="94"/>
      <c r="E23" s="94"/>
      <c r="F23" s="94"/>
      <c r="G23" s="94"/>
      <c r="H23" s="94"/>
      <c r="I23" s="94"/>
      <c r="J23" s="94"/>
      <c r="K23" s="95"/>
      <c r="L23" s="129" t="str">
        <f>VLOOKUP(SUM(_Output!D205:D214),_SUM_Completeness!A45:B55,2,FALSE)</f>
        <v>Incomplete</v>
      </c>
      <c r="M23" s="94"/>
      <c r="N23" s="118"/>
      <c r="O23" s="94"/>
      <c r="P23" s="118"/>
      <c r="Q23" s="94"/>
      <c r="R23" s="117" t="s">
        <v>670</v>
      </c>
      <c r="S23" s="85"/>
    </row>
    <row r="24" spans="1:19" s="2" customFormat="1" ht="20.149999999999999" customHeight="1" x14ac:dyDescent="0.3">
      <c r="A24" s="6"/>
      <c r="B24" s="12" t="s">
        <v>19</v>
      </c>
      <c r="C24" s="3" t="s">
        <v>2762</v>
      </c>
      <c r="D24" s="12"/>
      <c r="E24" s="12"/>
      <c r="F24" s="12"/>
      <c r="G24" s="12"/>
      <c r="H24" s="12"/>
      <c r="I24" s="12"/>
      <c r="J24" s="12"/>
      <c r="K24" s="3"/>
      <c r="L24" s="113"/>
      <c r="M24" s="3"/>
      <c r="N24" s="113"/>
      <c r="O24" s="3"/>
      <c r="P24" s="398" t="str">
        <f>VLOOKUP(_Output!D215,_Guidance!B507:C512,2,FALSE)</f>
        <v xml:space="preserve"> </v>
      </c>
      <c r="Q24" s="3"/>
      <c r="R24" s="116" t="s">
        <v>1865</v>
      </c>
      <c r="S24" s="13"/>
    </row>
    <row r="25" spans="1:19" s="2" customFormat="1" ht="20.149999999999999" customHeight="1" x14ac:dyDescent="0.3">
      <c r="A25" s="6"/>
      <c r="B25" s="3" t="s">
        <v>20</v>
      </c>
      <c r="C25" s="3" t="s">
        <v>2763</v>
      </c>
      <c r="D25" s="3"/>
      <c r="E25" s="3"/>
      <c r="F25" s="3"/>
      <c r="G25" s="3"/>
      <c r="H25" s="3"/>
      <c r="I25" s="3"/>
      <c r="J25" s="3"/>
      <c r="K25" s="3"/>
      <c r="L25" s="113"/>
      <c r="M25" s="3"/>
      <c r="N25" s="113"/>
      <c r="O25" s="3"/>
      <c r="P25" s="398" t="str">
        <f>VLOOKUP(_Output!D216,_Guidance!B513:C518,2,FALSE)</f>
        <v xml:space="preserve"> </v>
      </c>
      <c r="Q25" s="3"/>
      <c r="R25" s="116" t="s">
        <v>1866</v>
      </c>
      <c r="S25" s="13"/>
    </row>
    <row r="26" spans="1:19" s="2" customFormat="1" ht="20.149999999999999" customHeight="1" x14ac:dyDescent="0.3">
      <c r="A26" s="6"/>
      <c r="B26" s="3" t="s">
        <v>355</v>
      </c>
      <c r="C26" s="3" t="s">
        <v>4518</v>
      </c>
      <c r="D26" s="3"/>
      <c r="E26" s="3"/>
      <c r="F26" s="3"/>
      <c r="G26" s="3"/>
      <c r="H26" s="3"/>
      <c r="I26" s="3"/>
      <c r="J26" s="3"/>
      <c r="K26" s="3"/>
      <c r="L26" s="113"/>
      <c r="M26" s="3"/>
      <c r="N26" s="113"/>
      <c r="O26" s="3"/>
      <c r="P26" s="398" t="str">
        <f>VLOOKUP(_Output!D1103,_Guidance!B519:C524,2,FALSE)</f>
        <v xml:space="preserve"> </v>
      </c>
      <c r="Q26" s="3"/>
      <c r="R26" s="116" t="s">
        <v>4442</v>
      </c>
      <c r="S26" s="13"/>
    </row>
    <row r="27" spans="1:19" s="2" customFormat="1" ht="20.149999999999999" customHeight="1" x14ac:dyDescent="0.3">
      <c r="A27" s="6"/>
      <c r="B27" s="3" t="s">
        <v>416</v>
      </c>
      <c r="C27" s="3" t="s">
        <v>4519</v>
      </c>
      <c r="D27" s="3"/>
      <c r="E27" s="3"/>
      <c r="F27" s="3"/>
      <c r="G27" s="3"/>
      <c r="H27" s="3"/>
      <c r="I27" s="3"/>
      <c r="J27" s="3"/>
      <c r="K27" s="3"/>
      <c r="L27" s="113"/>
      <c r="M27" s="3"/>
      <c r="N27" s="113"/>
      <c r="O27" s="3"/>
      <c r="P27" s="398" t="str">
        <f>VLOOKUP(_Output!D1104,_Guidance!B525:C530,2,FALSE)</f>
        <v xml:space="preserve"> </v>
      </c>
      <c r="Q27" s="3"/>
      <c r="R27" s="116" t="s">
        <v>4443</v>
      </c>
      <c r="S27" s="13"/>
    </row>
    <row r="28" spans="1:19" s="2" customFormat="1" ht="20.149999999999999" customHeight="1" x14ac:dyDescent="0.3">
      <c r="A28" s="6"/>
      <c r="B28" s="3" t="s">
        <v>929</v>
      </c>
      <c r="C28" s="7" t="s">
        <v>4638</v>
      </c>
      <c r="D28" s="3"/>
      <c r="E28" s="3"/>
      <c r="F28" s="3"/>
      <c r="G28" s="3"/>
      <c r="H28" s="3"/>
      <c r="I28" s="3"/>
      <c r="J28" s="3"/>
      <c r="K28" s="3"/>
      <c r="L28" s="113"/>
      <c r="M28" s="3"/>
      <c r="N28" s="113"/>
      <c r="O28" s="3"/>
      <c r="P28" s="398"/>
      <c r="Q28" s="3"/>
      <c r="R28" s="116"/>
      <c r="S28" s="13"/>
    </row>
    <row r="29" spans="1:19" s="2" customFormat="1" ht="20.149999999999999" customHeight="1" x14ac:dyDescent="0.3">
      <c r="A29" s="6"/>
      <c r="B29" s="8" t="s">
        <v>4636</v>
      </c>
      <c r="C29" s="3" t="s">
        <v>4639</v>
      </c>
      <c r="D29" s="3"/>
      <c r="E29" s="3"/>
      <c r="F29" s="3"/>
      <c r="G29" s="3"/>
      <c r="H29" s="3"/>
      <c r="I29" s="3"/>
      <c r="J29" s="3"/>
      <c r="K29" s="3"/>
      <c r="L29" s="113"/>
      <c r="M29" s="3"/>
      <c r="N29" s="113"/>
      <c r="O29" s="3"/>
      <c r="P29" s="398"/>
      <c r="Q29" s="3"/>
      <c r="R29" s="116" t="s">
        <v>4644</v>
      </c>
      <c r="S29" s="13"/>
    </row>
    <row r="30" spans="1:19" s="2" customFormat="1" ht="20.149999999999999" customHeight="1" x14ac:dyDescent="0.3">
      <c r="A30" s="6"/>
      <c r="B30" s="8" t="s">
        <v>4637</v>
      </c>
      <c r="C30" s="3" t="s">
        <v>4640</v>
      </c>
      <c r="D30" s="3"/>
      <c r="E30" s="3"/>
      <c r="F30" s="3"/>
      <c r="G30" s="3"/>
      <c r="H30" s="3"/>
      <c r="I30" s="3"/>
      <c r="J30" s="3"/>
      <c r="K30" s="3"/>
      <c r="L30" s="113"/>
      <c r="M30" s="3"/>
      <c r="N30" s="113"/>
      <c r="O30" s="3"/>
      <c r="P30" s="398"/>
      <c r="Q30" s="3"/>
      <c r="R30" s="116" t="s">
        <v>4643</v>
      </c>
      <c r="S30" s="13"/>
    </row>
    <row r="31" spans="1:19" s="2" customFormat="1" ht="20.149999999999999" customHeight="1" x14ac:dyDescent="0.3">
      <c r="A31" s="6"/>
      <c r="B31" s="8" t="s">
        <v>4652</v>
      </c>
      <c r="C31" s="3" t="s">
        <v>4641</v>
      </c>
      <c r="D31" s="3"/>
      <c r="E31" s="3"/>
      <c r="F31" s="3"/>
      <c r="G31" s="3"/>
      <c r="H31" s="3"/>
      <c r="I31" s="3"/>
      <c r="J31" s="3"/>
      <c r="K31" s="3"/>
      <c r="L31" s="113"/>
      <c r="M31" s="3"/>
      <c r="N31" s="113"/>
      <c r="O31" s="3"/>
      <c r="P31" s="398"/>
      <c r="Q31" s="3"/>
      <c r="R31" s="116" t="s">
        <v>4642</v>
      </c>
      <c r="S31" s="13"/>
    </row>
    <row r="32" spans="1:19" s="2" customFormat="1" ht="20.3" customHeight="1" x14ac:dyDescent="0.3">
      <c r="A32" s="6"/>
      <c r="B32" s="3"/>
      <c r="C32" s="3"/>
      <c r="D32" s="3"/>
      <c r="E32" s="3"/>
      <c r="F32" s="3"/>
      <c r="G32" s="3"/>
      <c r="H32" s="3"/>
      <c r="I32" s="3"/>
      <c r="J32" s="3"/>
      <c r="K32" s="3"/>
      <c r="L32" s="113"/>
      <c r="M32" s="3"/>
      <c r="N32" s="113"/>
      <c r="O32" s="3"/>
      <c r="P32" s="113"/>
      <c r="Q32" s="3"/>
      <c r="R32" s="113"/>
      <c r="S32" s="13"/>
    </row>
    <row r="33" spans="1:19" ht="20.149999999999999" customHeight="1" x14ac:dyDescent="0.3">
      <c r="A33" s="106"/>
      <c r="B33" s="107" t="s">
        <v>233</v>
      </c>
      <c r="C33" s="108"/>
      <c r="D33" s="107"/>
      <c r="E33" s="107"/>
      <c r="F33" s="107"/>
      <c r="G33" s="107"/>
      <c r="H33" s="107"/>
      <c r="I33" s="107"/>
      <c r="J33" s="107"/>
      <c r="K33" s="108"/>
      <c r="L33" s="110"/>
      <c r="M33" s="5"/>
      <c r="N33" s="110"/>
      <c r="O33" s="5"/>
      <c r="P33" s="110"/>
      <c r="Q33" s="5"/>
      <c r="R33" s="116"/>
      <c r="S33" s="14"/>
    </row>
    <row r="34" spans="1:19" ht="20.3" customHeight="1" x14ac:dyDescent="0.3">
      <c r="A34" s="9"/>
      <c r="B34" s="21" t="s">
        <v>929</v>
      </c>
      <c r="C34" s="3" t="s">
        <v>4651</v>
      </c>
      <c r="D34" s="21"/>
      <c r="E34" s="21"/>
      <c r="F34" s="21"/>
      <c r="G34" s="21"/>
      <c r="H34" s="21"/>
      <c r="I34" s="21"/>
      <c r="J34" s="21"/>
      <c r="K34" s="21"/>
      <c r="L34" s="720" t="s">
        <v>1</v>
      </c>
      <c r="M34" s="717"/>
      <c r="N34" s="830"/>
      <c r="O34" s="830"/>
      <c r="P34" s="830"/>
      <c r="Q34" s="830"/>
      <c r="R34" s="831"/>
      <c r="S34" s="14"/>
    </row>
    <row r="35" spans="1:19" ht="20.3" customHeight="1" x14ac:dyDescent="0.3">
      <c r="A35" s="9"/>
      <c r="B35" s="21"/>
      <c r="C35" s="21"/>
      <c r="D35" s="21"/>
      <c r="E35" s="21"/>
      <c r="F35" s="21"/>
      <c r="G35" s="21"/>
      <c r="H35" s="21"/>
      <c r="I35" s="21"/>
      <c r="J35" s="21"/>
      <c r="K35" s="21"/>
      <c r="L35" s="721" t="s">
        <v>3</v>
      </c>
      <c r="M35" s="718"/>
      <c r="N35" s="822"/>
      <c r="O35" s="822"/>
      <c r="P35" s="822"/>
      <c r="Q35" s="822"/>
      <c r="R35" s="823"/>
      <c r="S35" s="14"/>
    </row>
    <row r="36" spans="1:19" ht="20.3" customHeight="1" x14ac:dyDescent="0.3">
      <c r="A36" s="9"/>
      <c r="B36" s="21"/>
      <c r="C36" s="21"/>
      <c r="D36" s="21"/>
      <c r="E36" s="21"/>
      <c r="F36" s="21"/>
      <c r="G36" s="21"/>
      <c r="H36" s="21"/>
      <c r="I36" s="21"/>
      <c r="J36" s="21"/>
      <c r="K36" s="21"/>
      <c r="L36" s="721" t="s">
        <v>19</v>
      </c>
      <c r="M36" s="718"/>
      <c r="N36" s="826"/>
      <c r="O36" s="826"/>
      <c r="P36" s="826"/>
      <c r="Q36" s="826"/>
      <c r="R36" s="827"/>
      <c r="S36" s="14"/>
    </row>
    <row r="37" spans="1:19" ht="20.3" customHeight="1" x14ac:dyDescent="0.3">
      <c r="A37" s="9"/>
      <c r="B37" s="21"/>
      <c r="C37" s="21"/>
      <c r="D37" s="21"/>
      <c r="E37" s="21"/>
      <c r="F37" s="21"/>
      <c r="G37" s="21"/>
      <c r="H37" s="21"/>
      <c r="I37" s="21"/>
      <c r="J37" s="21"/>
      <c r="K37" s="21"/>
      <c r="L37" s="721" t="s">
        <v>20</v>
      </c>
      <c r="M37" s="718"/>
      <c r="N37" s="822"/>
      <c r="O37" s="822"/>
      <c r="P37" s="822"/>
      <c r="Q37" s="822"/>
      <c r="R37" s="823"/>
      <c r="S37" s="14"/>
    </row>
    <row r="38" spans="1:19" ht="20.3" customHeight="1" x14ac:dyDescent="0.3">
      <c r="A38" s="9"/>
      <c r="B38" s="21"/>
      <c r="C38" s="21"/>
      <c r="D38" s="21"/>
      <c r="E38" s="21"/>
      <c r="F38" s="21"/>
      <c r="G38" s="21"/>
      <c r="H38" s="21"/>
      <c r="I38" s="21"/>
      <c r="J38" s="21"/>
      <c r="K38" s="21"/>
      <c r="L38" s="721" t="s">
        <v>355</v>
      </c>
      <c r="M38" s="718"/>
      <c r="N38" s="822"/>
      <c r="O38" s="822"/>
      <c r="P38" s="822"/>
      <c r="Q38" s="822"/>
      <c r="R38" s="823"/>
      <c r="S38" s="14"/>
    </row>
    <row r="39" spans="1:19" ht="20.3" customHeight="1" x14ac:dyDescent="0.3">
      <c r="A39" s="9"/>
      <c r="B39" s="21"/>
      <c r="C39" s="21"/>
      <c r="D39" s="21"/>
      <c r="E39" s="21"/>
      <c r="F39" s="21"/>
      <c r="G39" s="21"/>
      <c r="H39" s="21"/>
      <c r="I39" s="21"/>
      <c r="J39" s="21"/>
      <c r="K39" s="21"/>
      <c r="L39" s="721" t="s">
        <v>416</v>
      </c>
      <c r="M39" s="718"/>
      <c r="N39" s="826"/>
      <c r="O39" s="826"/>
      <c r="P39" s="826"/>
      <c r="Q39" s="826"/>
      <c r="R39" s="827"/>
      <c r="S39" s="14"/>
    </row>
    <row r="40" spans="1:19" ht="20.3" customHeight="1" x14ac:dyDescent="0.3">
      <c r="A40" s="9"/>
      <c r="B40" s="21"/>
      <c r="C40" s="21"/>
      <c r="D40" s="21"/>
      <c r="E40" s="21"/>
      <c r="F40" s="21"/>
      <c r="G40" s="21"/>
      <c r="H40" s="21"/>
      <c r="I40" s="21"/>
      <c r="J40" s="21"/>
      <c r="K40" s="21"/>
      <c r="L40" s="721" t="s">
        <v>4636</v>
      </c>
      <c r="M40" s="718"/>
      <c r="N40" s="822"/>
      <c r="O40" s="822"/>
      <c r="P40" s="822"/>
      <c r="Q40" s="822"/>
      <c r="R40" s="823"/>
      <c r="S40" s="14"/>
    </row>
    <row r="41" spans="1:19" ht="20.3" customHeight="1" x14ac:dyDescent="0.3">
      <c r="A41" s="9"/>
      <c r="B41" s="21"/>
      <c r="C41" s="21"/>
      <c r="D41" s="21"/>
      <c r="E41" s="21"/>
      <c r="F41" s="21"/>
      <c r="G41" s="21"/>
      <c r="H41" s="21"/>
      <c r="I41" s="21"/>
      <c r="J41" s="21"/>
      <c r="K41" s="21"/>
      <c r="L41" s="721" t="s">
        <v>4637</v>
      </c>
      <c r="M41" s="718"/>
      <c r="N41" s="822"/>
      <c r="O41" s="822"/>
      <c r="P41" s="822"/>
      <c r="Q41" s="822"/>
      <c r="R41" s="823"/>
      <c r="S41" s="14"/>
    </row>
    <row r="42" spans="1:19" ht="20.3" customHeight="1" x14ac:dyDescent="0.3">
      <c r="A42" s="9"/>
      <c r="B42" s="21"/>
      <c r="C42" s="21"/>
      <c r="D42" s="21"/>
      <c r="E42" s="21"/>
      <c r="F42" s="21"/>
      <c r="G42" s="21"/>
      <c r="H42" s="21"/>
      <c r="I42" s="21"/>
      <c r="J42" s="21"/>
      <c r="K42" s="21"/>
      <c r="L42" s="722" t="s">
        <v>4652</v>
      </c>
      <c r="M42" s="719"/>
      <c r="N42" s="824"/>
      <c r="O42" s="824"/>
      <c r="P42" s="824"/>
      <c r="Q42" s="824"/>
      <c r="R42" s="825"/>
      <c r="S42" s="14"/>
    </row>
    <row r="43" spans="1:19" ht="20.149999999999999" customHeight="1" thickBot="1" x14ac:dyDescent="0.35">
      <c r="A43" s="10"/>
      <c r="B43" s="31"/>
      <c r="C43" s="31"/>
      <c r="D43" s="31"/>
      <c r="E43" s="31"/>
      <c r="F43" s="31"/>
      <c r="G43" s="31"/>
      <c r="H43" s="31"/>
      <c r="I43" s="31"/>
      <c r="J43" s="31"/>
      <c r="K43" s="11"/>
      <c r="L43" s="11"/>
      <c r="M43" s="11"/>
      <c r="N43" s="11"/>
      <c r="O43" s="11"/>
      <c r="P43" s="11"/>
      <c r="Q43" s="11"/>
      <c r="R43" s="11"/>
      <c r="S43" s="15"/>
    </row>
  </sheetData>
  <mergeCells count="19">
    <mergeCell ref="N34:R34"/>
    <mergeCell ref="B4:F4"/>
    <mergeCell ref="G4:K4"/>
    <mergeCell ref="B5:F5"/>
    <mergeCell ref="G5:K5"/>
    <mergeCell ref="B6:F6"/>
    <mergeCell ref="B1:K2"/>
    <mergeCell ref="L1:L2"/>
    <mergeCell ref="N1:N2"/>
    <mergeCell ref="B3:F3"/>
    <mergeCell ref="G3:K3"/>
    <mergeCell ref="N40:R40"/>
    <mergeCell ref="N41:R41"/>
    <mergeCell ref="N42:R42"/>
    <mergeCell ref="N35:R35"/>
    <mergeCell ref="N36:R36"/>
    <mergeCell ref="N37:R37"/>
    <mergeCell ref="N38:R38"/>
    <mergeCell ref="N39:R39"/>
  </mergeCells>
  <hyperlinks>
    <hyperlink ref="B4:F4" location="'Process - O&amp;F'!A1" tooltip="2. Operations &amp; Facilities" display="2. Operations &amp; Facilities" xr:uid="{00000000-0004-0000-1000-000000000000}"/>
    <hyperlink ref="B6:F6" location="'Process - UCM'!A1" tooltip="4. Use Case Management" display="4. Use Case Management" xr:uid="{00000000-0004-0000-1000-000002000000}"/>
    <hyperlink ref="G3:K3" location="'Process - DTE'!A1" tooltip="5. Detection Engineering &amp; Validation" display="5. Detection Engineering &amp; Validation" xr:uid="{35CC16E0-80BA-4D24-A0B0-DC2E8135DA72}"/>
    <hyperlink ref="B5:F5" location="'Process - RPT'!A1" tooltip="3. Reporting &amp; Communication" display="3. Reporting &amp; Communication" xr:uid="{011E65AB-FA2A-4B70-894B-DF7B872BC42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13314" r:id="rId5" name="Drop Down 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3315" r:id="rId6" name="Drop Down 3">
              <controlPr defaultSize="0" autoLine="0" autoPict="0">
                <anchor moveWithCells="1">
                  <from>
                    <xdr:col>13</xdr:col>
                    <xdr:colOff>15368</xdr:colOff>
                    <xdr:row>9</xdr:row>
                    <xdr:rowOff>23052</xdr:rowOff>
                  </from>
                  <to>
                    <xdr:col>14</xdr:col>
                    <xdr:colOff>15368</xdr:colOff>
                    <xdr:row>9</xdr:row>
                    <xdr:rowOff>230521</xdr:rowOff>
                  </to>
                </anchor>
              </controlPr>
            </control>
          </mc:Choice>
        </mc:AlternateContent>
        <mc:AlternateContent xmlns:mc="http://schemas.openxmlformats.org/markup-compatibility/2006">
          <mc:Choice Requires="x14">
            <control shapeId="13316" r:id="rId7" name="Drop Down 4">
              <controlPr defaultSize="0" autoLine="0" autoPict="0">
                <anchor moveWithCells="1">
                  <from>
                    <xdr:col>13</xdr:col>
                    <xdr:colOff>15368</xdr:colOff>
                    <xdr:row>10</xdr:row>
                    <xdr:rowOff>23052</xdr:rowOff>
                  </from>
                  <to>
                    <xdr:col>14</xdr:col>
                    <xdr:colOff>15368</xdr:colOff>
                    <xdr:row>10</xdr:row>
                    <xdr:rowOff>230521</xdr:rowOff>
                  </to>
                </anchor>
              </controlPr>
            </control>
          </mc:Choice>
        </mc:AlternateContent>
        <mc:AlternateContent xmlns:mc="http://schemas.openxmlformats.org/markup-compatibility/2006">
          <mc:Choice Requires="x14">
            <control shapeId="13317" r:id="rId8" name="Drop Down 5">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13318" r:id="rId9" name="Drop Down 6">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13319" r:id="rId10" name="Drop Down 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13320" r:id="rId11" name="Drop Down 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13321" r:id="rId12" name="Drop Down 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13322" r:id="rId13" name="Drop Down 1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13323" r:id="rId14" name="Drop Down 11">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13324" r:id="rId15" name="Drop Down 12">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13325" r:id="rId16" name="Drop Down 13">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13326" r:id="rId17" name="Drop Down 14">
              <controlPr defaultSize="0" autoLine="0" autoPict="0">
                <anchor moveWithCells="1">
                  <from>
                    <xdr:col>11</xdr:col>
                    <xdr:colOff>15368</xdr:colOff>
                    <xdr:row>23</xdr:row>
                    <xdr:rowOff>38420</xdr:rowOff>
                  </from>
                  <to>
                    <xdr:col>12</xdr:col>
                    <xdr:colOff>15368</xdr:colOff>
                    <xdr:row>23</xdr:row>
                    <xdr:rowOff>238205</xdr:rowOff>
                  </to>
                </anchor>
              </controlPr>
            </control>
          </mc:Choice>
        </mc:AlternateContent>
        <mc:AlternateContent xmlns:mc="http://schemas.openxmlformats.org/markup-compatibility/2006">
          <mc:Choice Requires="x14">
            <control shapeId="13327" r:id="rId18" name="Drop Down 15">
              <controlPr defaultSize="0" autoLine="0" autoPict="0">
                <anchor moveWithCells="1">
                  <from>
                    <xdr:col>13</xdr:col>
                    <xdr:colOff>15368</xdr:colOff>
                    <xdr:row>23</xdr:row>
                    <xdr:rowOff>23052</xdr:rowOff>
                  </from>
                  <to>
                    <xdr:col>14</xdr:col>
                    <xdr:colOff>15368</xdr:colOff>
                    <xdr:row>23</xdr:row>
                    <xdr:rowOff>230521</xdr:rowOff>
                  </to>
                </anchor>
              </controlPr>
            </control>
          </mc:Choice>
        </mc:AlternateContent>
        <mc:AlternateContent xmlns:mc="http://schemas.openxmlformats.org/markup-compatibility/2006">
          <mc:Choice Requires="x14">
            <control shapeId="13328" r:id="rId19" name="Drop Down 16">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13329" r:id="rId20" name="Drop Down 17">
              <controlPr defaultSize="0" autoLine="0" autoPict="0">
                <anchor moveWithCells="1">
                  <from>
                    <xdr:col>13</xdr:col>
                    <xdr:colOff>15368</xdr:colOff>
                    <xdr:row>24</xdr:row>
                    <xdr:rowOff>23052</xdr:rowOff>
                  </from>
                  <to>
                    <xdr:col>14</xdr:col>
                    <xdr:colOff>15368</xdr:colOff>
                    <xdr:row>24</xdr:row>
                    <xdr:rowOff>230521</xdr:rowOff>
                  </to>
                </anchor>
              </controlPr>
            </control>
          </mc:Choice>
        </mc:AlternateContent>
        <mc:AlternateContent xmlns:mc="http://schemas.openxmlformats.org/markup-compatibility/2006">
          <mc:Choice Requires="x14">
            <control shapeId="13473" r:id="rId21" name="Drop Down 161">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13474" r:id="rId22" name="Drop Down 162">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13475" r:id="rId23" name="Drop Down 163">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13476" r:id="rId24" name="Drop Down 164">
              <controlPr defaultSize="0" autoLine="0" autoPict="0">
                <anchor moveWithCells="1">
                  <from>
                    <xdr:col>13</xdr:col>
                    <xdr:colOff>15368</xdr:colOff>
                    <xdr:row>25</xdr:row>
                    <xdr:rowOff>23052</xdr:rowOff>
                  </from>
                  <to>
                    <xdr:col>14</xdr:col>
                    <xdr:colOff>15368</xdr:colOff>
                    <xdr:row>25</xdr:row>
                    <xdr:rowOff>230521</xdr:rowOff>
                  </to>
                </anchor>
              </controlPr>
            </control>
          </mc:Choice>
        </mc:AlternateContent>
        <mc:AlternateContent xmlns:mc="http://schemas.openxmlformats.org/markup-compatibility/2006">
          <mc:Choice Requires="x14">
            <control shapeId="13477" r:id="rId25" name="Drop Down 165">
              <controlPr defaultSize="0" autoLine="0" autoPict="0">
                <anchor moveWithCells="1">
                  <from>
                    <xdr:col>13</xdr:col>
                    <xdr:colOff>15368</xdr:colOff>
                    <xdr:row>26</xdr:row>
                    <xdr:rowOff>23052</xdr:rowOff>
                  </from>
                  <to>
                    <xdr:col>14</xdr:col>
                    <xdr:colOff>15368</xdr:colOff>
                    <xdr:row>26</xdr:row>
                    <xdr:rowOff>230521</xdr:rowOff>
                  </to>
                </anchor>
              </controlPr>
            </control>
          </mc:Choice>
        </mc:AlternateContent>
        <mc:AlternateContent xmlns:mc="http://schemas.openxmlformats.org/markup-compatibility/2006">
          <mc:Choice Requires="x14">
            <control shapeId="13478" r:id="rId26" name="Drop Down 166">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13479" r:id="rId27" name="Drop Down 167">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13480" r:id="rId28" name="Drop Down 168">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13481" r:id="rId29" name="Drop Down 169">
              <controlPr defaultSize="0" autoLine="0" autoPict="0">
                <anchor moveWithCells="1">
                  <from>
                    <xdr:col>13</xdr:col>
                    <xdr:colOff>15368</xdr:colOff>
                    <xdr:row>28</xdr:row>
                    <xdr:rowOff>23052</xdr:rowOff>
                  </from>
                  <to>
                    <xdr:col>14</xdr:col>
                    <xdr:colOff>15368</xdr:colOff>
                    <xdr:row>28</xdr:row>
                    <xdr:rowOff>230521</xdr:rowOff>
                  </to>
                </anchor>
              </controlPr>
            </control>
          </mc:Choice>
        </mc:AlternateContent>
        <mc:AlternateContent xmlns:mc="http://schemas.openxmlformats.org/markup-compatibility/2006">
          <mc:Choice Requires="x14">
            <control shapeId="13482" r:id="rId30" name="Drop Down 170">
              <controlPr defaultSize="0" autoLine="0" autoPict="0">
                <anchor moveWithCells="1">
                  <from>
                    <xdr:col>13</xdr:col>
                    <xdr:colOff>15368</xdr:colOff>
                    <xdr:row>29</xdr:row>
                    <xdr:rowOff>23052</xdr:rowOff>
                  </from>
                  <to>
                    <xdr:col>14</xdr:col>
                    <xdr:colOff>15368</xdr:colOff>
                    <xdr:row>29</xdr:row>
                    <xdr:rowOff>230521</xdr:rowOff>
                  </to>
                </anchor>
              </controlPr>
            </control>
          </mc:Choice>
        </mc:AlternateContent>
        <mc:AlternateContent xmlns:mc="http://schemas.openxmlformats.org/markup-compatibility/2006">
          <mc:Choice Requires="x14">
            <control shapeId="13483" r:id="rId31" name="Drop Down 171">
              <controlPr defaultSize="0" autoLine="0" autoPict="0">
                <anchor moveWithCells="1">
                  <from>
                    <xdr:col>13</xdr:col>
                    <xdr:colOff>15368</xdr:colOff>
                    <xdr:row>30</xdr:row>
                    <xdr:rowOff>23052</xdr:rowOff>
                  </from>
                  <to>
                    <xdr:col>14</xdr:col>
                    <xdr:colOff>15368</xdr:colOff>
                    <xdr:row>30</xdr:row>
                    <xdr:rowOff>230521</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Blad25">
    <tabColor rgb="FF0070C0"/>
  </sheetPr>
  <dimension ref="A1:T95"/>
  <sheetViews>
    <sheetView showRowColHeaders="0" workbookViewId="0">
      <pane ySplit="7" topLeftCell="A8" activePane="bottomLeft" state="frozen"/>
      <selection pane="bottomLeft"/>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425"/>
      <c r="B1" s="751" t="s">
        <v>153</v>
      </c>
      <c r="C1" s="752"/>
      <c r="D1" s="752"/>
      <c r="E1" s="752"/>
      <c r="F1" s="752"/>
      <c r="G1" s="752"/>
      <c r="H1" s="752"/>
      <c r="I1" s="752"/>
      <c r="J1" s="752"/>
      <c r="K1" s="752"/>
      <c r="L1" s="742"/>
      <c r="M1" s="437"/>
      <c r="N1" s="759"/>
      <c r="O1" s="426"/>
      <c r="P1" s="426"/>
      <c r="Q1" s="426"/>
      <c r="R1" s="426"/>
      <c r="S1" s="427"/>
    </row>
    <row r="2" spans="1:19" ht="20.149999999999999" customHeight="1" x14ac:dyDescent="0.3">
      <c r="A2" s="428"/>
      <c r="B2" s="753"/>
      <c r="C2" s="754"/>
      <c r="D2" s="754"/>
      <c r="E2" s="754"/>
      <c r="F2" s="754"/>
      <c r="G2" s="754"/>
      <c r="H2" s="754"/>
      <c r="I2" s="754"/>
      <c r="J2" s="754"/>
      <c r="K2" s="754"/>
      <c r="L2" s="743"/>
      <c r="M2" s="422"/>
      <c r="N2" s="743"/>
      <c r="O2" s="434"/>
      <c r="P2" s="434"/>
      <c r="Q2" s="434"/>
      <c r="R2" s="434"/>
      <c r="S2" s="435"/>
    </row>
    <row r="3" spans="1:19" ht="20.149999999999999" customHeight="1" x14ac:dyDescent="0.3">
      <c r="A3" s="428"/>
      <c r="B3" s="735" t="s">
        <v>2831</v>
      </c>
      <c r="C3" s="736"/>
      <c r="D3" s="736"/>
      <c r="E3" s="736"/>
      <c r="F3" s="736"/>
      <c r="G3" s="735" t="s">
        <v>3203</v>
      </c>
      <c r="H3" s="736"/>
      <c r="I3" s="736"/>
      <c r="J3" s="736"/>
      <c r="K3" s="736"/>
      <c r="L3" s="414"/>
      <c r="M3" s="414"/>
      <c r="N3" s="414"/>
      <c r="O3" s="429"/>
      <c r="P3" s="429"/>
      <c r="Q3" s="429"/>
      <c r="R3" s="429"/>
      <c r="S3" s="430"/>
    </row>
    <row r="4" spans="1:19" ht="20.149999999999999" customHeight="1" x14ac:dyDescent="0.3">
      <c r="A4" s="428"/>
      <c r="B4" s="744" t="s">
        <v>3929</v>
      </c>
      <c r="C4" s="745"/>
      <c r="D4" s="745"/>
      <c r="E4" s="745"/>
      <c r="F4" s="746"/>
      <c r="G4" s="747"/>
      <c r="H4" s="748"/>
      <c r="I4" s="748"/>
      <c r="J4" s="748"/>
      <c r="K4" s="748"/>
      <c r="L4" s="414"/>
      <c r="M4" s="414"/>
      <c r="N4" s="414"/>
      <c r="O4" s="429"/>
      <c r="P4" s="429"/>
      <c r="Q4" s="429"/>
      <c r="R4" s="429"/>
      <c r="S4" s="430"/>
    </row>
    <row r="5" spans="1:19" ht="20.149999999999999" customHeight="1" x14ac:dyDescent="0.3">
      <c r="A5" s="428"/>
      <c r="B5" s="735" t="s">
        <v>3820</v>
      </c>
      <c r="C5" s="736"/>
      <c r="D5" s="736"/>
      <c r="E5" s="736"/>
      <c r="F5" s="736"/>
      <c r="G5" s="747"/>
      <c r="H5" s="748"/>
      <c r="I5" s="748"/>
      <c r="J5" s="748"/>
      <c r="K5" s="748"/>
      <c r="L5" s="414"/>
      <c r="M5" s="414"/>
      <c r="N5" s="414"/>
      <c r="O5" s="429"/>
      <c r="P5" s="429"/>
      <c r="Q5" s="429"/>
      <c r="R5" s="429"/>
      <c r="S5" s="430"/>
    </row>
    <row r="6" spans="1:19" ht="20.149999999999999" customHeight="1" x14ac:dyDescent="0.3">
      <c r="A6" s="428"/>
      <c r="B6" s="735" t="s">
        <v>2214</v>
      </c>
      <c r="C6" s="736"/>
      <c r="D6" s="736"/>
      <c r="E6" s="736"/>
      <c r="F6" s="736"/>
      <c r="G6" s="436"/>
      <c r="H6" s="414"/>
      <c r="I6" s="414"/>
      <c r="J6" s="414"/>
      <c r="K6" s="414"/>
      <c r="L6" s="414"/>
      <c r="M6" s="414"/>
      <c r="N6" s="414"/>
      <c r="O6" s="429"/>
      <c r="P6" s="429"/>
      <c r="Q6" s="429"/>
      <c r="R6" s="429"/>
      <c r="S6" s="430"/>
    </row>
    <row r="7" spans="1:19" ht="20.149999999999999" customHeight="1" thickBot="1" x14ac:dyDescent="0.35">
      <c r="A7" s="431"/>
      <c r="B7" s="432"/>
      <c r="C7" s="432"/>
      <c r="D7" s="432"/>
      <c r="E7" s="432"/>
      <c r="F7" s="432"/>
      <c r="G7" s="432"/>
      <c r="H7" s="432"/>
      <c r="I7" s="432"/>
      <c r="J7" s="432"/>
      <c r="K7" s="432"/>
      <c r="L7" s="432"/>
      <c r="M7" s="432"/>
      <c r="N7" s="432"/>
      <c r="O7" s="432"/>
      <c r="P7" s="432"/>
      <c r="Q7" s="432"/>
      <c r="R7" s="432"/>
      <c r="S7" s="433"/>
    </row>
    <row r="8" spans="1:19" ht="20.149999999999999" customHeight="1" x14ac:dyDescent="0.3">
      <c r="A8" s="28"/>
      <c r="B8" s="29"/>
      <c r="C8" s="29"/>
      <c r="D8" s="29"/>
      <c r="E8" s="29"/>
      <c r="F8" s="29"/>
      <c r="G8" s="29"/>
      <c r="H8" s="29"/>
      <c r="I8" s="29"/>
      <c r="J8" s="29"/>
      <c r="K8" s="29"/>
      <c r="L8" s="29"/>
      <c r="M8" s="29"/>
      <c r="N8" s="29"/>
      <c r="O8" s="29"/>
      <c r="P8" s="29"/>
      <c r="Q8" s="29"/>
      <c r="R8" s="29"/>
      <c r="S8" s="30"/>
    </row>
    <row r="9" spans="1:19" s="2" customFormat="1" ht="20.149999999999999" customHeight="1" x14ac:dyDescent="0.3">
      <c r="A9" s="106">
        <v>2</v>
      </c>
      <c r="B9" s="124" t="s">
        <v>2212</v>
      </c>
      <c r="C9" s="108"/>
      <c r="D9" s="124"/>
      <c r="E9" s="124"/>
      <c r="F9" s="124"/>
      <c r="G9" s="124"/>
      <c r="H9" s="124"/>
      <c r="I9" s="124"/>
      <c r="J9" s="124"/>
      <c r="K9" s="108"/>
      <c r="L9" s="109" t="s">
        <v>148</v>
      </c>
      <c r="M9" s="108"/>
      <c r="N9" s="109" t="s">
        <v>125</v>
      </c>
      <c r="O9" s="107"/>
      <c r="P9" s="109" t="s">
        <v>1258</v>
      </c>
      <c r="Q9" s="107"/>
      <c r="R9" s="115" t="s">
        <v>149</v>
      </c>
      <c r="S9" s="123"/>
    </row>
    <row r="10" spans="1:19" s="2" customFormat="1" ht="20.149999999999999" customHeight="1" x14ac:dyDescent="0.3">
      <c r="A10" s="6"/>
      <c r="B10" s="3" t="s">
        <v>5</v>
      </c>
      <c r="C10" s="52" t="s">
        <v>3971</v>
      </c>
      <c r="D10" s="3"/>
      <c r="E10" s="3"/>
      <c r="F10" s="3"/>
      <c r="G10" s="3"/>
      <c r="H10" s="3"/>
      <c r="I10" s="3"/>
      <c r="J10" s="3"/>
      <c r="K10" s="52"/>
      <c r="L10" s="113"/>
      <c r="M10" s="3"/>
      <c r="N10" s="113"/>
      <c r="O10" s="3"/>
      <c r="P10" s="113"/>
      <c r="Q10" s="3"/>
      <c r="R10" s="113"/>
      <c r="S10" s="13"/>
    </row>
    <row r="11" spans="1:19" s="2" customFormat="1" ht="20.149999999999999" customHeight="1" x14ac:dyDescent="0.3">
      <c r="A11" s="6"/>
      <c r="B11" s="8" t="s">
        <v>519</v>
      </c>
      <c r="C11" s="12" t="s">
        <v>3967</v>
      </c>
      <c r="D11" s="3"/>
      <c r="E11" s="3"/>
      <c r="F11" s="3"/>
      <c r="G11" s="3"/>
      <c r="H11" s="3"/>
      <c r="I11" s="3"/>
      <c r="J11" s="3"/>
      <c r="K11" s="52"/>
      <c r="L11" s="113"/>
      <c r="M11" s="3"/>
      <c r="N11" s="113"/>
      <c r="O11" s="3"/>
      <c r="P11" s="113" t="str">
        <f>VLOOKUP(_Output!D1108,_Guidance!B533:C538,2,FALSE)</f>
        <v xml:space="preserve"> </v>
      </c>
      <c r="Q11" s="3"/>
      <c r="R11" s="113" t="s">
        <v>4014</v>
      </c>
      <c r="S11" s="13"/>
    </row>
    <row r="12" spans="1:19" s="2" customFormat="1" ht="20.149999999999999" customHeight="1" x14ac:dyDescent="0.3">
      <c r="A12" s="96"/>
      <c r="B12" s="83" t="s">
        <v>520</v>
      </c>
      <c r="C12" s="87" t="s">
        <v>3970</v>
      </c>
      <c r="D12" s="82"/>
      <c r="E12" s="82"/>
      <c r="F12" s="82"/>
      <c r="G12" s="82"/>
      <c r="H12" s="82"/>
      <c r="I12" s="82"/>
      <c r="J12" s="82"/>
      <c r="K12" s="87"/>
      <c r="L12" s="125"/>
      <c r="M12" s="82"/>
      <c r="N12" s="125"/>
      <c r="O12" s="82"/>
      <c r="P12" s="125"/>
      <c r="Q12" s="82"/>
      <c r="R12" s="118"/>
      <c r="S12" s="91"/>
    </row>
    <row r="13" spans="1:19" s="2" customFormat="1" ht="20.149999999999999" customHeight="1" x14ac:dyDescent="0.3">
      <c r="A13" s="96"/>
      <c r="B13" s="687" t="s">
        <v>3973</v>
      </c>
      <c r="C13" s="87" t="s">
        <v>992</v>
      </c>
      <c r="D13" s="82"/>
      <c r="E13" s="82"/>
      <c r="F13" s="82"/>
      <c r="G13" s="82"/>
      <c r="H13" s="82"/>
      <c r="I13" s="82"/>
      <c r="J13" s="82"/>
      <c r="K13" s="87"/>
      <c r="L13" s="125"/>
      <c r="M13" s="82"/>
      <c r="N13" s="125"/>
      <c r="O13" s="82"/>
      <c r="P13" s="125"/>
      <c r="Q13" s="82"/>
      <c r="R13" s="118"/>
      <c r="S13" s="91"/>
    </row>
    <row r="14" spans="1:19" s="2" customFormat="1" ht="20.149999999999999" customHeight="1" x14ac:dyDescent="0.3">
      <c r="A14" s="96"/>
      <c r="B14" s="687" t="s">
        <v>3974</v>
      </c>
      <c r="C14" s="87" t="s">
        <v>3965</v>
      </c>
      <c r="D14" s="82"/>
      <c r="E14" s="82"/>
      <c r="F14" s="82"/>
      <c r="G14" s="82"/>
      <c r="H14" s="82"/>
      <c r="I14" s="82"/>
      <c r="J14" s="82"/>
      <c r="K14" s="87"/>
      <c r="L14" s="125"/>
      <c r="M14" s="82"/>
      <c r="N14" s="125"/>
      <c r="O14" s="82"/>
      <c r="P14" s="125"/>
      <c r="Q14" s="82"/>
      <c r="R14" s="118"/>
      <c r="S14" s="91"/>
    </row>
    <row r="15" spans="1:19" s="2" customFormat="1" ht="20.149999999999999" customHeight="1" x14ac:dyDescent="0.3">
      <c r="A15" s="96"/>
      <c r="B15" s="687" t="s">
        <v>3975</v>
      </c>
      <c r="C15" s="87" t="s">
        <v>3966</v>
      </c>
      <c r="D15" s="82"/>
      <c r="E15" s="82"/>
      <c r="F15" s="82"/>
      <c r="G15" s="82"/>
      <c r="H15" s="82"/>
      <c r="I15" s="82"/>
      <c r="J15" s="82"/>
      <c r="K15" s="87"/>
      <c r="L15" s="125"/>
      <c r="M15" s="82"/>
      <c r="N15" s="125"/>
      <c r="O15" s="82"/>
      <c r="P15" s="125"/>
      <c r="Q15" s="82"/>
      <c r="R15" s="118"/>
      <c r="S15" s="91"/>
    </row>
    <row r="16" spans="1:19" s="2" customFormat="1" ht="20.149999999999999" customHeight="1" x14ac:dyDescent="0.3">
      <c r="A16" s="96"/>
      <c r="B16" s="687" t="s">
        <v>3976</v>
      </c>
      <c r="C16" s="87" t="s">
        <v>3963</v>
      </c>
      <c r="D16" s="82"/>
      <c r="E16" s="82"/>
      <c r="F16" s="82"/>
      <c r="G16" s="82"/>
      <c r="H16" s="82"/>
      <c r="I16" s="82"/>
      <c r="J16" s="82"/>
      <c r="K16" s="87"/>
      <c r="L16" s="125"/>
      <c r="M16" s="82"/>
      <c r="N16" s="125"/>
      <c r="O16" s="82"/>
      <c r="P16" s="125"/>
      <c r="Q16" s="82"/>
      <c r="R16" s="118"/>
      <c r="S16" s="91"/>
    </row>
    <row r="17" spans="1:19" s="2" customFormat="1" ht="20.149999999999999" customHeight="1" x14ac:dyDescent="0.3">
      <c r="A17" s="96"/>
      <c r="B17" s="687" t="s">
        <v>3977</v>
      </c>
      <c r="C17" s="87" t="s">
        <v>4013</v>
      </c>
      <c r="D17" s="82"/>
      <c r="E17" s="82"/>
      <c r="F17" s="82"/>
      <c r="G17" s="82"/>
      <c r="H17" s="82"/>
      <c r="I17" s="82"/>
      <c r="J17" s="82"/>
      <c r="K17" s="87"/>
      <c r="L17" s="125"/>
      <c r="M17" s="82"/>
      <c r="N17" s="125"/>
      <c r="O17" s="82"/>
      <c r="P17" s="125"/>
      <c r="Q17" s="82"/>
      <c r="R17" s="118"/>
      <c r="S17" s="91"/>
    </row>
    <row r="18" spans="1:19" s="2" customFormat="1" ht="20.149999999999999" customHeight="1" x14ac:dyDescent="0.3">
      <c r="A18" s="96"/>
      <c r="B18" s="687" t="s">
        <v>3978</v>
      </c>
      <c r="C18" s="689" t="s">
        <v>3964</v>
      </c>
      <c r="D18" s="92"/>
      <c r="E18" s="92"/>
      <c r="F18" s="92"/>
      <c r="G18" s="92"/>
      <c r="H18" s="92"/>
      <c r="I18" s="92"/>
      <c r="J18" s="92"/>
      <c r="K18" s="689"/>
      <c r="L18" s="126"/>
      <c r="M18" s="92"/>
      <c r="N18" s="126"/>
      <c r="O18" s="92"/>
      <c r="P18" s="126"/>
      <c r="Q18" s="92"/>
      <c r="R18" s="120"/>
      <c r="S18" s="91"/>
    </row>
    <row r="19" spans="1:19" s="2" customFormat="1" ht="20.149999999999999" customHeight="1" x14ac:dyDescent="0.3">
      <c r="A19" s="96"/>
      <c r="B19" s="82"/>
      <c r="C19" s="95" t="s">
        <v>14</v>
      </c>
      <c r="D19" s="94"/>
      <c r="E19" s="94"/>
      <c r="F19" s="94"/>
      <c r="G19" s="94"/>
      <c r="H19" s="94"/>
      <c r="I19" s="94"/>
      <c r="J19" s="94"/>
      <c r="K19" s="95"/>
      <c r="L19" s="688" t="str">
        <f>VLOOKUP(SUM(_Output!D1109:D1114),_SUM_Completeness!A166:B172,2,FALSE)</f>
        <v>Incomplete</v>
      </c>
      <c r="M19" s="94"/>
      <c r="N19" s="118"/>
      <c r="O19" s="94"/>
      <c r="P19" s="118"/>
      <c r="Q19" s="94"/>
      <c r="R19" s="117" t="s">
        <v>670</v>
      </c>
      <c r="S19" s="91"/>
    </row>
    <row r="20" spans="1:19" s="2" customFormat="1" ht="20.149999999999999" customHeight="1" x14ac:dyDescent="0.3">
      <c r="A20" s="6"/>
      <c r="B20" s="8" t="s">
        <v>521</v>
      </c>
      <c r="C20" s="12" t="s">
        <v>785</v>
      </c>
      <c r="D20" s="8"/>
      <c r="E20" s="8"/>
      <c r="F20" s="8"/>
      <c r="G20" s="8"/>
      <c r="H20" s="8"/>
      <c r="I20" s="8"/>
      <c r="J20" s="8"/>
      <c r="K20" s="12"/>
      <c r="L20" s="113"/>
      <c r="M20" s="3"/>
      <c r="N20" s="113"/>
      <c r="O20" s="3"/>
      <c r="P20" s="398" t="str">
        <f>VLOOKUP(_Output!D221,_Guidance!B539:C544,2,FALSE)</f>
        <v xml:space="preserve"> </v>
      </c>
      <c r="Q20" s="3"/>
      <c r="R20" s="113" t="s">
        <v>786</v>
      </c>
      <c r="S20" s="13"/>
    </row>
    <row r="21" spans="1:19" s="2" customFormat="1" ht="20.149999999999999" customHeight="1" x14ac:dyDescent="0.3">
      <c r="A21" s="6"/>
      <c r="B21" s="8" t="s">
        <v>522</v>
      </c>
      <c r="C21" s="12" t="s">
        <v>3968</v>
      </c>
      <c r="D21" s="8"/>
      <c r="E21" s="8"/>
      <c r="F21" s="8"/>
      <c r="G21" s="8"/>
      <c r="H21" s="8"/>
      <c r="I21" s="8"/>
      <c r="J21" s="8"/>
      <c r="K21" s="12"/>
      <c r="L21" s="113"/>
      <c r="M21" s="3"/>
      <c r="N21" s="113"/>
      <c r="O21" s="3"/>
      <c r="P21" s="398" t="str">
        <f>VLOOKUP(_Output!D1115,_Guidance!B545:C550,2,FALSE)</f>
        <v xml:space="preserve"> </v>
      </c>
      <c r="Q21" s="3"/>
      <c r="R21" s="113" t="s">
        <v>4523</v>
      </c>
      <c r="S21" s="13"/>
    </row>
    <row r="22" spans="1:19" s="2" customFormat="1" ht="20.149999999999999" customHeight="1" x14ac:dyDescent="0.3">
      <c r="A22" s="6"/>
      <c r="B22" s="8" t="s">
        <v>523</v>
      </c>
      <c r="C22" s="12" t="s">
        <v>3969</v>
      </c>
      <c r="D22" s="8"/>
      <c r="E22" s="8"/>
      <c r="F22" s="8"/>
      <c r="G22" s="8"/>
      <c r="H22" s="8"/>
      <c r="I22" s="8"/>
      <c r="J22" s="8"/>
      <c r="K22" s="12"/>
      <c r="L22" s="113"/>
      <c r="M22" s="3"/>
      <c r="N22" s="113"/>
      <c r="O22" s="3"/>
      <c r="P22" s="398" t="str">
        <f>VLOOKUP(_Output!D1116,_Guidance!B551:C556,2,FALSE)</f>
        <v xml:space="preserve"> </v>
      </c>
      <c r="Q22" s="3"/>
      <c r="R22" s="113" t="s">
        <v>4522</v>
      </c>
      <c r="S22" s="13"/>
    </row>
    <row r="23" spans="1:19" s="2" customFormat="1" ht="20.149999999999999" customHeight="1" x14ac:dyDescent="0.3">
      <c r="A23" s="6"/>
      <c r="B23" s="12" t="s">
        <v>7</v>
      </c>
      <c r="C23" s="52" t="s">
        <v>2567</v>
      </c>
      <c r="D23" s="8"/>
      <c r="E23" s="8"/>
      <c r="F23" s="8"/>
      <c r="G23" s="8"/>
      <c r="H23" s="8"/>
      <c r="I23" s="8"/>
      <c r="J23" s="8"/>
      <c r="K23" s="12"/>
      <c r="L23" s="113"/>
      <c r="M23" s="3"/>
      <c r="N23" s="113"/>
      <c r="O23" s="3"/>
      <c r="P23" s="398"/>
      <c r="Q23" s="3"/>
      <c r="R23" s="113"/>
      <c r="S23" s="13"/>
    </row>
    <row r="24" spans="1:19" s="2" customFormat="1" ht="20.149999999999999" customHeight="1" x14ac:dyDescent="0.3">
      <c r="A24" s="6"/>
      <c r="B24" s="8" t="s">
        <v>245</v>
      </c>
      <c r="C24" s="12" t="s">
        <v>658</v>
      </c>
      <c r="D24" s="8"/>
      <c r="E24" s="8"/>
      <c r="F24" s="8"/>
      <c r="G24" s="8"/>
      <c r="H24" s="8"/>
      <c r="I24" s="8"/>
      <c r="J24" s="8"/>
      <c r="K24" s="12"/>
      <c r="L24" s="113"/>
      <c r="M24" s="3"/>
      <c r="N24" s="113"/>
      <c r="O24" s="3"/>
      <c r="P24" s="398" t="str">
        <f>VLOOKUP(_Output!D222,_Guidance!B557:C562,2,FALSE)</f>
        <v xml:space="preserve"> </v>
      </c>
      <c r="Q24" s="3"/>
      <c r="R24" s="113" t="s">
        <v>1689</v>
      </c>
      <c r="S24" s="13"/>
    </row>
    <row r="25" spans="1:19" s="2" customFormat="1" ht="20.149999999999999" customHeight="1" x14ac:dyDescent="0.3">
      <c r="A25" s="6"/>
      <c r="B25" s="8" t="s">
        <v>246</v>
      </c>
      <c r="C25" s="12" t="s">
        <v>471</v>
      </c>
      <c r="D25" s="8"/>
      <c r="E25" s="8"/>
      <c r="F25" s="8"/>
      <c r="G25" s="8"/>
      <c r="H25" s="8"/>
      <c r="I25" s="8"/>
      <c r="J25" s="8"/>
      <c r="K25" s="12"/>
      <c r="L25" s="113"/>
      <c r="M25" s="3"/>
      <c r="N25" s="113"/>
      <c r="O25" s="3"/>
      <c r="P25" s="398" t="str">
        <f>VLOOKUP(_Output!D223,_Guidance!B563:C568,2,FALSE)</f>
        <v xml:space="preserve"> </v>
      </c>
      <c r="Q25" s="3"/>
      <c r="R25" s="113" t="s">
        <v>659</v>
      </c>
      <c r="S25" s="13"/>
    </row>
    <row r="26" spans="1:19" s="2" customFormat="1" ht="20.149999999999999" customHeight="1" x14ac:dyDescent="0.3">
      <c r="A26" s="6"/>
      <c r="B26" s="8" t="s">
        <v>247</v>
      </c>
      <c r="C26" s="12" t="s">
        <v>472</v>
      </c>
      <c r="D26" s="8"/>
      <c r="E26" s="8"/>
      <c r="F26" s="8"/>
      <c r="G26" s="8"/>
      <c r="H26" s="8"/>
      <c r="I26" s="8"/>
      <c r="J26" s="8"/>
      <c r="K26" s="12"/>
      <c r="L26" s="113"/>
      <c r="M26" s="3"/>
      <c r="N26" s="113"/>
      <c r="O26" s="3"/>
      <c r="P26" s="398" t="str">
        <f>VLOOKUP(_Output!D224,_Guidance!B569:C574,2,FALSE)</f>
        <v xml:space="preserve"> </v>
      </c>
      <c r="Q26" s="3"/>
      <c r="R26" s="113" t="s">
        <v>2568</v>
      </c>
      <c r="S26" s="13"/>
    </row>
    <row r="27" spans="1:19" s="2" customFormat="1" ht="20.3" customHeight="1" x14ac:dyDescent="0.3">
      <c r="A27" s="6"/>
      <c r="B27" s="8" t="s">
        <v>248</v>
      </c>
      <c r="C27" s="12" t="s">
        <v>795</v>
      </c>
      <c r="D27" s="8"/>
      <c r="E27" s="8"/>
      <c r="F27" s="8"/>
      <c r="G27" s="8"/>
      <c r="H27" s="8"/>
      <c r="I27" s="8"/>
      <c r="J27" s="8"/>
      <c r="K27" s="12"/>
      <c r="L27" s="113"/>
      <c r="M27" s="3"/>
      <c r="N27" s="113"/>
      <c r="O27" s="3"/>
      <c r="P27" s="398" t="str">
        <f>VLOOKUP(_Output!D225,_Guidance!B575:C580,2,FALSE)</f>
        <v xml:space="preserve"> </v>
      </c>
      <c r="Q27" s="3"/>
      <c r="R27" s="113" t="s">
        <v>2569</v>
      </c>
      <c r="S27" s="13"/>
    </row>
    <row r="28" spans="1:19" s="2" customFormat="1" ht="20.3" customHeight="1" x14ac:dyDescent="0.3">
      <c r="A28" s="6"/>
      <c r="B28" s="8" t="s">
        <v>249</v>
      </c>
      <c r="C28" s="12" t="s">
        <v>2895</v>
      </c>
      <c r="D28" s="8"/>
      <c r="E28" s="8"/>
      <c r="F28" s="8"/>
      <c r="G28" s="8"/>
      <c r="H28" s="8"/>
      <c r="I28" s="8"/>
      <c r="J28" s="8"/>
      <c r="K28" s="12"/>
      <c r="L28" s="113"/>
      <c r="M28" s="3"/>
      <c r="N28" s="113"/>
      <c r="O28" s="3"/>
      <c r="P28" s="398" t="str">
        <f>VLOOKUP(_Output!D1002,_Guidance!B581:C586,2,FALSE)</f>
        <v xml:space="preserve"> </v>
      </c>
      <c r="Q28" s="3"/>
      <c r="R28" s="113" t="s">
        <v>3024</v>
      </c>
      <c r="S28" s="13"/>
    </row>
    <row r="29" spans="1:19" s="2" customFormat="1" ht="20.149999999999999" customHeight="1" x14ac:dyDescent="0.3">
      <c r="A29" s="6"/>
      <c r="B29" s="12" t="s">
        <v>10</v>
      </c>
      <c r="C29" s="52" t="s">
        <v>470</v>
      </c>
      <c r="D29" s="12"/>
      <c r="E29" s="12"/>
      <c r="F29" s="12"/>
      <c r="G29" s="12"/>
      <c r="H29" s="12"/>
      <c r="I29" s="12"/>
      <c r="J29" s="12"/>
      <c r="K29" s="52"/>
      <c r="L29" s="113"/>
      <c r="M29" s="3"/>
      <c r="N29" s="113"/>
      <c r="O29" s="3"/>
      <c r="P29" s="113"/>
      <c r="Q29" s="3"/>
      <c r="R29" s="113"/>
      <c r="S29" s="13"/>
    </row>
    <row r="30" spans="1:19" s="2" customFormat="1" ht="20.149999999999999" customHeight="1" x14ac:dyDescent="0.3">
      <c r="A30" s="6"/>
      <c r="B30" s="8" t="s">
        <v>261</v>
      </c>
      <c r="C30" s="12" t="s">
        <v>3918</v>
      </c>
      <c r="D30" s="8"/>
      <c r="E30" s="8"/>
      <c r="F30" s="8"/>
      <c r="G30" s="8"/>
      <c r="H30" s="8"/>
      <c r="I30" s="8"/>
      <c r="J30" s="8"/>
      <c r="K30" s="12"/>
      <c r="L30" s="113"/>
      <c r="M30" s="3"/>
      <c r="N30" s="113"/>
      <c r="O30" s="3"/>
      <c r="P30" s="398" t="str">
        <f>VLOOKUP(_Output!D227,_Guidance!B587:C592,2,FALSE)</f>
        <v xml:space="preserve"> </v>
      </c>
      <c r="Q30" s="3"/>
      <c r="R30" s="113" t="s">
        <v>3923</v>
      </c>
      <c r="S30" s="13"/>
    </row>
    <row r="31" spans="1:19" s="2" customFormat="1" ht="20.149999999999999" customHeight="1" x14ac:dyDescent="0.3">
      <c r="A31" s="6"/>
      <c r="B31" s="8" t="s">
        <v>525</v>
      </c>
      <c r="C31" s="12" t="s">
        <v>3919</v>
      </c>
      <c r="D31" s="8"/>
      <c r="E31" s="8"/>
      <c r="F31" s="8"/>
      <c r="G31" s="8"/>
      <c r="H31" s="8"/>
      <c r="I31" s="8"/>
      <c r="J31" s="8"/>
      <c r="K31" s="12"/>
      <c r="L31" s="113"/>
      <c r="M31" s="3"/>
      <c r="N31" s="113"/>
      <c r="O31" s="3"/>
      <c r="P31" s="398" t="str">
        <f>VLOOKUP(_Output!D228,_Guidance!B593:C598,2,FALSE)</f>
        <v xml:space="preserve"> </v>
      </c>
      <c r="Q31" s="3"/>
      <c r="R31" s="113" t="s">
        <v>3924</v>
      </c>
      <c r="S31" s="13"/>
    </row>
    <row r="32" spans="1:19" s="2" customFormat="1" ht="20.149999999999999" customHeight="1" x14ac:dyDescent="0.3">
      <c r="A32" s="6"/>
      <c r="B32" s="8" t="s">
        <v>526</v>
      </c>
      <c r="C32" s="12" t="s">
        <v>3920</v>
      </c>
      <c r="D32" s="8"/>
      <c r="E32" s="8"/>
      <c r="F32" s="8"/>
      <c r="G32" s="8"/>
      <c r="H32" s="8"/>
      <c r="I32" s="8"/>
      <c r="J32" s="8"/>
      <c r="K32" s="12"/>
      <c r="L32" s="113"/>
      <c r="M32" s="3"/>
      <c r="N32" s="113"/>
      <c r="O32" s="3"/>
      <c r="P32" s="398" t="str">
        <f>VLOOKUP(_Output!D229,_Guidance!B599:C604,2,FALSE)</f>
        <v xml:space="preserve"> </v>
      </c>
      <c r="Q32" s="3"/>
      <c r="R32" s="113" t="s">
        <v>3925</v>
      </c>
      <c r="S32" s="13"/>
    </row>
    <row r="33" spans="1:19" s="2" customFormat="1" ht="20.149999999999999" customHeight="1" x14ac:dyDescent="0.3">
      <c r="A33" s="6"/>
      <c r="B33" s="8" t="s">
        <v>527</v>
      </c>
      <c r="C33" s="12" t="s">
        <v>3921</v>
      </c>
      <c r="D33" s="8"/>
      <c r="E33" s="8"/>
      <c r="F33" s="8"/>
      <c r="G33" s="8"/>
      <c r="H33" s="8"/>
      <c r="I33" s="8"/>
      <c r="J33" s="8"/>
      <c r="K33" s="12"/>
      <c r="L33" s="113"/>
      <c r="M33" s="3"/>
      <c r="N33" s="113"/>
      <c r="O33" s="3"/>
      <c r="P33" s="398" t="str">
        <f>VLOOKUP(_Output!D230,_Guidance!B605:C610,2,FALSE)</f>
        <v xml:space="preserve"> </v>
      </c>
      <c r="Q33" s="3"/>
      <c r="R33" s="113" t="s">
        <v>3927</v>
      </c>
      <c r="S33" s="13"/>
    </row>
    <row r="34" spans="1:19" s="2" customFormat="1" ht="20.149999999999999" customHeight="1" x14ac:dyDescent="0.3">
      <c r="A34" s="6"/>
      <c r="B34" s="8" t="s">
        <v>533</v>
      </c>
      <c r="C34" s="12" t="s">
        <v>3922</v>
      </c>
      <c r="D34" s="8"/>
      <c r="E34" s="8"/>
      <c r="F34" s="8"/>
      <c r="G34" s="8"/>
      <c r="H34" s="8"/>
      <c r="I34" s="8"/>
      <c r="J34" s="8"/>
      <c r="K34" s="12"/>
      <c r="L34" s="113"/>
      <c r="M34" s="3"/>
      <c r="N34" s="113"/>
      <c r="O34" s="3"/>
      <c r="P34" s="398" t="str">
        <f>VLOOKUP(_Output!D231,_Guidance!B611:C616,2,FALSE)</f>
        <v xml:space="preserve"> </v>
      </c>
      <c r="Q34" s="3"/>
      <c r="R34" s="113" t="s">
        <v>3926</v>
      </c>
      <c r="S34" s="13"/>
    </row>
    <row r="35" spans="1:19" s="2" customFormat="1" ht="20.149999999999999" customHeight="1" x14ac:dyDescent="0.3">
      <c r="A35" s="6"/>
      <c r="B35" s="12" t="s">
        <v>21</v>
      </c>
      <c r="C35" s="52" t="s">
        <v>474</v>
      </c>
      <c r="D35" s="12"/>
      <c r="E35" s="12"/>
      <c r="F35" s="12"/>
      <c r="G35" s="12"/>
      <c r="H35" s="12"/>
      <c r="I35" s="12"/>
      <c r="J35" s="12"/>
      <c r="K35" s="52"/>
      <c r="L35" s="113"/>
      <c r="M35" s="3"/>
      <c r="N35" s="113"/>
      <c r="O35" s="3"/>
      <c r="P35" s="113"/>
      <c r="Q35" s="3"/>
      <c r="R35" s="113"/>
      <c r="S35" s="13"/>
    </row>
    <row r="36" spans="1:19" s="2" customFormat="1" ht="20.149999999999999" customHeight="1" x14ac:dyDescent="0.3">
      <c r="A36" s="6"/>
      <c r="B36" s="8" t="s">
        <v>524</v>
      </c>
      <c r="C36" s="12" t="s">
        <v>1718</v>
      </c>
      <c r="D36" s="8"/>
      <c r="E36" s="8"/>
      <c r="F36" s="8"/>
      <c r="G36" s="8"/>
      <c r="H36" s="8"/>
      <c r="I36" s="8"/>
      <c r="J36" s="8"/>
      <c r="K36" s="12"/>
      <c r="L36" s="113"/>
      <c r="M36" s="3"/>
      <c r="N36" s="113"/>
      <c r="O36" s="3"/>
      <c r="P36" s="398" t="str">
        <f>VLOOKUP(_Output!D233,_Guidance!B617:C622,2,FALSE)</f>
        <v xml:space="preserve"> </v>
      </c>
      <c r="Q36" s="3"/>
      <c r="R36" s="113" t="s">
        <v>2570</v>
      </c>
      <c r="S36" s="13"/>
    </row>
    <row r="37" spans="1:19" s="2" customFormat="1" ht="20.149999999999999" customHeight="1" x14ac:dyDescent="0.3">
      <c r="A37" s="6"/>
      <c r="B37" s="8" t="s">
        <v>528</v>
      </c>
      <c r="C37" s="12" t="s">
        <v>2896</v>
      </c>
      <c r="D37" s="8"/>
      <c r="E37" s="8"/>
      <c r="F37" s="8"/>
      <c r="G37" s="8"/>
      <c r="H37" s="8"/>
      <c r="I37" s="8"/>
      <c r="J37" s="8"/>
      <c r="K37" s="12"/>
      <c r="L37" s="113"/>
      <c r="M37" s="3"/>
      <c r="N37" s="113"/>
      <c r="O37" s="3"/>
      <c r="P37" s="398" t="str">
        <f>VLOOKUP(_Output!D1003,_Guidance!B623:C628,2,FALSE)</f>
        <v xml:space="preserve"> </v>
      </c>
      <c r="Q37" s="3"/>
      <c r="R37" s="113" t="s">
        <v>3038</v>
      </c>
      <c r="S37" s="13"/>
    </row>
    <row r="38" spans="1:19" s="2" customFormat="1" ht="20.149999999999999" customHeight="1" x14ac:dyDescent="0.3">
      <c r="A38" s="6"/>
      <c r="B38" s="8" t="s">
        <v>529</v>
      </c>
      <c r="C38" s="12" t="s">
        <v>2491</v>
      </c>
      <c r="D38" s="8"/>
      <c r="E38" s="8"/>
      <c r="F38" s="8"/>
      <c r="G38" s="8"/>
      <c r="H38" s="8"/>
      <c r="I38" s="8"/>
      <c r="J38" s="8"/>
      <c r="K38" s="12"/>
      <c r="L38" s="113"/>
      <c r="M38" s="3"/>
      <c r="N38" s="113"/>
      <c r="O38" s="3"/>
      <c r="P38" s="398" t="str">
        <f>VLOOKUP(_Output!D234,_Guidance!B629:C634,2,FALSE)</f>
        <v xml:space="preserve"> </v>
      </c>
      <c r="Q38" s="3"/>
      <c r="R38" s="113" t="s">
        <v>2490</v>
      </c>
      <c r="S38" s="13"/>
    </row>
    <row r="39" spans="1:19" s="2" customFormat="1" ht="20.149999999999999" customHeight="1" x14ac:dyDescent="0.3">
      <c r="A39" s="6"/>
      <c r="B39" s="8" t="s">
        <v>530</v>
      </c>
      <c r="C39" s="12" t="s">
        <v>469</v>
      </c>
      <c r="D39" s="8"/>
      <c r="E39" s="8"/>
      <c r="F39" s="8"/>
      <c r="G39" s="8"/>
      <c r="H39" s="8"/>
      <c r="I39" s="8"/>
      <c r="J39" s="8"/>
      <c r="K39" s="12"/>
      <c r="L39" s="113"/>
      <c r="M39" s="3"/>
      <c r="N39" s="113"/>
      <c r="O39" s="3"/>
      <c r="P39" s="398" t="str">
        <f>VLOOKUP(_Output!D235,_Guidance!B635:C640,2,FALSE)</f>
        <v xml:space="preserve"> </v>
      </c>
      <c r="Q39" s="3"/>
      <c r="R39" s="113" t="s">
        <v>1761</v>
      </c>
      <c r="S39" s="13"/>
    </row>
    <row r="40" spans="1:19" s="2" customFormat="1" ht="20.149999999999999" customHeight="1" x14ac:dyDescent="0.3">
      <c r="A40" s="6"/>
      <c r="B40" s="8" t="s">
        <v>970</v>
      </c>
      <c r="C40" s="12" t="s">
        <v>2897</v>
      </c>
      <c r="D40" s="8"/>
      <c r="E40" s="8"/>
      <c r="F40" s="8"/>
      <c r="G40" s="8"/>
      <c r="H40" s="8"/>
      <c r="I40" s="8"/>
      <c r="J40" s="8"/>
      <c r="K40" s="12"/>
      <c r="L40" s="113"/>
      <c r="M40" s="3"/>
      <c r="N40" s="113"/>
      <c r="O40" s="3"/>
      <c r="P40" s="398" t="str">
        <f>VLOOKUP(_Output!D1004,_Guidance!B641:C646,2,FALSE)</f>
        <v xml:space="preserve"> </v>
      </c>
      <c r="Q40" s="3"/>
      <c r="R40" s="113" t="s">
        <v>3037</v>
      </c>
      <c r="S40" s="13"/>
    </row>
    <row r="41" spans="1:19" s="2" customFormat="1" ht="20.149999999999999" customHeight="1" x14ac:dyDescent="0.3">
      <c r="A41" s="6"/>
      <c r="B41" s="8" t="s">
        <v>971</v>
      </c>
      <c r="C41" s="12" t="s">
        <v>2493</v>
      </c>
      <c r="D41" s="8"/>
      <c r="E41" s="8"/>
      <c r="F41" s="8"/>
      <c r="G41" s="8"/>
      <c r="H41" s="8"/>
      <c r="I41" s="8"/>
      <c r="J41" s="8"/>
      <c r="K41" s="12"/>
      <c r="L41" s="113"/>
      <c r="M41" s="3"/>
      <c r="N41" s="113"/>
      <c r="O41" s="3"/>
      <c r="P41" s="398" t="str">
        <f>VLOOKUP(_Output!D236,_Guidance!B647:C652,2,FALSE)</f>
        <v xml:space="preserve"> </v>
      </c>
      <c r="Q41" s="3"/>
      <c r="R41" s="113" t="s">
        <v>1867</v>
      </c>
      <c r="S41" s="13"/>
    </row>
    <row r="42" spans="1:19" s="2" customFormat="1" ht="20.149999999999999" customHeight="1" x14ac:dyDescent="0.3">
      <c r="A42" s="6"/>
      <c r="B42" s="8" t="s">
        <v>972</v>
      </c>
      <c r="C42" s="12" t="s">
        <v>2492</v>
      </c>
      <c r="D42" s="8"/>
      <c r="E42" s="8"/>
      <c r="F42" s="8"/>
      <c r="G42" s="8"/>
      <c r="H42" s="8"/>
      <c r="I42" s="8"/>
      <c r="J42" s="8"/>
      <c r="K42" s="12"/>
      <c r="L42" s="113"/>
      <c r="M42" s="3"/>
      <c r="N42" s="113"/>
      <c r="O42" s="3"/>
      <c r="P42" s="398" t="str">
        <f>VLOOKUP(_Output!D237,_Guidance!B653:C658,2,FALSE)</f>
        <v xml:space="preserve"> </v>
      </c>
      <c r="Q42" s="3"/>
      <c r="R42" s="113" t="s">
        <v>660</v>
      </c>
      <c r="S42" s="13"/>
    </row>
    <row r="43" spans="1:19" s="2" customFormat="1" ht="20.149999999999999" customHeight="1" x14ac:dyDescent="0.3">
      <c r="A43" s="6"/>
      <c r="B43" s="8" t="s">
        <v>973</v>
      </c>
      <c r="C43" s="12" t="s">
        <v>2571</v>
      </c>
      <c r="D43" s="8"/>
      <c r="E43" s="8"/>
      <c r="F43" s="8"/>
      <c r="G43" s="8"/>
      <c r="H43" s="8"/>
      <c r="I43" s="8"/>
      <c r="J43" s="8"/>
      <c r="K43" s="12"/>
      <c r="L43" s="113"/>
      <c r="M43" s="3"/>
      <c r="N43" s="113"/>
      <c r="O43" s="3"/>
      <c r="P43" s="398" t="str">
        <f>VLOOKUP(_Output!D238,_Guidance!B659:C664,2,FALSE)</f>
        <v xml:space="preserve"> </v>
      </c>
      <c r="Q43" s="3"/>
      <c r="R43" s="113" t="s">
        <v>842</v>
      </c>
      <c r="S43" s="13"/>
    </row>
    <row r="44" spans="1:19" s="2" customFormat="1" ht="20.149999999999999" customHeight="1" x14ac:dyDescent="0.3">
      <c r="A44" s="6"/>
      <c r="B44" s="8" t="s">
        <v>974</v>
      </c>
      <c r="C44" s="12" t="s">
        <v>2919</v>
      </c>
      <c r="D44" s="8"/>
      <c r="E44" s="8"/>
      <c r="F44" s="8"/>
      <c r="G44" s="8"/>
      <c r="H44" s="8"/>
      <c r="I44" s="8"/>
      <c r="J44" s="8"/>
      <c r="K44" s="12"/>
      <c r="L44" s="113"/>
      <c r="M44" s="3"/>
      <c r="N44" s="113"/>
      <c r="O44" s="3"/>
      <c r="P44" s="398" t="str">
        <f>VLOOKUP(_Output!D1005,_Guidance!B665:C670,2,FALSE)</f>
        <v xml:space="preserve"> </v>
      </c>
      <c r="Q44" s="3"/>
      <c r="R44" s="113" t="s">
        <v>3026</v>
      </c>
      <c r="S44" s="13"/>
    </row>
    <row r="45" spans="1:19" s="2" customFormat="1" ht="20.149999999999999" customHeight="1" x14ac:dyDescent="0.3">
      <c r="A45" s="6"/>
      <c r="B45" s="12" t="s">
        <v>22</v>
      </c>
      <c r="C45" s="52" t="s">
        <v>473</v>
      </c>
      <c r="D45" s="12"/>
      <c r="E45" s="12"/>
      <c r="F45" s="12"/>
      <c r="G45" s="12"/>
      <c r="H45" s="12"/>
      <c r="I45" s="12"/>
      <c r="J45" s="12"/>
      <c r="K45" s="52"/>
      <c r="L45" s="113"/>
      <c r="M45" s="3"/>
      <c r="N45" s="113"/>
      <c r="O45" s="3"/>
      <c r="P45" s="113"/>
      <c r="Q45" s="3"/>
      <c r="R45" s="113"/>
      <c r="S45" s="13"/>
    </row>
    <row r="46" spans="1:19" s="2" customFormat="1" ht="20.149999999999999" customHeight="1" x14ac:dyDescent="0.3">
      <c r="A46" s="6"/>
      <c r="B46" s="8" t="s">
        <v>350</v>
      </c>
      <c r="C46" s="12" t="s">
        <v>475</v>
      </c>
      <c r="D46" s="8"/>
      <c r="E46" s="8"/>
      <c r="F46" s="8"/>
      <c r="G46" s="8"/>
      <c r="H46" s="8"/>
      <c r="I46" s="8"/>
      <c r="J46" s="8"/>
      <c r="K46" s="12"/>
      <c r="L46" s="113"/>
      <c r="M46" s="3"/>
      <c r="N46" s="113"/>
      <c r="O46" s="3"/>
      <c r="P46" s="398" t="str">
        <f>VLOOKUP(_Output!D240,_Guidance!B671:C676,2,FALSE)</f>
        <v xml:space="preserve"> </v>
      </c>
      <c r="Q46" s="3"/>
      <c r="R46" s="113" t="s">
        <v>1739</v>
      </c>
      <c r="S46" s="13"/>
    </row>
    <row r="47" spans="1:19" s="2" customFormat="1" ht="20.149999999999999" customHeight="1" x14ac:dyDescent="0.3">
      <c r="A47" s="6"/>
      <c r="B47" s="8" t="s">
        <v>351</v>
      </c>
      <c r="C47" s="12" t="s">
        <v>2898</v>
      </c>
      <c r="D47" s="8"/>
      <c r="E47" s="8"/>
      <c r="F47" s="8"/>
      <c r="G47" s="8"/>
      <c r="H47" s="8"/>
      <c r="I47" s="8"/>
      <c r="J47" s="8"/>
      <c r="K47" s="12"/>
      <c r="L47" s="113"/>
      <c r="M47" s="3"/>
      <c r="N47" s="113"/>
      <c r="O47" s="3"/>
      <c r="P47" s="398" t="str">
        <f>VLOOKUP(_Output!D1006,_Guidance!B677:C682,2,FALSE)</f>
        <v xml:space="preserve"> </v>
      </c>
      <c r="Q47" s="3"/>
      <c r="R47" s="113" t="s">
        <v>3036</v>
      </c>
      <c r="S47" s="13"/>
    </row>
    <row r="48" spans="1:19" s="2" customFormat="1" ht="20.149999999999999" customHeight="1" x14ac:dyDescent="0.3">
      <c r="A48" s="6"/>
      <c r="B48" s="8" t="s">
        <v>3361</v>
      </c>
      <c r="C48" s="12" t="s">
        <v>476</v>
      </c>
      <c r="D48" s="8"/>
      <c r="E48" s="8"/>
      <c r="F48" s="8"/>
      <c r="G48" s="8"/>
      <c r="H48" s="8"/>
      <c r="I48" s="8"/>
      <c r="J48" s="8"/>
      <c r="K48" s="12"/>
      <c r="L48" s="113"/>
      <c r="M48" s="3"/>
      <c r="N48" s="113"/>
      <c r="O48" s="3"/>
      <c r="P48" s="398" t="str">
        <f>VLOOKUP(_Output!D241,_Guidance!B683:C688,2,FALSE)</f>
        <v xml:space="preserve"> </v>
      </c>
      <c r="Q48" s="3"/>
      <c r="R48" s="113" t="s">
        <v>2792</v>
      </c>
      <c r="S48" s="13"/>
    </row>
    <row r="49" spans="1:19" s="2" customFormat="1" ht="20.149999999999999" customHeight="1" x14ac:dyDescent="0.3">
      <c r="A49" s="6"/>
      <c r="B49" s="8" t="s">
        <v>3362</v>
      </c>
      <c r="C49" s="12" t="s">
        <v>477</v>
      </c>
      <c r="D49" s="8"/>
      <c r="E49" s="8"/>
      <c r="F49" s="8"/>
      <c r="G49" s="8"/>
      <c r="H49" s="8"/>
      <c r="I49" s="8"/>
      <c r="J49" s="8"/>
      <c r="K49" s="12"/>
      <c r="L49" s="113"/>
      <c r="M49" s="3"/>
      <c r="N49" s="113"/>
      <c r="O49" s="3"/>
      <c r="P49" s="398" t="str">
        <f>VLOOKUP(_Output!D242,_Guidance!B689:C694,2,FALSE)</f>
        <v xml:space="preserve"> </v>
      </c>
      <c r="Q49" s="3"/>
      <c r="R49" s="113" t="s">
        <v>661</v>
      </c>
      <c r="S49" s="13"/>
    </row>
    <row r="50" spans="1:19" s="2" customFormat="1" ht="20.149999999999999" customHeight="1" x14ac:dyDescent="0.3">
      <c r="A50" s="6"/>
      <c r="B50" s="8" t="s">
        <v>3363</v>
      </c>
      <c r="C50" s="12" t="s">
        <v>2494</v>
      </c>
      <c r="D50" s="8"/>
      <c r="E50" s="8"/>
      <c r="F50" s="8"/>
      <c r="G50" s="8"/>
      <c r="H50" s="8"/>
      <c r="I50" s="8"/>
      <c r="J50" s="8"/>
      <c r="K50" s="12"/>
      <c r="L50" s="113"/>
      <c r="M50" s="3"/>
      <c r="N50" s="113"/>
      <c r="O50" s="3"/>
      <c r="P50" s="398" t="str">
        <f>VLOOKUP(_Output!D243,_Guidance!B695:C700,2,FALSE)</f>
        <v xml:space="preserve"> </v>
      </c>
      <c r="Q50" s="3"/>
      <c r="R50" s="113" t="s">
        <v>1738</v>
      </c>
      <c r="S50" s="13"/>
    </row>
    <row r="51" spans="1:19" s="2" customFormat="1" ht="20.149999999999999" customHeight="1" x14ac:dyDescent="0.3">
      <c r="A51" s="6"/>
      <c r="B51" s="8" t="s">
        <v>3364</v>
      </c>
      <c r="C51" s="12" t="s">
        <v>535</v>
      </c>
      <c r="D51" s="8"/>
      <c r="E51" s="8"/>
      <c r="F51" s="8"/>
      <c r="G51" s="8"/>
      <c r="H51" s="8"/>
      <c r="I51" s="8"/>
      <c r="J51" s="8"/>
      <c r="K51" s="12"/>
      <c r="L51" s="113"/>
      <c r="M51" s="3"/>
      <c r="N51" s="113"/>
      <c r="O51" s="3"/>
      <c r="P51" s="398" t="str">
        <f>VLOOKUP(_Output!D244,_Guidance!B701:C706,2,FALSE)</f>
        <v xml:space="preserve"> </v>
      </c>
      <c r="Q51" s="3"/>
      <c r="R51" s="113" t="s">
        <v>2785</v>
      </c>
      <c r="S51" s="13"/>
    </row>
    <row r="52" spans="1:19" s="2" customFormat="1" ht="20.149999999999999" customHeight="1" x14ac:dyDescent="0.3">
      <c r="A52" s="6"/>
      <c r="B52" s="12" t="s">
        <v>202</v>
      </c>
      <c r="C52" s="52" t="s">
        <v>468</v>
      </c>
      <c r="D52" s="12"/>
      <c r="E52" s="12"/>
      <c r="F52" s="12"/>
      <c r="G52" s="12"/>
      <c r="H52" s="12"/>
      <c r="I52" s="12"/>
      <c r="J52" s="12"/>
      <c r="K52" s="52"/>
      <c r="L52" s="113"/>
      <c r="M52" s="3"/>
      <c r="N52" s="113"/>
      <c r="O52" s="3"/>
      <c r="P52" s="113"/>
      <c r="Q52" s="3"/>
      <c r="R52" s="113"/>
      <c r="S52" s="13"/>
    </row>
    <row r="53" spans="1:19" s="2" customFormat="1" ht="20.149999999999999" customHeight="1" x14ac:dyDescent="0.3">
      <c r="A53" s="6"/>
      <c r="B53" s="8" t="s">
        <v>2302</v>
      </c>
      <c r="C53" s="12" t="s">
        <v>1729</v>
      </c>
      <c r="D53" s="8"/>
      <c r="E53" s="8"/>
      <c r="F53" s="8"/>
      <c r="G53" s="8"/>
      <c r="H53" s="8"/>
      <c r="I53" s="8"/>
      <c r="J53" s="8"/>
      <c r="K53" s="12"/>
      <c r="L53" s="113"/>
      <c r="M53" s="3"/>
      <c r="N53" s="113"/>
      <c r="O53" s="3"/>
      <c r="P53" s="398" t="str">
        <f>VLOOKUP(_Output!D246,_Guidance!B707:C712,2,FALSE)</f>
        <v xml:space="preserve"> </v>
      </c>
      <c r="Q53" s="3"/>
      <c r="R53" s="113" t="s">
        <v>2565</v>
      </c>
      <c r="S53" s="13"/>
    </row>
    <row r="54" spans="1:19" s="2" customFormat="1" ht="20.149999999999999" customHeight="1" x14ac:dyDescent="0.3">
      <c r="A54" s="6"/>
      <c r="B54" s="8" t="s">
        <v>2303</v>
      </c>
      <c r="C54" s="12" t="s">
        <v>1730</v>
      </c>
      <c r="D54" s="8"/>
      <c r="E54" s="8"/>
      <c r="F54" s="8"/>
      <c r="G54" s="8"/>
      <c r="H54" s="8"/>
      <c r="I54" s="8"/>
      <c r="J54" s="8"/>
      <c r="K54" s="12"/>
      <c r="L54" s="113"/>
      <c r="M54" s="3"/>
      <c r="N54" s="113"/>
      <c r="O54" s="3"/>
      <c r="P54" s="398" t="str">
        <f>VLOOKUP(_Output!D247,_Guidance!B713:C718,2,FALSE)</f>
        <v xml:space="preserve"> </v>
      </c>
      <c r="Q54" s="3"/>
      <c r="R54" s="113" t="s">
        <v>2566</v>
      </c>
      <c r="S54" s="13"/>
    </row>
    <row r="55" spans="1:19" s="2" customFormat="1" ht="20.149999999999999" customHeight="1" x14ac:dyDescent="0.3">
      <c r="A55" s="6"/>
      <c r="B55" s="3"/>
      <c r="C55" s="3"/>
      <c r="D55" s="3"/>
      <c r="E55" s="3"/>
      <c r="F55" s="3"/>
      <c r="G55" s="3"/>
      <c r="H55" s="3"/>
      <c r="I55" s="3"/>
      <c r="J55" s="3"/>
      <c r="K55" s="3"/>
      <c r="L55" s="113"/>
      <c r="M55" s="3"/>
      <c r="N55" s="113"/>
      <c r="O55" s="3"/>
      <c r="P55" s="113"/>
      <c r="Q55" s="3"/>
      <c r="R55" s="116"/>
      <c r="S55" s="13"/>
    </row>
    <row r="56" spans="1:19" ht="20.149999999999999" customHeight="1" x14ac:dyDescent="0.3">
      <c r="A56" s="106"/>
      <c r="B56" s="107" t="s">
        <v>233</v>
      </c>
      <c r="C56" s="108"/>
      <c r="D56" s="107"/>
      <c r="E56" s="107"/>
      <c r="F56" s="107"/>
      <c r="G56" s="107"/>
      <c r="H56" s="107"/>
      <c r="I56" s="107"/>
      <c r="J56" s="107"/>
      <c r="K56" s="108"/>
      <c r="L56" s="110"/>
      <c r="M56" s="5"/>
      <c r="N56" s="110"/>
      <c r="O56" s="5"/>
      <c r="P56" s="110"/>
      <c r="Q56" s="5"/>
      <c r="R56" s="116"/>
      <c r="S56" s="14"/>
    </row>
    <row r="57" spans="1:19" ht="20.3" customHeight="1" x14ac:dyDescent="0.3">
      <c r="A57" s="9"/>
      <c r="B57" s="21" t="s">
        <v>202</v>
      </c>
      <c r="C57" s="3" t="s">
        <v>4651</v>
      </c>
      <c r="D57" s="21"/>
      <c r="E57" s="21"/>
      <c r="F57" s="21"/>
      <c r="G57" s="21"/>
      <c r="H57" s="21"/>
      <c r="I57" s="21"/>
      <c r="J57" s="21"/>
      <c r="K57" s="21"/>
      <c r="L57" s="720" t="s">
        <v>519</v>
      </c>
      <c r="M57" s="717"/>
      <c r="N57" s="818"/>
      <c r="O57" s="818"/>
      <c r="P57" s="818"/>
      <c r="Q57" s="818"/>
      <c r="R57" s="819"/>
      <c r="S57" s="14"/>
    </row>
    <row r="58" spans="1:19" ht="20.3" customHeight="1" x14ac:dyDescent="0.3">
      <c r="A58" s="9"/>
      <c r="B58" s="21"/>
      <c r="C58" s="21"/>
      <c r="D58" s="21"/>
      <c r="E58" s="21"/>
      <c r="F58" s="21"/>
      <c r="G58" s="21"/>
      <c r="H58" s="21"/>
      <c r="I58" s="21"/>
      <c r="J58" s="21"/>
      <c r="K58" s="21"/>
      <c r="L58" s="721" t="s">
        <v>521</v>
      </c>
      <c r="M58" s="718"/>
      <c r="N58" s="820"/>
      <c r="O58" s="820"/>
      <c r="P58" s="820"/>
      <c r="Q58" s="820"/>
      <c r="R58" s="821"/>
      <c r="S58" s="14"/>
    </row>
    <row r="59" spans="1:19" ht="20.3" customHeight="1" x14ac:dyDescent="0.3">
      <c r="A59" s="9"/>
      <c r="B59" s="21"/>
      <c r="C59" s="775" t="s">
        <v>4653</v>
      </c>
      <c r="D59" s="775"/>
      <c r="E59" s="775"/>
      <c r="F59" s="775"/>
      <c r="G59" s="775"/>
      <c r="H59" s="775"/>
      <c r="I59" s="775"/>
      <c r="J59" s="775"/>
      <c r="K59" s="21"/>
      <c r="L59" s="721" t="s">
        <v>522</v>
      </c>
      <c r="M59" s="718"/>
      <c r="N59" s="820"/>
      <c r="O59" s="820"/>
      <c r="P59" s="820"/>
      <c r="Q59" s="820"/>
      <c r="R59" s="821"/>
      <c r="S59" s="14"/>
    </row>
    <row r="60" spans="1:19" ht="20.3" customHeight="1" x14ac:dyDescent="0.3">
      <c r="A60" s="9"/>
      <c r="B60" s="21"/>
      <c r="C60" s="727" t="s">
        <v>4654</v>
      </c>
      <c r="D60" s="21"/>
      <c r="E60" s="21"/>
      <c r="F60" s="21"/>
      <c r="G60" s="21"/>
      <c r="H60" s="21"/>
      <c r="I60" s="21"/>
      <c r="J60" s="21"/>
      <c r="K60" s="21"/>
      <c r="L60" s="721" t="s">
        <v>523</v>
      </c>
      <c r="M60" s="718"/>
      <c r="N60" s="820"/>
      <c r="O60" s="820"/>
      <c r="P60" s="820"/>
      <c r="Q60" s="820"/>
      <c r="R60" s="821"/>
      <c r="S60" s="14"/>
    </row>
    <row r="61" spans="1:19" ht="20.3" customHeight="1" x14ac:dyDescent="0.3">
      <c r="A61" s="9"/>
      <c r="B61" s="21"/>
      <c r="C61" s="713" t="s">
        <v>4666</v>
      </c>
      <c r="D61" s="21"/>
      <c r="E61" s="21"/>
      <c r="F61" s="21"/>
      <c r="G61" s="21"/>
      <c r="H61" s="21"/>
      <c r="I61" s="21"/>
      <c r="J61" s="21"/>
      <c r="K61" s="21"/>
      <c r="L61" s="721" t="s">
        <v>245</v>
      </c>
      <c r="M61" s="718"/>
      <c r="N61" s="822"/>
      <c r="O61" s="822"/>
      <c r="P61" s="822"/>
      <c r="Q61" s="822"/>
      <c r="R61" s="823"/>
      <c r="S61" s="14"/>
    </row>
    <row r="62" spans="1:19" ht="20.3" customHeight="1" x14ac:dyDescent="0.3">
      <c r="A62" s="9"/>
      <c r="B62" s="21"/>
      <c r="C62" s="727" t="s">
        <v>4655</v>
      </c>
      <c r="D62" s="21"/>
      <c r="E62" s="21"/>
      <c r="F62" s="21"/>
      <c r="G62" s="21"/>
      <c r="H62" s="21"/>
      <c r="I62" s="21"/>
      <c r="J62" s="21"/>
      <c r="K62" s="21"/>
      <c r="L62" s="721" t="s">
        <v>246</v>
      </c>
      <c r="M62" s="718"/>
      <c r="N62" s="822"/>
      <c r="O62" s="822"/>
      <c r="P62" s="822"/>
      <c r="Q62" s="822"/>
      <c r="R62" s="823"/>
      <c r="S62" s="14"/>
    </row>
    <row r="63" spans="1:19" ht="20.3" customHeight="1" x14ac:dyDescent="0.3">
      <c r="A63" s="9"/>
      <c r="B63" s="21"/>
      <c r="C63" s="713" t="s">
        <v>4667</v>
      </c>
      <c r="D63" s="21"/>
      <c r="E63" s="21"/>
      <c r="F63" s="21"/>
      <c r="G63" s="21"/>
      <c r="H63" s="21"/>
      <c r="I63" s="21"/>
      <c r="J63" s="21"/>
      <c r="K63" s="21"/>
      <c r="L63" s="721" t="s">
        <v>247</v>
      </c>
      <c r="M63" s="718"/>
      <c r="N63" s="826"/>
      <c r="O63" s="826"/>
      <c r="P63" s="826"/>
      <c r="Q63" s="826"/>
      <c r="R63" s="827"/>
      <c r="S63" s="14"/>
    </row>
    <row r="64" spans="1:19" ht="20.3" customHeight="1" x14ac:dyDescent="0.3">
      <c r="A64" s="9"/>
      <c r="B64" s="21"/>
      <c r="C64" s="727" t="s">
        <v>4656</v>
      </c>
      <c r="D64" s="21"/>
      <c r="E64" s="21"/>
      <c r="F64" s="21"/>
      <c r="G64" s="21"/>
      <c r="H64" s="21"/>
      <c r="I64" s="21"/>
      <c r="J64" s="21"/>
      <c r="K64" s="21"/>
      <c r="L64" s="721" t="s">
        <v>248</v>
      </c>
      <c r="M64" s="718"/>
      <c r="N64" s="820"/>
      <c r="O64" s="820"/>
      <c r="P64" s="820"/>
      <c r="Q64" s="820"/>
      <c r="R64" s="821"/>
      <c r="S64" s="14"/>
    </row>
    <row r="65" spans="1:19" ht="20.3" customHeight="1" x14ac:dyDescent="0.3">
      <c r="A65" s="9"/>
      <c r="B65" s="21"/>
      <c r="C65" s="731" t="s">
        <v>4668</v>
      </c>
      <c r="D65" s="21"/>
      <c r="E65" s="21"/>
      <c r="F65" s="21"/>
      <c r="G65" s="21"/>
      <c r="H65" s="21"/>
      <c r="I65" s="21"/>
      <c r="J65" s="21"/>
      <c r="K65" s="21"/>
      <c r="L65" s="721" t="s">
        <v>249</v>
      </c>
      <c r="M65" s="718"/>
      <c r="N65" s="820"/>
      <c r="O65" s="820"/>
      <c r="P65" s="820"/>
      <c r="Q65" s="820"/>
      <c r="R65" s="821"/>
      <c r="S65" s="14"/>
    </row>
    <row r="66" spans="1:19" ht="20.3" customHeight="1" x14ac:dyDescent="0.3">
      <c r="A66" s="9"/>
      <c r="B66" s="21"/>
      <c r="C66" s="21"/>
      <c r="D66" s="21"/>
      <c r="E66" s="21"/>
      <c r="F66" s="21"/>
      <c r="G66" s="21"/>
      <c r="H66" s="21"/>
      <c r="I66" s="21"/>
      <c r="J66" s="21"/>
      <c r="K66" s="21"/>
      <c r="L66" s="721" t="s">
        <v>261</v>
      </c>
      <c r="M66" s="718"/>
      <c r="N66" s="822"/>
      <c r="O66" s="822"/>
      <c r="P66" s="822"/>
      <c r="Q66" s="822"/>
      <c r="R66" s="823"/>
      <c r="S66" s="14"/>
    </row>
    <row r="67" spans="1:19" ht="20.3" customHeight="1" x14ac:dyDescent="0.3">
      <c r="A67" s="9"/>
      <c r="B67" s="21"/>
      <c r="C67" s="21"/>
      <c r="D67" s="21"/>
      <c r="E67" s="21"/>
      <c r="F67" s="21"/>
      <c r="G67" s="21"/>
      <c r="H67" s="21"/>
      <c r="I67" s="21"/>
      <c r="J67" s="21"/>
      <c r="K67" s="21"/>
      <c r="L67" s="721" t="s">
        <v>525</v>
      </c>
      <c r="M67" s="718"/>
      <c r="N67" s="822"/>
      <c r="O67" s="822"/>
      <c r="P67" s="822"/>
      <c r="Q67" s="822"/>
      <c r="R67" s="823"/>
      <c r="S67" s="14"/>
    </row>
    <row r="68" spans="1:19" ht="20.3" customHeight="1" x14ac:dyDescent="0.3">
      <c r="A68" s="9"/>
      <c r="B68" s="21"/>
      <c r="C68" s="21"/>
      <c r="D68" s="21"/>
      <c r="E68" s="21"/>
      <c r="F68" s="21"/>
      <c r="G68" s="21"/>
      <c r="H68" s="21"/>
      <c r="I68" s="21"/>
      <c r="J68" s="21"/>
      <c r="K68" s="21"/>
      <c r="L68" s="721" t="s">
        <v>526</v>
      </c>
      <c r="M68" s="718"/>
      <c r="N68" s="822"/>
      <c r="O68" s="822"/>
      <c r="P68" s="822"/>
      <c r="Q68" s="822"/>
      <c r="R68" s="823"/>
      <c r="S68" s="14"/>
    </row>
    <row r="69" spans="1:19" ht="20.3" customHeight="1" x14ac:dyDescent="0.3">
      <c r="A69" s="9"/>
      <c r="B69" s="21"/>
      <c r="C69" s="21"/>
      <c r="D69" s="21"/>
      <c r="E69" s="21"/>
      <c r="F69" s="21"/>
      <c r="G69" s="21"/>
      <c r="H69" s="21"/>
      <c r="I69" s="21"/>
      <c r="J69" s="21"/>
      <c r="K69" s="21"/>
      <c r="L69" s="721" t="s">
        <v>527</v>
      </c>
      <c r="M69" s="718"/>
      <c r="N69" s="826"/>
      <c r="O69" s="826"/>
      <c r="P69" s="826"/>
      <c r="Q69" s="826"/>
      <c r="R69" s="827"/>
      <c r="S69" s="14"/>
    </row>
    <row r="70" spans="1:19" ht="20.3" customHeight="1" x14ac:dyDescent="0.3">
      <c r="A70" s="9"/>
      <c r="B70" s="21"/>
      <c r="C70" s="21"/>
      <c r="D70" s="21"/>
      <c r="E70" s="21"/>
      <c r="F70" s="21"/>
      <c r="G70" s="21"/>
      <c r="H70" s="21"/>
      <c r="I70" s="21"/>
      <c r="J70" s="21"/>
      <c r="K70" s="21"/>
      <c r="L70" s="721" t="s">
        <v>533</v>
      </c>
      <c r="M70" s="718"/>
      <c r="N70" s="822"/>
      <c r="O70" s="822"/>
      <c r="P70" s="822"/>
      <c r="Q70" s="822"/>
      <c r="R70" s="823"/>
      <c r="S70" s="14"/>
    </row>
    <row r="71" spans="1:19" ht="20.3" customHeight="1" x14ac:dyDescent="0.3">
      <c r="A71" s="9"/>
      <c r="B71" s="21"/>
      <c r="C71" s="21"/>
      <c r="D71" s="21"/>
      <c r="E71" s="21"/>
      <c r="F71" s="21"/>
      <c r="G71" s="21"/>
      <c r="H71" s="21"/>
      <c r="I71" s="21"/>
      <c r="J71" s="21"/>
      <c r="K71" s="21"/>
      <c r="L71" s="721" t="s">
        <v>524</v>
      </c>
      <c r="M71" s="718"/>
      <c r="N71" s="822"/>
      <c r="O71" s="822"/>
      <c r="P71" s="822"/>
      <c r="Q71" s="822"/>
      <c r="R71" s="823"/>
      <c r="S71" s="14"/>
    </row>
    <row r="72" spans="1:19" ht="20.3" customHeight="1" x14ac:dyDescent="0.3">
      <c r="A72" s="9"/>
      <c r="B72" s="21"/>
      <c r="C72" s="21"/>
      <c r="D72" s="21"/>
      <c r="E72" s="21"/>
      <c r="F72" s="21"/>
      <c r="G72" s="21"/>
      <c r="H72" s="21"/>
      <c r="I72" s="21"/>
      <c r="J72" s="21"/>
      <c r="K72" s="21"/>
      <c r="L72" s="721" t="s">
        <v>528</v>
      </c>
      <c r="M72" s="718"/>
      <c r="N72" s="822"/>
      <c r="O72" s="822"/>
      <c r="P72" s="822"/>
      <c r="Q72" s="822"/>
      <c r="R72" s="823"/>
      <c r="S72" s="14"/>
    </row>
    <row r="73" spans="1:19" ht="20.3" customHeight="1" x14ac:dyDescent="0.3">
      <c r="A73" s="9"/>
      <c r="B73" s="21"/>
      <c r="C73" s="21"/>
      <c r="D73" s="21"/>
      <c r="E73" s="21"/>
      <c r="F73" s="21"/>
      <c r="G73" s="21"/>
      <c r="H73" s="21"/>
      <c r="I73" s="21"/>
      <c r="J73" s="21"/>
      <c r="K73" s="21"/>
      <c r="L73" s="721" t="s">
        <v>529</v>
      </c>
      <c r="M73" s="718"/>
      <c r="N73" s="822"/>
      <c r="O73" s="822"/>
      <c r="P73" s="822"/>
      <c r="Q73" s="822"/>
      <c r="R73" s="823"/>
      <c r="S73" s="14"/>
    </row>
    <row r="74" spans="1:19" ht="20.3" customHeight="1" x14ac:dyDescent="0.3">
      <c r="A74" s="9"/>
      <c r="B74" s="21"/>
      <c r="C74" s="21"/>
      <c r="D74" s="21"/>
      <c r="E74" s="21"/>
      <c r="F74" s="21"/>
      <c r="G74" s="21"/>
      <c r="H74" s="21"/>
      <c r="I74" s="21"/>
      <c r="J74" s="21"/>
      <c r="K74" s="21"/>
      <c r="L74" s="721" t="s">
        <v>530</v>
      </c>
      <c r="M74" s="718"/>
      <c r="N74" s="826"/>
      <c r="O74" s="826"/>
      <c r="P74" s="826"/>
      <c r="Q74" s="826"/>
      <c r="R74" s="827"/>
      <c r="S74" s="14"/>
    </row>
    <row r="75" spans="1:19" ht="20.3" customHeight="1" x14ac:dyDescent="0.3">
      <c r="A75" s="9"/>
      <c r="B75" s="21"/>
      <c r="C75" s="21"/>
      <c r="D75" s="21"/>
      <c r="E75" s="21"/>
      <c r="F75" s="21"/>
      <c r="G75" s="21"/>
      <c r="H75" s="21"/>
      <c r="I75" s="21"/>
      <c r="J75" s="21"/>
      <c r="K75" s="21"/>
      <c r="L75" s="721" t="s">
        <v>970</v>
      </c>
      <c r="M75" s="718"/>
      <c r="N75" s="820"/>
      <c r="O75" s="820"/>
      <c r="P75" s="820"/>
      <c r="Q75" s="820"/>
      <c r="R75" s="821"/>
      <c r="S75" s="14"/>
    </row>
    <row r="76" spans="1:19" ht="20.3" customHeight="1" x14ac:dyDescent="0.3">
      <c r="A76" s="9"/>
      <c r="B76" s="21"/>
      <c r="C76" s="21"/>
      <c r="D76" s="21"/>
      <c r="E76" s="21"/>
      <c r="F76" s="21"/>
      <c r="G76" s="21"/>
      <c r="H76" s="21"/>
      <c r="I76" s="21"/>
      <c r="J76" s="21"/>
      <c r="K76" s="21"/>
      <c r="L76" s="721" t="s">
        <v>971</v>
      </c>
      <c r="M76" s="718"/>
      <c r="N76" s="822"/>
      <c r="O76" s="822"/>
      <c r="P76" s="822"/>
      <c r="Q76" s="822"/>
      <c r="R76" s="823"/>
      <c r="S76" s="14"/>
    </row>
    <row r="77" spans="1:19" ht="20.3" customHeight="1" x14ac:dyDescent="0.3">
      <c r="A77" s="9"/>
      <c r="B77" s="21"/>
      <c r="C77" s="21"/>
      <c r="D77" s="21"/>
      <c r="E77" s="21"/>
      <c r="F77" s="21"/>
      <c r="G77" s="21"/>
      <c r="H77" s="21"/>
      <c r="I77" s="21"/>
      <c r="J77" s="21"/>
      <c r="K77" s="21"/>
      <c r="L77" s="721" t="s">
        <v>972</v>
      </c>
      <c r="M77" s="718"/>
      <c r="N77" s="826"/>
      <c r="O77" s="826"/>
      <c r="P77" s="826"/>
      <c r="Q77" s="826"/>
      <c r="R77" s="827"/>
      <c r="S77" s="14"/>
    </row>
    <row r="78" spans="1:19" ht="20.3" customHeight="1" x14ac:dyDescent="0.3">
      <c r="A78" s="9"/>
      <c r="B78" s="21"/>
      <c r="C78" s="21"/>
      <c r="D78" s="21"/>
      <c r="E78" s="21"/>
      <c r="F78" s="21"/>
      <c r="G78" s="21"/>
      <c r="H78" s="21"/>
      <c r="I78" s="21"/>
      <c r="J78" s="21"/>
      <c r="K78" s="21"/>
      <c r="L78" s="721" t="s">
        <v>973</v>
      </c>
      <c r="M78" s="718"/>
      <c r="N78" s="820"/>
      <c r="O78" s="820"/>
      <c r="P78" s="820"/>
      <c r="Q78" s="820"/>
      <c r="R78" s="821"/>
      <c r="S78" s="14"/>
    </row>
    <row r="79" spans="1:19" ht="20.3" customHeight="1" x14ac:dyDescent="0.3">
      <c r="A79" s="9"/>
      <c r="B79" s="21"/>
      <c r="C79" s="21"/>
      <c r="D79" s="21"/>
      <c r="E79" s="21"/>
      <c r="F79" s="21"/>
      <c r="G79" s="21"/>
      <c r="H79" s="21"/>
      <c r="I79" s="21"/>
      <c r="J79" s="21"/>
      <c r="K79" s="21"/>
      <c r="L79" s="721" t="s">
        <v>974</v>
      </c>
      <c r="M79" s="718"/>
      <c r="N79" s="820"/>
      <c r="O79" s="820"/>
      <c r="P79" s="820"/>
      <c r="Q79" s="820"/>
      <c r="R79" s="821"/>
      <c r="S79" s="14"/>
    </row>
    <row r="80" spans="1:19" ht="20.3" customHeight="1" x14ac:dyDescent="0.3">
      <c r="A80" s="9"/>
      <c r="B80" s="21"/>
      <c r="C80" s="21"/>
      <c r="D80" s="21"/>
      <c r="E80" s="21"/>
      <c r="F80" s="21"/>
      <c r="G80" s="21"/>
      <c r="H80" s="21"/>
      <c r="I80" s="21"/>
      <c r="J80" s="21"/>
      <c r="K80" s="21"/>
      <c r="L80" s="721" t="s">
        <v>350</v>
      </c>
      <c r="M80" s="718"/>
      <c r="N80" s="820"/>
      <c r="O80" s="820"/>
      <c r="P80" s="820"/>
      <c r="Q80" s="820"/>
      <c r="R80" s="821"/>
      <c r="S80" s="14"/>
    </row>
    <row r="81" spans="1:19" ht="20.3" customHeight="1" x14ac:dyDescent="0.3">
      <c r="A81" s="9"/>
      <c r="B81" s="21"/>
      <c r="C81" s="21"/>
      <c r="D81" s="21"/>
      <c r="E81" s="21"/>
      <c r="F81" s="21"/>
      <c r="G81" s="21"/>
      <c r="H81" s="21"/>
      <c r="I81" s="21"/>
      <c r="J81" s="21"/>
      <c r="K81" s="21"/>
      <c r="L81" s="721" t="s">
        <v>351</v>
      </c>
      <c r="M81" s="718"/>
      <c r="N81" s="820"/>
      <c r="O81" s="820"/>
      <c r="P81" s="820"/>
      <c r="Q81" s="820"/>
      <c r="R81" s="821"/>
      <c r="S81" s="14"/>
    </row>
    <row r="82" spans="1:19" ht="20.3" customHeight="1" x14ac:dyDescent="0.3">
      <c r="A82" s="9"/>
      <c r="B82" s="21"/>
      <c r="C82" s="21"/>
      <c r="D82" s="21"/>
      <c r="E82" s="21"/>
      <c r="F82" s="21"/>
      <c r="G82" s="21"/>
      <c r="H82" s="21"/>
      <c r="I82" s="21"/>
      <c r="J82" s="21"/>
      <c r="K82" s="21"/>
      <c r="L82" s="721" t="s">
        <v>3361</v>
      </c>
      <c r="M82" s="718"/>
      <c r="N82" s="822"/>
      <c r="O82" s="822"/>
      <c r="P82" s="822"/>
      <c r="Q82" s="822"/>
      <c r="R82" s="823"/>
      <c r="S82" s="14"/>
    </row>
    <row r="83" spans="1:19" ht="20.3" customHeight="1" x14ac:dyDescent="0.3">
      <c r="A83" s="9"/>
      <c r="B83" s="21"/>
      <c r="C83" s="21"/>
      <c r="D83" s="21"/>
      <c r="E83" s="21"/>
      <c r="F83" s="21"/>
      <c r="G83" s="21"/>
      <c r="H83" s="21"/>
      <c r="I83" s="21"/>
      <c r="J83" s="21"/>
      <c r="K83" s="21"/>
      <c r="L83" s="721" t="s">
        <v>3362</v>
      </c>
      <c r="M83" s="718"/>
      <c r="N83" s="822"/>
      <c r="O83" s="822"/>
      <c r="P83" s="822"/>
      <c r="Q83" s="822"/>
      <c r="R83" s="823"/>
      <c r="S83" s="14"/>
    </row>
    <row r="84" spans="1:19" ht="20.3" customHeight="1" x14ac:dyDescent="0.3">
      <c r="A84" s="9"/>
      <c r="B84" s="21"/>
      <c r="C84" s="21"/>
      <c r="D84" s="21"/>
      <c r="E84" s="21"/>
      <c r="F84" s="21"/>
      <c r="G84" s="21"/>
      <c r="H84" s="21"/>
      <c r="I84" s="21"/>
      <c r="J84" s="21"/>
      <c r="K84" s="21"/>
      <c r="L84" s="721" t="s">
        <v>3363</v>
      </c>
      <c r="M84" s="718"/>
      <c r="N84" s="822"/>
      <c r="O84" s="822"/>
      <c r="P84" s="822"/>
      <c r="Q84" s="822"/>
      <c r="R84" s="823"/>
      <c r="S84" s="14"/>
    </row>
    <row r="85" spans="1:19" ht="20.3" customHeight="1" x14ac:dyDescent="0.3">
      <c r="A85" s="9"/>
      <c r="B85" s="21"/>
      <c r="C85" s="21"/>
      <c r="D85" s="21"/>
      <c r="E85" s="21"/>
      <c r="F85" s="21"/>
      <c r="G85" s="21"/>
      <c r="H85" s="21"/>
      <c r="I85" s="21"/>
      <c r="J85" s="21"/>
      <c r="K85" s="21"/>
      <c r="L85" s="721" t="s">
        <v>3364</v>
      </c>
      <c r="M85" s="718"/>
      <c r="N85" s="826"/>
      <c r="O85" s="826"/>
      <c r="P85" s="826"/>
      <c r="Q85" s="826"/>
      <c r="R85" s="827"/>
      <c r="S85" s="14"/>
    </row>
    <row r="86" spans="1:19" ht="20.3" customHeight="1" x14ac:dyDescent="0.3">
      <c r="A86" s="9"/>
      <c r="B86" s="21"/>
      <c r="C86" s="21"/>
      <c r="D86" s="21"/>
      <c r="E86" s="21"/>
      <c r="F86" s="21"/>
      <c r="G86" s="21"/>
      <c r="H86" s="21"/>
      <c r="I86" s="21"/>
      <c r="J86" s="21"/>
      <c r="K86" s="21"/>
      <c r="L86" s="721" t="s">
        <v>2302</v>
      </c>
      <c r="M86" s="718"/>
      <c r="N86" s="820"/>
      <c r="O86" s="820"/>
      <c r="P86" s="820"/>
      <c r="Q86" s="820"/>
      <c r="R86" s="821"/>
      <c r="S86" s="14"/>
    </row>
    <row r="87" spans="1:19" ht="20.3" customHeight="1" x14ac:dyDescent="0.3">
      <c r="A87" s="9"/>
      <c r="B87" s="21"/>
      <c r="C87" s="21"/>
      <c r="D87" s="21"/>
      <c r="E87" s="21"/>
      <c r="F87" s="21"/>
      <c r="G87" s="21"/>
      <c r="H87" s="21"/>
      <c r="I87" s="21"/>
      <c r="J87" s="21"/>
      <c r="K87" s="21"/>
      <c r="L87" s="722" t="s">
        <v>2303</v>
      </c>
      <c r="M87" s="719"/>
      <c r="N87" s="828"/>
      <c r="O87" s="828"/>
      <c r="P87" s="828"/>
      <c r="Q87" s="828"/>
      <c r="R87" s="829"/>
      <c r="S87" s="14"/>
    </row>
    <row r="88" spans="1:19" ht="20.149999999999999" customHeight="1" thickBot="1" x14ac:dyDescent="0.35">
      <c r="A88" s="10"/>
      <c r="B88" s="31"/>
      <c r="C88" s="31"/>
      <c r="D88" s="31"/>
      <c r="E88" s="31"/>
      <c r="F88" s="31"/>
      <c r="G88" s="31"/>
      <c r="H88" s="31"/>
      <c r="I88" s="31"/>
      <c r="J88" s="31"/>
      <c r="K88" s="11"/>
      <c r="L88" s="11"/>
      <c r="M88" s="11"/>
      <c r="N88" s="11"/>
      <c r="O88" s="11"/>
      <c r="P88" s="11"/>
      <c r="Q88" s="11"/>
      <c r="R88" s="11"/>
      <c r="S88" s="15"/>
    </row>
    <row r="89" spans="1:19" ht="14.55" hidden="1" x14ac:dyDescent="0.3"/>
    <row r="90" spans="1:19" ht="14.55" hidden="1" x14ac:dyDescent="0.3"/>
    <row r="91" spans="1:19" ht="14.55" hidden="1" x14ac:dyDescent="0.3"/>
    <row r="92" spans="1:19" ht="14.55" hidden="1" x14ac:dyDescent="0.3"/>
    <row r="93" spans="1:19" ht="14.55" hidden="1" x14ac:dyDescent="0.3"/>
    <row r="94" spans="1:19" ht="14.55" hidden="1" x14ac:dyDescent="0.3"/>
    <row r="95" spans="1:19" ht="14.55" hidden="1" x14ac:dyDescent="0.3"/>
  </sheetData>
  <mergeCells count="42">
    <mergeCell ref="B1:K2"/>
    <mergeCell ref="L1:L2"/>
    <mergeCell ref="N1:N2"/>
    <mergeCell ref="B3:F3"/>
    <mergeCell ref="G3:K3"/>
    <mergeCell ref="B4:F4"/>
    <mergeCell ref="G4:K4"/>
    <mergeCell ref="B5:F5"/>
    <mergeCell ref="N60:R60"/>
    <mergeCell ref="N61:R61"/>
    <mergeCell ref="C59:J59"/>
    <mergeCell ref="N57:R57"/>
    <mergeCell ref="N58:R58"/>
    <mergeCell ref="N59:R59"/>
    <mergeCell ref="G5:K5"/>
    <mergeCell ref="B6:F6"/>
    <mergeCell ref="N62:R62"/>
    <mergeCell ref="N63:R63"/>
    <mergeCell ref="N64:R64"/>
    <mergeCell ref="N65:R65"/>
    <mergeCell ref="N66:R66"/>
    <mergeCell ref="N67:R67"/>
    <mergeCell ref="N68:R68"/>
    <mergeCell ref="N69:R69"/>
    <mergeCell ref="N70:R70"/>
    <mergeCell ref="N71:R71"/>
    <mergeCell ref="N72:R72"/>
    <mergeCell ref="N73:R73"/>
    <mergeCell ref="N74:R74"/>
    <mergeCell ref="N75:R75"/>
    <mergeCell ref="N76:R76"/>
    <mergeCell ref="N77:R77"/>
    <mergeCell ref="N78:R78"/>
    <mergeCell ref="N79:R79"/>
    <mergeCell ref="N85:R85"/>
    <mergeCell ref="N86:R86"/>
    <mergeCell ref="N87:R87"/>
    <mergeCell ref="N80:R80"/>
    <mergeCell ref="N81:R81"/>
    <mergeCell ref="N82:R82"/>
    <mergeCell ref="N83:R83"/>
    <mergeCell ref="N84:R84"/>
  </mergeCells>
  <phoneticPr fontId="24" type="noConversion"/>
  <hyperlinks>
    <hyperlink ref="B6:F6" location="'Process - UCM'!A1" tooltip="4. Use Case Management" display="4. Use Case Management" xr:uid="{00000000-0004-0000-1100-000001000000}"/>
    <hyperlink ref="B3:F3" location="'Process - MGT'!A1" tooltip="1. Management" display="1. Management" xr:uid="{00000000-0004-0000-1100-000002000000}"/>
    <hyperlink ref="G3:K3" location="'Process - DTE'!A1" tooltip="5. Detection Engineering &amp; Validation" display="5. Detection Engineering &amp; Validation" xr:uid="{0F448AB6-4201-48D2-A4CA-D81C906BBB03}"/>
    <hyperlink ref="B5:F5" location="'Process - RPT'!A1" tooltip="3. Reporting &amp; Communication" display="3. Reporting &amp; Communication" xr:uid="{994F7EC3-FD5D-43B8-BC65-48F5296036C0}"/>
    <hyperlink ref="C61" r:id="rId1" xr:uid="{EEDFBDB2-CCA7-49EB-A7FA-5B253CF27964}"/>
    <hyperlink ref="C63" r:id="rId2" xr:uid="{073D813D-FA90-4EBF-92D7-B9B0209A5B0E}"/>
    <hyperlink ref="C65" r:id="rId3" xr:uid="{A72603E4-87A3-47E3-BDCD-ADDC02138EBB}"/>
  </hyperlinks>
  <pageMargins left="0.7" right="0.7" top="0.75" bottom="0.75" header="0.3" footer="0.3"/>
  <pageSetup paperSize="9" orientation="portrait" r:id="rId4"/>
  <ignoredErrors>
    <ignoredError sqref="L19" formulaRange="1"/>
  </ignoredErrors>
  <drawing r:id="rId5"/>
  <legacyDrawing r:id="rId6"/>
  <mc:AlternateContent xmlns:mc="http://schemas.openxmlformats.org/markup-compatibility/2006">
    <mc:Choice Requires="x14">
      <controls>
        <mc:AlternateContent xmlns:mc="http://schemas.openxmlformats.org/markup-compatibility/2006">
          <mc:Choice Requires="x14">
            <control shapeId="71698" r:id="rId7" name="Drop Down 18">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71699" r:id="rId8" name="Drop Down 19">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71700" r:id="rId9" name="Drop Down 20">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1701" r:id="rId10" name="Drop Down 21">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71702" r:id="rId11" name="Drop Down 22">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71703" r:id="rId12" name="Drop Down 23">
              <controlPr defaultSize="0" autoLine="0" autoPict="0">
                <anchor moveWithCells="1">
                  <from>
                    <xdr:col>13</xdr:col>
                    <xdr:colOff>15368</xdr:colOff>
                    <xdr:row>19</xdr:row>
                    <xdr:rowOff>23052</xdr:rowOff>
                  </from>
                  <to>
                    <xdr:col>14</xdr:col>
                    <xdr:colOff>15368</xdr:colOff>
                    <xdr:row>19</xdr:row>
                    <xdr:rowOff>230521</xdr:rowOff>
                  </to>
                </anchor>
              </controlPr>
            </control>
          </mc:Choice>
        </mc:AlternateContent>
        <mc:AlternateContent xmlns:mc="http://schemas.openxmlformats.org/markup-compatibility/2006">
          <mc:Choice Requires="x14">
            <control shapeId="71704" r:id="rId13" name="Drop Down 24">
              <controlPr defaultSize="0" autoLine="0" autoPict="0">
                <anchor moveWithCells="1">
                  <from>
                    <xdr:col>13</xdr:col>
                    <xdr:colOff>15368</xdr:colOff>
                    <xdr:row>23</xdr:row>
                    <xdr:rowOff>23052</xdr:rowOff>
                  </from>
                  <to>
                    <xdr:col>14</xdr:col>
                    <xdr:colOff>15368</xdr:colOff>
                    <xdr:row>23</xdr:row>
                    <xdr:rowOff>230521</xdr:rowOff>
                  </to>
                </anchor>
              </controlPr>
            </control>
          </mc:Choice>
        </mc:AlternateContent>
        <mc:AlternateContent xmlns:mc="http://schemas.openxmlformats.org/markup-compatibility/2006">
          <mc:Choice Requires="x14">
            <control shapeId="71705" r:id="rId14" name="Drop Down 25">
              <controlPr defaultSize="0" autoLine="0" autoPict="0">
                <anchor moveWithCells="1">
                  <from>
                    <xdr:col>13</xdr:col>
                    <xdr:colOff>15368</xdr:colOff>
                    <xdr:row>24</xdr:row>
                    <xdr:rowOff>23052</xdr:rowOff>
                  </from>
                  <to>
                    <xdr:col>14</xdr:col>
                    <xdr:colOff>15368</xdr:colOff>
                    <xdr:row>24</xdr:row>
                    <xdr:rowOff>230521</xdr:rowOff>
                  </to>
                </anchor>
              </controlPr>
            </control>
          </mc:Choice>
        </mc:AlternateContent>
        <mc:AlternateContent xmlns:mc="http://schemas.openxmlformats.org/markup-compatibility/2006">
          <mc:Choice Requires="x14">
            <control shapeId="71706" r:id="rId15" name="Drop Down 26">
              <controlPr defaultSize="0" autoLine="0" autoPict="0">
                <anchor moveWithCells="1">
                  <from>
                    <xdr:col>13</xdr:col>
                    <xdr:colOff>15368</xdr:colOff>
                    <xdr:row>25</xdr:row>
                    <xdr:rowOff>23052</xdr:rowOff>
                  </from>
                  <to>
                    <xdr:col>14</xdr:col>
                    <xdr:colOff>15368</xdr:colOff>
                    <xdr:row>25</xdr:row>
                    <xdr:rowOff>230521</xdr:rowOff>
                  </to>
                </anchor>
              </controlPr>
            </control>
          </mc:Choice>
        </mc:AlternateContent>
        <mc:AlternateContent xmlns:mc="http://schemas.openxmlformats.org/markup-compatibility/2006">
          <mc:Choice Requires="x14">
            <control shapeId="71707" r:id="rId16" name="Drop Down 27">
              <controlPr defaultSize="0" autoLine="0" autoPict="0">
                <anchor moveWithCells="1">
                  <from>
                    <xdr:col>13</xdr:col>
                    <xdr:colOff>15368</xdr:colOff>
                    <xdr:row>26</xdr:row>
                    <xdr:rowOff>23052</xdr:rowOff>
                  </from>
                  <to>
                    <xdr:col>14</xdr:col>
                    <xdr:colOff>15368</xdr:colOff>
                    <xdr:row>26</xdr:row>
                    <xdr:rowOff>230521</xdr:rowOff>
                  </to>
                </anchor>
              </controlPr>
            </control>
          </mc:Choice>
        </mc:AlternateContent>
        <mc:AlternateContent xmlns:mc="http://schemas.openxmlformats.org/markup-compatibility/2006">
          <mc:Choice Requires="x14">
            <control shapeId="71708" r:id="rId17" name="Drop Down 28">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71709" r:id="rId18" name="Drop Down 29">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71710" r:id="rId19" name="Drop Down 30">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71711" r:id="rId20" name="Drop Down 31">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71712" r:id="rId21" name="Drop Down 32">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71713" r:id="rId22" name="Drop Down 33">
              <controlPr defaultSize="0" autoLine="0" autoPict="0">
                <anchor moveWithCells="1">
                  <from>
                    <xdr:col>13</xdr:col>
                    <xdr:colOff>15368</xdr:colOff>
                    <xdr:row>29</xdr:row>
                    <xdr:rowOff>23052</xdr:rowOff>
                  </from>
                  <to>
                    <xdr:col>14</xdr:col>
                    <xdr:colOff>15368</xdr:colOff>
                    <xdr:row>29</xdr:row>
                    <xdr:rowOff>230521</xdr:rowOff>
                  </to>
                </anchor>
              </controlPr>
            </control>
          </mc:Choice>
        </mc:AlternateContent>
        <mc:AlternateContent xmlns:mc="http://schemas.openxmlformats.org/markup-compatibility/2006">
          <mc:Choice Requires="x14">
            <control shapeId="71714" r:id="rId23" name="Drop Down 34">
              <controlPr defaultSize="0" autoLine="0" autoPict="0">
                <anchor moveWithCells="1">
                  <from>
                    <xdr:col>13</xdr:col>
                    <xdr:colOff>15368</xdr:colOff>
                    <xdr:row>30</xdr:row>
                    <xdr:rowOff>23052</xdr:rowOff>
                  </from>
                  <to>
                    <xdr:col>14</xdr:col>
                    <xdr:colOff>15368</xdr:colOff>
                    <xdr:row>30</xdr:row>
                    <xdr:rowOff>230521</xdr:rowOff>
                  </to>
                </anchor>
              </controlPr>
            </control>
          </mc:Choice>
        </mc:AlternateContent>
        <mc:AlternateContent xmlns:mc="http://schemas.openxmlformats.org/markup-compatibility/2006">
          <mc:Choice Requires="x14">
            <control shapeId="71715" r:id="rId24" name="Drop Down 35">
              <controlPr defaultSize="0" autoLine="0" autoPict="0">
                <anchor moveWithCells="1">
                  <from>
                    <xdr:col>13</xdr:col>
                    <xdr:colOff>15368</xdr:colOff>
                    <xdr:row>31</xdr:row>
                    <xdr:rowOff>23052</xdr:rowOff>
                  </from>
                  <to>
                    <xdr:col>14</xdr:col>
                    <xdr:colOff>15368</xdr:colOff>
                    <xdr:row>31</xdr:row>
                    <xdr:rowOff>230521</xdr:rowOff>
                  </to>
                </anchor>
              </controlPr>
            </control>
          </mc:Choice>
        </mc:AlternateContent>
        <mc:AlternateContent xmlns:mc="http://schemas.openxmlformats.org/markup-compatibility/2006">
          <mc:Choice Requires="x14">
            <control shapeId="71716" r:id="rId25" name="Drop Down 36">
              <controlPr defaultSize="0" autoLine="0" autoPict="0">
                <anchor moveWithCells="1">
                  <from>
                    <xdr:col>13</xdr:col>
                    <xdr:colOff>15368</xdr:colOff>
                    <xdr:row>32</xdr:row>
                    <xdr:rowOff>23052</xdr:rowOff>
                  </from>
                  <to>
                    <xdr:col>14</xdr:col>
                    <xdr:colOff>15368</xdr:colOff>
                    <xdr:row>32</xdr:row>
                    <xdr:rowOff>230521</xdr:rowOff>
                  </to>
                </anchor>
              </controlPr>
            </control>
          </mc:Choice>
        </mc:AlternateContent>
        <mc:AlternateContent xmlns:mc="http://schemas.openxmlformats.org/markup-compatibility/2006">
          <mc:Choice Requires="x14">
            <control shapeId="71717" r:id="rId26" name="Drop Down 37">
              <controlPr defaultSize="0" autoLine="0" autoPict="0">
                <anchor moveWithCells="1">
                  <from>
                    <xdr:col>13</xdr:col>
                    <xdr:colOff>15368</xdr:colOff>
                    <xdr:row>33</xdr:row>
                    <xdr:rowOff>23052</xdr:rowOff>
                  </from>
                  <to>
                    <xdr:col>14</xdr:col>
                    <xdr:colOff>15368</xdr:colOff>
                    <xdr:row>33</xdr:row>
                    <xdr:rowOff>230521</xdr:rowOff>
                  </to>
                </anchor>
              </controlPr>
            </control>
          </mc:Choice>
        </mc:AlternateContent>
        <mc:AlternateContent xmlns:mc="http://schemas.openxmlformats.org/markup-compatibility/2006">
          <mc:Choice Requires="x14">
            <control shapeId="71718" r:id="rId27" name="Drop Down 38">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71719" r:id="rId28" name="Drop Down 39">
              <controlPr defaultSize="0" autoLine="0" autoPict="0">
                <anchor moveWithCells="1">
                  <from>
                    <xdr:col>11</xdr:col>
                    <xdr:colOff>15368</xdr:colOff>
                    <xdr:row>38</xdr:row>
                    <xdr:rowOff>23052</xdr:rowOff>
                  </from>
                  <to>
                    <xdr:col>12</xdr:col>
                    <xdr:colOff>15368</xdr:colOff>
                    <xdr:row>38</xdr:row>
                    <xdr:rowOff>230521</xdr:rowOff>
                  </to>
                </anchor>
              </controlPr>
            </control>
          </mc:Choice>
        </mc:AlternateContent>
        <mc:AlternateContent xmlns:mc="http://schemas.openxmlformats.org/markup-compatibility/2006">
          <mc:Choice Requires="x14">
            <control shapeId="71720" r:id="rId29" name="Drop Down 40">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71721" r:id="rId30" name="Drop Down 41">
              <controlPr defaultSize="0" autoLine="0" autoPict="0">
                <anchor moveWithCells="1">
                  <from>
                    <xdr:col>11</xdr:col>
                    <xdr:colOff>15368</xdr:colOff>
                    <xdr:row>41</xdr:row>
                    <xdr:rowOff>23052</xdr:rowOff>
                  </from>
                  <to>
                    <xdr:col>12</xdr:col>
                    <xdr:colOff>15368</xdr:colOff>
                    <xdr:row>41</xdr:row>
                    <xdr:rowOff>230521</xdr:rowOff>
                  </to>
                </anchor>
              </controlPr>
            </control>
          </mc:Choice>
        </mc:AlternateContent>
        <mc:AlternateContent xmlns:mc="http://schemas.openxmlformats.org/markup-compatibility/2006">
          <mc:Choice Requires="x14">
            <control shapeId="71722" r:id="rId31" name="Drop Down 42">
              <controlPr defaultSize="0" autoLine="0" autoPict="0">
                <anchor moveWithCells="1">
                  <from>
                    <xdr:col>13</xdr:col>
                    <xdr:colOff>15368</xdr:colOff>
                    <xdr:row>35</xdr:row>
                    <xdr:rowOff>23052</xdr:rowOff>
                  </from>
                  <to>
                    <xdr:col>14</xdr:col>
                    <xdr:colOff>15368</xdr:colOff>
                    <xdr:row>35</xdr:row>
                    <xdr:rowOff>230521</xdr:rowOff>
                  </to>
                </anchor>
              </controlPr>
            </control>
          </mc:Choice>
        </mc:AlternateContent>
        <mc:AlternateContent xmlns:mc="http://schemas.openxmlformats.org/markup-compatibility/2006">
          <mc:Choice Requires="x14">
            <control shapeId="71723" r:id="rId32" name="Drop Down 43">
              <controlPr defaultSize="0" autoLine="0" autoPict="0">
                <anchor moveWithCells="1">
                  <from>
                    <xdr:col>13</xdr:col>
                    <xdr:colOff>15368</xdr:colOff>
                    <xdr:row>38</xdr:row>
                    <xdr:rowOff>23052</xdr:rowOff>
                  </from>
                  <to>
                    <xdr:col>14</xdr:col>
                    <xdr:colOff>15368</xdr:colOff>
                    <xdr:row>38</xdr:row>
                    <xdr:rowOff>230521</xdr:rowOff>
                  </to>
                </anchor>
              </controlPr>
            </control>
          </mc:Choice>
        </mc:AlternateContent>
        <mc:AlternateContent xmlns:mc="http://schemas.openxmlformats.org/markup-compatibility/2006">
          <mc:Choice Requires="x14">
            <control shapeId="71724" r:id="rId33" name="Drop Down 44">
              <controlPr defaultSize="0" autoLine="0" autoPict="0">
                <anchor moveWithCells="1">
                  <from>
                    <xdr:col>13</xdr:col>
                    <xdr:colOff>15368</xdr:colOff>
                    <xdr:row>40</xdr:row>
                    <xdr:rowOff>23052</xdr:rowOff>
                  </from>
                  <to>
                    <xdr:col>14</xdr:col>
                    <xdr:colOff>15368</xdr:colOff>
                    <xdr:row>40</xdr:row>
                    <xdr:rowOff>230521</xdr:rowOff>
                  </to>
                </anchor>
              </controlPr>
            </control>
          </mc:Choice>
        </mc:AlternateContent>
        <mc:AlternateContent xmlns:mc="http://schemas.openxmlformats.org/markup-compatibility/2006">
          <mc:Choice Requires="x14">
            <control shapeId="71725" r:id="rId34" name="Drop Down 45">
              <controlPr defaultSize="0" autoLine="0" autoPict="0">
                <anchor moveWithCells="1">
                  <from>
                    <xdr:col>13</xdr:col>
                    <xdr:colOff>15368</xdr:colOff>
                    <xdr:row>41</xdr:row>
                    <xdr:rowOff>23052</xdr:rowOff>
                  </from>
                  <to>
                    <xdr:col>14</xdr:col>
                    <xdr:colOff>15368</xdr:colOff>
                    <xdr:row>41</xdr:row>
                    <xdr:rowOff>230521</xdr:rowOff>
                  </to>
                </anchor>
              </controlPr>
            </control>
          </mc:Choice>
        </mc:AlternateContent>
        <mc:AlternateContent xmlns:mc="http://schemas.openxmlformats.org/markup-compatibility/2006">
          <mc:Choice Requires="x14">
            <control shapeId="71726" r:id="rId35" name="Drop Down 46">
              <controlPr defaultSize="0" autoLine="0" autoPict="0">
                <anchor moveWithCells="1">
                  <from>
                    <xdr:col>11</xdr:col>
                    <xdr:colOff>15368</xdr:colOff>
                    <xdr:row>47</xdr:row>
                    <xdr:rowOff>23052</xdr:rowOff>
                  </from>
                  <to>
                    <xdr:col>12</xdr:col>
                    <xdr:colOff>15368</xdr:colOff>
                    <xdr:row>47</xdr:row>
                    <xdr:rowOff>230521</xdr:rowOff>
                  </to>
                </anchor>
              </controlPr>
            </control>
          </mc:Choice>
        </mc:AlternateContent>
        <mc:AlternateContent xmlns:mc="http://schemas.openxmlformats.org/markup-compatibility/2006">
          <mc:Choice Requires="x14">
            <control shapeId="71727" r:id="rId36" name="Drop Down 47">
              <controlPr defaultSize="0" autoLine="0" autoPict="0">
                <anchor moveWithCells="1">
                  <from>
                    <xdr:col>11</xdr:col>
                    <xdr:colOff>15368</xdr:colOff>
                    <xdr:row>48</xdr:row>
                    <xdr:rowOff>23052</xdr:rowOff>
                  </from>
                  <to>
                    <xdr:col>12</xdr:col>
                    <xdr:colOff>15368</xdr:colOff>
                    <xdr:row>48</xdr:row>
                    <xdr:rowOff>230521</xdr:rowOff>
                  </to>
                </anchor>
              </controlPr>
            </control>
          </mc:Choice>
        </mc:AlternateContent>
        <mc:AlternateContent xmlns:mc="http://schemas.openxmlformats.org/markup-compatibility/2006">
          <mc:Choice Requires="x14">
            <control shapeId="71728" r:id="rId37" name="Drop Down 48">
              <controlPr defaultSize="0" autoLine="0" autoPict="0">
                <anchor moveWithCells="1">
                  <from>
                    <xdr:col>13</xdr:col>
                    <xdr:colOff>15368</xdr:colOff>
                    <xdr:row>45</xdr:row>
                    <xdr:rowOff>23052</xdr:rowOff>
                  </from>
                  <to>
                    <xdr:col>14</xdr:col>
                    <xdr:colOff>15368</xdr:colOff>
                    <xdr:row>45</xdr:row>
                    <xdr:rowOff>230521</xdr:rowOff>
                  </to>
                </anchor>
              </controlPr>
            </control>
          </mc:Choice>
        </mc:AlternateContent>
        <mc:AlternateContent xmlns:mc="http://schemas.openxmlformats.org/markup-compatibility/2006">
          <mc:Choice Requires="x14">
            <control shapeId="71729" r:id="rId38" name="Drop Down 49">
              <controlPr defaultSize="0" autoLine="0" autoPict="0">
                <anchor moveWithCells="1">
                  <from>
                    <xdr:col>13</xdr:col>
                    <xdr:colOff>15368</xdr:colOff>
                    <xdr:row>47</xdr:row>
                    <xdr:rowOff>23052</xdr:rowOff>
                  </from>
                  <to>
                    <xdr:col>14</xdr:col>
                    <xdr:colOff>15368</xdr:colOff>
                    <xdr:row>47</xdr:row>
                    <xdr:rowOff>230521</xdr:rowOff>
                  </to>
                </anchor>
              </controlPr>
            </control>
          </mc:Choice>
        </mc:AlternateContent>
        <mc:AlternateContent xmlns:mc="http://schemas.openxmlformats.org/markup-compatibility/2006">
          <mc:Choice Requires="x14">
            <control shapeId="71730" r:id="rId39" name="Drop Down 50">
              <controlPr defaultSize="0" autoLine="0" autoPict="0">
                <anchor moveWithCells="1">
                  <from>
                    <xdr:col>13</xdr:col>
                    <xdr:colOff>15368</xdr:colOff>
                    <xdr:row>48</xdr:row>
                    <xdr:rowOff>23052</xdr:rowOff>
                  </from>
                  <to>
                    <xdr:col>14</xdr:col>
                    <xdr:colOff>15368</xdr:colOff>
                    <xdr:row>48</xdr:row>
                    <xdr:rowOff>230521</xdr:rowOff>
                  </to>
                </anchor>
              </controlPr>
            </control>
          </mc:Choice>
        </mc:AlternateContent>
        <mc:AlternateContent xmlns:mc="http://schemas.openxmlformats.org/markup-compatibility/2006">
          <mc:Choice Requires="x14">
            <control shapeId="71731" r:id="rId40" name="Drop Down 51">
              <controlPr defaultSize="0" autoLine="0" autoPict="0">
                <anchor moveWithCells="1">
                  <from>
                    <xdr:col>13</xdr:col>
                    <xdr:colOff>15368</xdr:colOff>
                    <xdr:row>49</xdr:row>
                    <xdr:rowOff>23052</xdr:rowOff>
                  </from>
                  <to>
                    <xdr:col>14</xdr:col>
                    <xdr:colOff>15368</xdr:colOff>
                    <xdr:row>49</xdr:row>
                    <xdr:rowOff>230521</xdr:rowOff>
                  </to>
                </anchor>
              </controlPr>
            </control>
          </mc:Choice>
        </mc:AlternateContent>
        <mc:AlternateContent xmlns:mc="http://schemas.openxmlformats.org/markup-compatibility/2006">
          <mc:Choice Requires="x14">
            <control shapeId="71732" r:id="rId41" name="Drop Down 52">
              <controlPr defaultSize="0" autoLine="0" autoPict="0">
                <anchor moveWithCells="1">
                  <from>
                    <xdr:col>11</xdr:col>
                    <xdr:colOff>15368</xdr:colOff>
                    <xdr:row>52</xdr:row>
                    <xdr:rowOff>23052</xdr:rowOff>
                  </from>
                  <to>
                    <xdr:col>12</xdr:col>
                    <xdr:colOff>15368</xdr:colOff>
                    <xdr:row>52</xdr:row>
                    <xdr:rowOff>230521</xdr:rowOff>
                  </to>
                </anchor>
              </controlPr>
            </control>
          </mc:Choice>
        </mc:AlternateContent>
        <mc:AlternateContent xmlns:mc="http://schemas.openxmlformats.org/markup-compatibility/2006">
          <mc:Choice Requires="x14">
            <control shapeId="71733" r:id="rId42" name="Drop Down 53">
              <controlPr defaultSize="0" autoLine="0" autoPict="0">
                <anchor moveWithCells="1">
                  <from>
                    <xdr:col>11</xdr:col>
                    <xdr:colOff>15368</xdr:colOff>
                    <xdr:row>53</xdr:row>
                    <xdr:rowOff>23052</xdr:rowOff>
                  </from>
                  <to>
                    <xdr:col>12</xdr:col>
                    <xdr:colOff>15368</xdr:colOff>
                    <xdr:row>53</xdr:row>
                    <xdr:rowOff>230521</xdr:rowOff>
                  </to>
                </anchor>
              </controlPr>
            </control>
          </mc:Choice>
        </mc:AlternateContent>
        <mc:AlternateContent xmlns:mc="http://schemas.openxmlformats.org/markup-compatibility/2006">
          <mc:Choice Requires="x14">
            <control shapeId="71734" r:id="rId43" name="Drop Down 54">
              <controlPr defaultSize="0" autoLine="0" autoPict="0">
                <anchor moveWithCells="1">
                  <from>
                    <xdr:col>13</xdr:col>
                    <xdr:colOff>15368</xdr:colOff>
                    <xdr:row>52</xdr:row>
                    <xdr:rowOff>23052</xdr:rowOff>
                  </from>
                  <to>
                    <xdr:col>14</xdr:col>
                    <xdr:colOff>15368</xdr:colOff>
                    <xdr:row>52</xdr:row>
                    <xdr:rowOff>230521</xdr:rowOff>
                  </to>
                </anchor>
              </controlPr>
            </control>
          </mc:Choice>
        </mc:AlternateContent>
        <mc:AlternateContent xmlns:mc="http://schemas.openxmlformats.org/markup-compatibility/2006">
          <mc:Choice Requires="x14">
            <control shapeId="71735" r:id="rId44" name="Drop Down 55">
              <controlPr defaultSize="0" autoLine="0" autoPict="0">
                <anchor moveWithCells="1">
                  <from>
                    <xdr:col>13</xdr:col>
                    <xdr:colOff>15368</xdr:colOff>
                    <xdr:row>53</xdr:row>
                    <xdr:rowOff>23052</xdr:rowOff>
                  </from>
                  <to>
                    <xdr:col>14</xdr:col>
                    <xdr:colOff>15368</xdr:colOff>
                    <xdr:row>53</xdr:row>
                    <xdr:rowOff>230521</xdr:rowOff>
                  </to>
                </anchor>
              </controlPr>
            </control>
          </mc:Choice>
        </mc:AlternateContent>
        <mc:AlternateContent xmlns:mc="http://schemas.openxmlformats.org/markup-compatibility/2006">
          <mc:Choice Requires="x14">
            <control shapeId="71736" r:id="rId45" name="Drop Down 56">
              <controlPr defaultSize="0" autoLine="0" autoPict="0">
                <anchor moveWithCells="1">
                  <from>
                    <xdr:col>11</xdr:col>
                    <xdr:colOff>15368</xdr:colOff>
                    <xdr:row>45</xdr:row>
                    <xdr:rowOff>23052</xdr:rowOff>
                  </from>
                  <to>
                    <xdr:col>12</xdr:col>
                    <xdr:colOff>15368</xdr:colOff>
                    <xdr:row>45</xdr:row>
                    <xdr:rowOff>230521</xdr:rowOff>
                  </to>
                </anchor>
              </controlPr>
            </control>
          </mc:Choice>
        </mc:AlternateContent>
        <mc:AlternateContent xmlns:mc="http://schemas.openxmlformats.org/markup-compatibility/2006">
          <mc:Choice Requires="x14">
            <control shapeId="71737" r:id="rId46" name="Drop Down 57">
              <controlPr defaultSize="0" autoLine="0" autoPict="0">
                <anchor moveWithCells="1">
                  <from>
                    <xdr:col>11</xdr:col>
                    <xdr:colOff>15368</xdr:colOff>
                    <xdr:row>49</xdr:row>
                    <xdr:rowOff>23052</xdr:rowOff>
                  </from>
                  <to>
                    <xdr:col>12</xdr:col>
                    <xdr:colOff>15368</xdr:colOff>
                    <xdr:row>49</xdr:row>
                    <xdr:rowOff>230521</xdr:rowOff>
                  </to>
                </anchor>
              </controlPr>
            </control>
          </mc:Choice>
        </mc:AlternateContent>
        <mc:AlternateContent xmlns:mc="http://schemas.openxmlformats.org/markup-compatibility/2006">
          <mc:Choice Requires="x14">
            <control shapeId="71738" r:id="rId47" name="Drop Down 58">
              <controlPr defaultSize="0" autoLine="0" autoPict="0">
                <anchor moveWithCells="1">
                  <from>
                    <xdr:col>11</xdr:col>
                    <xdr:colOff>15368</xdr:colOff>
                    <xdr:row>42</xdr:row>
                    <xdr:rowOff>23052</xdr:rowOff>
                  </from>
                  <to>
                    <xdr:col>12</xdr:col>
                    <xdr:colOff>15368</xdr:colOff>
                    <xdr:row>42</xdr:row>
                    <xdr:rowOff>230521</xdr:rowOff>
                  </to>
                </anchor>
              </controlPr>
            </control>
          </mc:Choice>
        </mc:AlternateContent>
        <mc:AlternateContent xmlns:mc="http://schemas.openxmlformats.org/markup-compatibility/2006">
          <mc:Choice Requires="x14">
            <control shapeId="71739" r:id="rId48" name="Drop Down 59">
              <controlPr defaultSize="0" autoLine="0" autoPict="0">
                <anchor moveWithCells="1">
                  <from>
                    <xdr:col>13</xdr:col>
                    <xdr:colOff>15368</xdr:colOff>
                    <xdr:row>42</xdr:row>
                    <xdr:rowOff>23052</xdr:rowOff>
                  </from>
                  <to>
                    <xdr:col>14</xdr:col>
                    <xdr:colOff>15368</xdr:colOff>
                    <xdr:row>42</xdr:row>
                    <xdr:rowOff>230521</xdr:rowOff>
                  </to>
                </anchor>
              </controlPr>
            </control>
          </mc:Choice>
        </mc:AlternateContent>
        <mc:AlternateContent xmlns:mc="http://schemas.openxmlformats.org/markup-compatibility/2006">
          <mc:Choice Requires="x14">
            <control shapeId="71807" r:id="rId49" name="Drop Down 127">
              <controlPr defaultSize="0" autoLine="0" autoPict="0">
                <anchor moveWithCells="1">
                  <from>
                    <xdr:col>11</xdr:col>
                    <xdr:colOff>15368</xdr:colOff>
                    <xdr:row>50</xdr:row>
                    <xdr:rowOff>23052</xdr:rowOff>
                  </from>
                  <to>
                    <xdr:col>12</xdr:col>
                    <xdr:colOff>15368</xdr:colOff>
                    <xdr:row>50</xdr:row>
                    <xdr:rowOff>230521</xdr:rowOff>
                  </to>
                </anchor>
              </controlPr>
            </control>
          </mc:Choice>
        </mc:AlternateContent>
        <mc:AlternateContent xmlns:mc="http://schemas.openxmlformats.org/markup-compatibility/2006">
          <mc:Choice Requires="x14">
            <control shapeId="71808" r:id="rId50" name="Drop Down 128">
              <controlPr defaultSize="0" autoLine="0" autoPict="0">
                <anchor moveWithCells="1">
                  <from>
                    <xdr:col>13</xdr:col>
                    <xdr:colOff>15368</xdr:colOff>
                    <xdr:row>50</xdr:row>
                    <xdr:rowOff>23052</xdr:rowOff>
                  </from>
                  <to>
                    <xdr:col>14</xdr:col>
                    <xdr:colOff>15368</xdr:colOff>
                    <xdr:row>50</xdr:row>
                    <xdr:rowOff>230521</xdr:rowOff>
                  </to>
                </anchor>
              </controlPr>
            </control>
          </mc:Choice>
        </mc:AlternateContent>
        <mc:AlternateContent xmlns:mc="http://schemas.openxmlformats.org/markup-compatibility/2006">
          <mc:Choice Requires="x14">
            <control shapeId="71809" r:id="rId51" name="Drop Down 129">
              <controlPr defaultSize="0" autoLine="0" autoPict="0">
                <anchor moveWithCells="1">
                  <from>
                    <xdr:col>11</xdr:col>
                    <xdr:colOff>15368</xdr:colOff>
                    <xdr:row>37</xdr:row>
                    <xdr:rowOff>23052</xdr:rowOff>
                  </from>
                  <to>
                    <xdr:col>12</xdr:col>
                    <xdr:colOff>15368</xdr:colOff>
                    <xdr:row>37</xdr:row>
                    <xdr:rowOff>230521</xdr:rowOff>
                  </to>
                </anchor>
              </controlPr>
            </control>
          </mc:Choice>
        </mc:AlternateContent>
        <mc:AlternateContent xmlns:mc="http://schemas.openxmlformats.org/markup-compatibility/2006">
          <mc:Choice Requires="x14">
            <control shapeId="71810" r:id="rId52" name="Drop Down 130">
              <controlPr defaultSize="0" autoLine="0" autoPict="0">
                <anchor moveWithCells="1">
                  <from>
                    <xdr:col>13</xdr:col>
                    <xdr:colOff>15368</xdr:colOff>
                    <xdr:row>37</xdr:row>
                    <xdr:rowOff>23052</xdr:rowOff>
                  </from>
                  <to>
                    <xdr:col>14</xdr:col>
                    <xdr:colOff>15368</xdr:colOff>
                    <xdr:row>37</xdr:row>
                    <xdr:rowOff>230521</xdr:rowOff>
                  </to>
                </anchor>
              </controlPr>
            </control>
          </mc:Choice>
        </mc:AlternateContent>
        <mc:AlternateContent xmlns:mc="http://schemas.openxmlformats.org/markup-compatibility/2006">
          <mc:Choice Requires="x14">
            <control shapeId="71811" r:id="rId53" name="Drop Down 131">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71812" r:id="rId54" name="Drop Down 132">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71813" r:id="rId55" name="Drop Down 133">
              <controlPr defaultSize="0" autoLine="0" autoPict="0">
                <anchor moveWithCells="1">
                  <from>
                    <xdr:col>13</xdr:col>
                    <xdr:colOff>15368</xdr:colOff>
                    <xdr:row>27</xdr:row>
                    <xdr:rowOff>23052</xdr:rowOff>
                  </from>
                  <to>
                    <xdr:col>14</xdr:col>
                    <xdr:colOff>15368</xdr:colOff>
                    <xdr:row>27</xdr:row>
                    <xdr:rowOff>230521</xdr:rowOff>
                  </to>
                </anchor>
              </controlPr>
            </control>
          </mc:Choice>
        </mc:AlternateContent>
        <mc:AlternateContent xmlns:mc="http://schemas.openxmlformats.org/markup-compatibility/2006">
          <mc:Choice Requires="x14">
            <control shapeId="71814" r:id="rId56" name="Drop Down 134">
              <controlPr defaultSize="0" autoLine="0" autoPict="0">
                <anchor moveWithCells="1">
                  <from>
                    <xdr:col>13</xdr:col>
                    <xdr:colOff>15368</xdr:colOff>
                    <xdr:row>36</xdr:row>
                    <xdr:rowOff>23052</xdr:rowOff>
                  </from>
                  <to>
                    <xdr:col>14</xdr:col>
                    <xdr:colOff>15368</xdr:colOff>
                    <xdr:row>36</xdr:row>
                    <xdr:rowOff>230521</xdr:rowOff>
                  </to>
                </anchor>
              </controlPr>
            </control>
          </mc:Choice>
        </mc:AlternateContent>
        <mc:AlternateContent xmlns:mc="http://schemas.openxmlformats.org/markup-compatibility/2006">
          <mc:Choice Requires="x14">
            <control shapeId="71815" r:id="rId57" name="Drop Down 135">
              <controlPr defaultSize="0" autoLine="0" autoPict="0">
                <anchor moveWithCells="1">
                  <from>
                    <xdr:col>11</xdr:col>
                    <xdr:colOff>15368</xdr:colOff>
                    <xdr:row>39</xdr:row>
                    <xdr:rowOff>23052</xdr:rowOff>
                  </from>
                  <to>
                    <xdr:col>12</xdr:col>
                    <xdr:colOff>15368</xdr:colOff>
                    <xdr:row>39</xdr:row>
                    <xdr:rowOff>230521</xdr:rowOff>
                  </to>
                </anchor>
              </controlPr>
            </control>
          </mc:Choice>
        </mc:AlternateContent>
        <mc:AlternateContent xmlns:mc="http://schemas.openxmlformats.org/markup-compatibility/2006">
          <mc:Choice Requires="x14">
            <control shapeId="71816" r:id="rId58" name="Drop Down 136">
              <controlPr defaultSize="0" autoLine="0" autoPict="0">
                <anchor moveWithCells="1">
                  <from>
                    <xdr:col>13</xdr:col>
                    <xdr:colOff>15368</xdr:colOff>
                    <xdr:row>39</xdr:row>
                    <xdr:rowOff>23052</xdr:rowOff>
                  </from>
                  <to>
                    <xdr:col>14</xdr:col>
                    <xdr:colOff>15368</xdr:colOff>
                    <xdr:row>39</xdr:row>
                    <xdr:rowOff>230521</xdr:rowOff>
                  </to>
                </anchor>
              </controlPr>
            </control>
          </mc:Choice>
        </mc:AlternateContent>
        <mc:AlternateContent xmlns:mc="http://schemas.openxmlformats.org/markup-compatibility/2006">
          <mc:Choice Requires="x14">
            <control shapeId="71817" r:id="rId59" name="Drop Down 137">
              <controlPr defaultSize="0" autoLine="0" autoPict="0">
                <anchor moveWithCells="1">
                  <from>
                    <xdr:col>11</xdr:col>
                    <xdr:colOff>15368</xdr:colOff>
                    <xdr:row>43</xdr:row>
                    <xdr:rowOff>23052</xdr:rowOff>
                  </from>
                  <to>
                    <xdr:col>12</xdr:col>
                    <xdr:colOff>15368</xdr:colOff>
                    <xdr:row>43</xdr:row>
                    <xdr:rowOff>230521</xdr:rowOff>
                  </to>
                </anchor>
              </controlPr>
            </control>
          </mc:Choice>
        </mc:AlternateContent>
        <mc:AlternateContent xmlns:mc="http://schemas.openxmlformats.org/markup-compatibility/2006">
          <mc:Choice Requires="x14">
            <control shapeId="71818" r:id="rId60" name="Drop Down 138">
              <controlPr defaultSize="0" autoLine="0" autoPict="0">
                <anchor moveWithCells="1">
                  <from>
                    <xdr:col>13</xdr:col>
                    <xdr:colOff>15368</xdr:colOff>
                    <xdr:row>43</xdr:row>
                    <xdr:rowOff>23052</xdr:rowOff>
                  </from>
                  <to>
                    <xdr:col>14</xdr:col>
                    <xdr:colOff>15368</xdr:colOff>
                    <xdr:row>43</xdr:row>
                    <xdr:rowOff>230521</xdr:rowOff>
                  </to>
                </anchor>
              </controlPr>
            </control>
          </mc:Choice>
        </mc:AlternateContent>
        <mc:AlternateContent xmlns:mc="http://schemas.openxmlformats.org/markup-compatibility/2006">
          <mc:Choice Requires="x14">
            <control shapeId="71819" r:id="rId61" name="Drop Down 139">
              <controlPr defaultSize="0" autoLine="0" autoPict="0">
                <anchor moveWithCells="1">
                  <from>
                    <xdr:col>11</xdr:col>
                    <xdr:colOff>15368</xdr:colOff>
                    <xdr:row>46</xdr:row>
                    <xdr:rowOff>23052</xdr:rowOff>
                  </from>
                  <to>
                    <xdr:col>12</xdr:col>
                    <xdr:colOff>15368</xdr:colOff>
                    <xdr:row>46</xdr:row>
                    <xdr:rowOff>230521</xdr:rowOff>
                  </to>
                </anchor>
              </controlPr>
            </control>
          </mc:Choice>
        </mc:AlternateContent>
        <mc:AlternateContent xmlns:mc="http://schemas.openxmlformats.org/markup-compatibility/2006">
          <mc:Choice Requires="x14">
            <control shapeId="71820" r:id="rId62" name="Drop Down 140">
              <controlPr defaultSize="0" autoLine="0" autoPict="0">
                <anchor moveWithCells="1">
                  <from>
                    <xdr:col>13</xdr:col>
                    <xdr:colOff>15368</xdr:colOff>
                    <xdr:row>46</xdr:row>
                    <xdr:rowOff>23052</xdr:rowOff>
                  </from>
                  <to>
                    <xdr:col>14</xdr:col>
                    <xdr:colOff>15368</xdr:colOff>
                    <xdr:row>46</xdr:row>
                    <xdr:rowOff>230521</xdr:rowOff>
                  </to>
                </anchor>
              </controlPr>
            </control>
          </mc:Choice>
        </mc:AlternateContent>
        <mc:AlternateContent xmlns:mc="http://schemas.openxmlformats.org/markup-compatibility/2006">
          <mc:Choice Requires="x14">
            <control shapeId="71821" r:id="rId63" name="Drop Down 141">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1822" r:id="rId64" name="Drop Down 14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1823" r:id="rId65" name="Drop Down 143">
              <controlPr defaultSize="0" autoLine="0" autoPict="0">
                <anchor moveWithCells="1">
                  <from>
                    <xdr:col>13</xdr:col>
                    <xdr:colOff>15368</xdr:colOff>
                    <xdr:row>10</xdr:row>
                    <xdr:rowOff>23052</xdr:rowOff>
                  </from>
                  <to>
                    <xdr:col>14</xdr:col>
                    <xdr:colOff>15368</xdr:colOff>
                    <xdr:row>10</xdr:row>
                    <xdr:rowOff>230521</xdr:rowOff>
                  </to>
                </anchor>
              </controlPr>
            </control>
          </mc:Choice>
        </mc:AlternateContent>
        <mc:AlternateContent xmlns:mc="http://schemas.openxmlformats.org/markup-compatibility/2006">
          <mc:Choice Requires="x14">
            <control shapeId="71824" r:id="rId66" name="Drop Down 14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1825" r:id="rId67" name="Drop Down 145">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1826" r:id="rId68" name="Drop Down 146">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1827" r:id="rId69" name="Drop Down 147">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71828" r:id="rId70" name="Drop Down 148">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71830" r:id="rId71" name="Drop Down 150">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71831" r:id="rId72" name="Drop Down 151">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71833" r:id="rId73" name="Drop Down 153">
              <controlPr defaultSize="0" autoLine="0" autoPict="0">
                <anchor moveWithCells="1">
                  <from>
                    <xdr:col>13</xdr:col>
                    <xdr:colOff>15368</xdr:colOff>
                    <xdr:row>20</xdr:row>
                    <xdr:rowOff>23052</xdr:rowOff>
                  </from>
                  <to>
                    <xdr:col>14</xdr:col>
                    <xdr:colOff>15368</xdr:colOff>
                    <xdr:row>20</xdr:row>
                    <xdr:rowOff>230521</xdr:rowOff>
                  </to>
                </anchor>
              </controlPr>
            </control>
          </mc:Choice>
        </mc:AlternateContent>
        <mc:AlternateContent xmlns:mc="http://schemas.openxmlformats.org/markup-compatibility/2006">
          <mc:Choice Requires="x14">
            <control shapeId="71834" r:id="rId74" name="Drop Down 154">
              <controlPr defaultSize="0" autoLine="0" autoPict="0">
                <anchor moveWithCells="1">
                  <from>
                    <xdr:col>13</xdr:col>
                    <xdr:colOff>15368</xdr:colOff>
                    <xdr:row>21</xdr:row>
                    <xdr:rowOff>23052</xdr:rowOff>
                  </from>
                  <to>
                    <xdr:col>14</xdr:col>
                    <xdr:colOff>15368</xdr:colOff>
                    <xdr:row>21</xdr:row>
                    <xdr:rowOff>230521</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Blad26">
    <tabColor rgb="FF0070C0"/>
  </sheetPr>
  <dimension ref="A1:T74"/>
  <sheetViews>
    <sheetView showRowColHeaders="0" zoomScaleNormal="100" workbookViewId="0">
      <pane ySplit="7" topLeftCell="A8" activePane="bottomLeft" state="frozen"/>
      <selection pane="bottomLeft"/>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425"/>
      <c r="B1" s="751" t="s">
        <v>153</v>
      </c>
      <c r="C1" s="752"/>
      <c r="D1" s="752"/>
      <c r="E1" s="752"/>
      <c r="F1" s="752"/>
      <c r="G1" s="752"/>
      <c r="H1" s="752"/>
      <c r="I1" s="752"/>
      <c r="J1" s="752"/>
      <c r="K1" s="752"/>
      <c r="L1" s="742"/>
      <c r="M1" s="437"/>
      <c r="N1" s="759"/>
      <c r="O1" s="426"/>
      <c r="P1" s="426"/>
      <c r="Q1" s="426"/>
      <c r="R1" s="426"/>
      <c r="S1" s="427"/>
    </row>
    <row r="2" spans="1:19" ht="20.149999999999999" customHeight="1" x14ac:dyDescent="0.3">
      <c r="A2" s="428"/>
      <c r="B2" s="753"/>
      <c r="C2" s="754"/>
      <c r="D2" s="754"/>
      <c r="E2" s="754"/>
      <c r="F2" s="754"/>
      <c r="G2" s="754"/>
      <c r="H2" s="754"/>
      <c r="I2" s="754"/>
      <c r="J2" s="754"/>
      <c r="K2" s="754"/>
      <c r="L2" s="743"/>
      <c r="M2" s="422"/>
      <c r="N2" s="743"/>
      <c r="O2" s="434"/>
      <c r="P2" s="434"/>
      <c r="Q2" s="434"/>
      <c r="R2" s="434"/>
      <c r="S2" s="435"/>
    </row>
    <row r="3" spans="1:19" ht="20.149999999999999" customHeight="1" x14ac:dyDescent="0.3">
      <c r="A3" s="428"/>
      <c r="B3" s="735" t="s">
        <v>2831</v>
      </c>
      <c r="C3" s="736"/>
      <c r="D3" s="736"/>
      <c r="E3" s="736"/>
      <c r="F3" s="736"/>
      <c r="G3" s="735" t="s">
        <v>3203</v>
      </c>
      <c r="H3" s="736"/>
      <c r="I3" s="736"/>
      <c r="J3" s="736"/>
      <c r="K3" s="736"/>
      <c r="L3" s="414"/>
      <c r="M3" s="414"/>
      <c r="N3" s="414"/>
      <c r="O3" s="429"/>
      <c r="P3" s="429"/>
      <c r="Q3" s="429"/>
      <c r="R3" s="429"/>
      <c r="S3" s="430"/>
    </row>
    <row r="4" spans="1:19" ht="20.149999999999999" customHeight="1" x14ac:dyDescent="0.3">
      <c r="A4" s="428"/>
      <c r="B4" s="735" t="s">
        <v>3929</v>
      </c>
      <c r="C4" s="736"/>
      <c r="D4" s="736"/>
      <c r="E4" s="736"/>
      <c r="F4" s="736"/>
      <c r="G4" s="747"/>
      <c r="H4" s="748"/>
      <c r="I4" s="748"/>
      <c r="J4" s="748"/>
      <c r="K4" s="748"/>
      <c r="L4" s="414"/>
      <c r="M4" s="414"/>
      <c r="N4" s="414"/>
      <c r="O4" s="429"/>
      <c r="P4" s="429"/>
      <c r="Q4" s="429"/>
      <c r="R4" s="429"/>
      <c r="S4" s="430"/>
    </row>
    <row r="5" spans="1:19" ht="20.149999999999999" customHeight="1" x14ac:dyDescent="0.3">
      <c r="A5" s="428"/>
      <c r="B5" s="744" t="s">
        <v>3820</v>
      </c>
      <c r="C5" s="745"/>
      <c r="D5" s="745"/>
      <c r="E5" s="745"/>
      <c r="F5" s="746"/>
      <c r="G5" s="747"/>
      <c r="H5" s="748"/>
      <c r="I5" s="748"/>
      <c r="J5" s="748"/>
      <c r="K5" s="748"/>
      <c r="L5" s="414"/>
      <c r="M5" s="414"/>
      <c r="N5" s="414"/>
      <c r="O5" s="429"/>
      <c r="P5" s="429"/>
      <c r="Q5" s="429"/>
      <c r="R5" s="429"/>
      <c r="S5" s="430"/>
    </row>
    <row r="6" spans="1:19" ht="20.149999999999999" customHeight="1" x14ac:dyDescent="0.3">
      <c r="A6" s="428"/>
      <c r="B6" s="735" t="s">
        <v>2214</v>
      </c>
      <c r="C6" s="736"/>
      <c r="D6" s="736"/>
      <c r="E6" s="736"/>
      <c r="F6" s="736"/>
      <c r="G6" s="436"/>
      <c r="H6" s="414"/>
      <c r="I6" s="414"/>
      <c r="J6" s="414"/>
      <c r="K6" s="414"/>
      <c r="L6" s="414"/>
      <c r="M6" s="414"/>
      <c r="N6" s="414"/>
      <c r="O6" s="429"/>
      <c r="P6" s="429"/>
      <c r="Q6" s="429"/>
      <c r="R6" s="429"/>
      <c r="S6" s="430"/>
    </row>
    <row r="7" spans="1:19" ht="20.149999999999999" customHeight="1" thickBot="1" x14ac:dyDescent="0.35">
      <c r="A7" s="431"/>
      <c r="B7" s="432"/>
      <c r="C7" s="432"/>
      <c r="D7" s="432"/>
      <c r="E7" s="432"/>
      <c r="F7" s="432"/>
      <c r="G7" s="432"/>
      <c r="H7" s="432"/>
      <c r="I7" s="432"/>
      <c r="J7" s="432"/>
      <c r="K7" s="432"/>
      <c r="L7" s="432"/>
      <c r="M7" s="432"/>
      <c r="N7" s="432"/>
      <c r="O7" s="432"/>
      <c r="P7" s="432"/>
      <c r="Q7" s="432"/>
      <c r="R7" s="432"/>
      <c r="S7" s="433"/>
    </row>
    <row r="8" spans="1:19" ht="20.149999999999999" customHeight="1" x14ac:dyDescent="0.3">
      <c r="A8" s="28"/>
      <c r="B8" s="29"/>
      <c r="C8" s="29"/>
      <c r="D8" s="29"/>
      <c r="E8" s="29"/>
      <c r="F8" s="29"/>
      <c r="G8" s="29"/>
      <c r="H8" s="29"/>
      <c r="I8" s="29"/>
      <c r="J8" s="29"/>
      <c r="K8" s="29"/>
      <c r="L8" s="29"/>
      <c r="M8" s="29"/>
      <c r="N8" s="29"/>
      <c r="O8" s="29"/>
      <c r="P8" s="29"/>
      <c r="Q8" s="29"/>
      <c r="R8" s="29"/>
      <c r="S8" s="30"/>
    </row>
    <row r="9" spans="1:19" s="2" customFormat="1" ht="20.149999999999999" customHeight="1" x14ac:dyDescent="0.3">
      <c r="A9" s="106">
        <v>3</v>
      </c>
      <c r="B9" s="124" t="s">
        <v>3821</v>
      </c>
      <c r="C9" s="108"/>
      <c r="D9" s="128"/>
      <c r="E9" s="128"/>
      <c r="F9" s="128"/>
      <c r="G9" s="128"/>
      <c r="H9" s="128"/>
      <c r="I9" s="128"/>
      <c r="J9" s="128"/>
      <c r="K9" s="108"/>
      <c r="L9" s="109" t="s">
        <v>148</v>
      </c>
      <c r="M9" s="108"/>
      <c r="N9" s="109" t="s">
        <v>125</v>
      </c>
      <c r="O9" s="107"/>
      <c r="P9" s="109" t="s">
        <v>1258</v>
      </c>
      <c r="Q9" s="108"/>
      <c r="R9" s="109" t="s">
        <v>149</v>
      </c>
      <c r="S9" s="13"/>
    </row>
    <row r="10" spans="1:19" s="2" customFormat="1" ht="20.149999999999999" customHeight="1" x14ac:dyDescent="0.3">
      <c r="A10" s="6"/>
      <c r="B10" s="12" t="s">
        <v>12</v>
      </c>
      <c r="C10" s="3" t="s">
        <v>538</v>
      </c>
      <c r="D10" s="12"/>
      <c r="E10" s="12"/>
      <c r="F10" s="12"/>
      <c r="G10" s="12"/>
      <c r="H10" s="12"/>
      <c r="I10" s="12"/>
      <c r="J10" s="12"/>
      <c r="K10" s="3"/>
      <c r="L10" s="113"/>
      <c r="M10" s="3"/>
      <c r="N10" s="113"/>
      <c r="O10" s="3"/>
      <c r="P10" s="398" t="str">
        <f>VLOOKUP(_Output!D251,_Guidance!B721:C726,2,FALSE)</f>
        <v xml:space="preserve"> </v>
      </c>
      <c r="Q10" s="3"/>
      <c r="R10" s="113" t="s">
        <v>1868</v>
      </c>
      <c r="S10" s="13"/>
    </row>
    <row r="11" spans="1:19" s="2" customFormat="1" ht="20.149999999999999" customHeight="1" x14ac:dyDescent="0.3">
      <c r="A11" s="6"/>
      <c r="B11" s="12" t="s">
        <v>24</v>
      </c>
      <c r="C11" s="3" t="s">
        <v>539</v>
      </c>
      <c r="D11" s="12"/>
      <c r="E11" s="12"/>
      <c r="F11" s="12"/>
      <c r="G11" s="12"/>
      <c r="H11" s="12"/>
      <c r="I11" s="12"/>
      <c r="J11" s="12"/>
      <c r="K11" s="3"/>
      <c r="L11" s="113"/>
      <c r="M11" s="3"/>
      <c r="N11" s="113"/>
      <c r="O11" s="3"/>
      <c r="P11" s="398" t="str">
        <f>VLOOKUP(_Output!D252,_Guidance!B727:C732,2,FALSE)</f>
        <v xml:space="preserve"> </v>
      </c>
      <c r="Q11" s="3"/>
      <c r="R11" s="113" t="s">
        <v>2572</v>
      </c>
      <c r="S11" s="13"/>
    </row>
    <row r="12" spans="1:19" s="2" customFormat="1" ht="20.149999999999999" customHeight="1" x14ac:dyDescent="0.3">
      <c r="A12" s="6"/>
      <c r="B12" s="12" t="s">
        <v>69</v>
      </c>
      <c r="C12" s="3" t="s">
        <v>540</v>
      </c>
      <c r="D12" s="12"/>
      <c r="E12" s="12"/>
      <c r="F12" s="12"/>
      <c r="G12" s="12"/>
      <c r="H12" s="12"/>
      <c r="I12" s="12"/>
      <c r="J12" s="12"/>
      <c r="K12" s="3"/>
      <c r="L12" s="113"/>
      <c r="M12" s="3"/>
      <c r="N12" s="113"/>
      <c r="O12" s="3"/>
      <c r="P12" s="398" t="str">
        <f>VLOOKUP(_Output!D253,_Guidance!B733:C738,2,FALSE)</f>
        <v xml:space="preserve"> </v>
      </c>
      <c r="Q12" s="3"/>
      <c r="R12" s="113" t="s">
        <v>1869</v>
      </c>
      <c r="S12" s="13"/>
    </row>
    <row r="13" spans="1:19" s="2" customFormat="1" ht="20.149999999999999" customHeight="1" x14ac:dyDescent="0.3">
      <c r="A13" s="6"/>
      <c r="B13" s="12" t="s">
        <v>71</v>
      </c>
      <c r="C13" s="3" t="s">
        <v>2573</v>
      </c>
      <c r="D13" s="12"/>
      <c r="E13" s="12"/>
      <c r="F13" s="12"/>
      <c r="G13" s="12"/>
      <c r="H13" s="12"/>
      <c r="I13" s="12"/>
      <c r="J13" s="12"/>
      <c r="K13" s="3"/>
      <c r="L13" s="113"/>
      <c r="M13" s="3"/>
      <c r="N13" s="113"/>
      <c r="O13" s="3"/>
      <c r="P13" s="398" t="str">
        <f>VLOOKUP(_Output!D254,_Guidance!B739:C744,2,FALSE)</f>
        <v xml:space="preserve"> </v>
      </c>
      <c r="Q13" s="3"/>
      <c r="R13" s="113" t="s">
        <v>843</v>
      </c>
      <c r="S13" s="13"/>
    </row>
    <row r="14" spans="1:19" s="2" customFormat="1" ht="20.149999999999999" customHeight="1" x14ac:dyDescent="0.3">
      <c r="A14" s="6"/>
      <c r="B14" s="12" t="s">
        <v>182</v>
      </c>
      <c r="C14" s="3" t="s">
        <v>541</v>
      </c>
      <c r="D14" s="12"/>
      <c r="E14" s="12"/>
      <c r="F14" s="12"/>
      <c r="G14" s="12"/>
      <c r="H14" s="12"/>
      <c r="I14" s="12"/>
      <c r="J14" s="12"/>
      <c r="K14" s="3"/>
      <c r="L14" s="113"/>
      <c r="M14" s="3"/>
      <c r="N14" s="113"/>
      <c r="O14" s="3"/>
      <c r="P14" s="398" t="str">
        <f>VLOOKUP(_Output!D255,_Guidance!B745:C750,2,FALSE)</f>
        <v xml:space="preserve"> </v>
      </c>
      <c r="Q14" s="3"/>
      <c r="R14" s="113" t="s">
        <v>2574</v>
      </c>
      <c r="S14" s="13"/>
    </row>
    <row r="15" spans="1:19" s="2" customFormat="1" ht="20.149999999999999" customHeight="1" x14ac:dyDescent="0.3">
      <c r="A15" s="6"/>
      <c r="B15" s="12" t="s">
        <v>290</v>
      </c>
      <c r="C15" s="3" t="s">
        <v>779</v>
      </c>
      <c r="D15" s="12"/>
      <c r="E15" s="12"/>
      <c r="F15" s="12"/>
      <c r="G15" s="12"/>
      <c r="H15" s="12"/>
      <c r="I15" s="12"/>
      <c r="J15" s="12"/>
      <c r="K15" s="3"/>
      <c r="L15" s="113"/>
      <c r="M15" s="3"/>
      <c r="N15" s="113"/>
      <c r="O15" s="3"/>
      <c r="P15" s="398" t="str">
        <f>VLOOKUP(_Output!D256,_Guidance!B751:C756,2,FALSE)</f>
        <v xml:space="preserve"> </v>
      </c>
      <c r="Q15" s="3"/>
      <c r="R15" s="113" t="s">
        <v>783</v>
      </c>
      <c r="S15" s="13"/>
    </row>
    <row r="16" spans="1:19" s="2" customFormat="1" ht="20.149999999999999" customHeight="1" x14ac:dyDescent="0.3">
      <c r="A16" s="6"/>
      <c r="B16" s="12" t="s">
        <v>531</v>
      </c>
      <c r="C16" s="3" t="s">
        <v>4068</v>
      </c>
      <c r="D16" s="12"/>
      <c r="E16" s="12"/>
      <c r="F16" s="12"/>
      <c r="G16" s="12"/>
      <c r="H16" s="12"/>
      <c r="I16" s="12"/>
      <c r="J16" s="12"/>
      <c r="K16" s="3"/>
      <c r="L16" s="113"/>
      <c r="M16" s="3"/>
      <c r="N16" s="113"/>
      <c r="O16" s="3"/>
      <c r="P16" s="398" t="str">
        <f>VLOOKUP(_Output!D1117,_Guidance!B757:C762,2,FALSE)</f>
        <v xml:space="preserve"> </v>
      </c>
      <c r="Q16" s="3"/>
      <c r="R16" s="113" t="s">
        <v>4069</v>
      </c>
      <c r="S16" s="13"/>
    </row>
    <row r="17" spans="1:19" s="2" customFormat="1" ht="20.149999999999999" customHeight="1" x14ac:dyDescent="0.3">
      <c r="A17" s="96"/>
      <c r="B17" s="82" t="s">
        <v>547</v>
      </c>
      <c r="C17" s="87" t="s">
        <v>4059</v>
      </c>
      <c r="D17" s="82"/>
      <c r="E17" s="82"/>
      <c r="F17" s="82"/>
      <c r="G17" s="82"/>
      <c r="H17" s="82"/>
      <c r="I17" s="82"/>
      <c r="J17" s="82"/>
      <c r="K17" s="87"/>
      <c r="L17" s="125"/>
      <c r="M17" s="82"/>
      <c r="N17" s="125"/>
      <c r="O17" s="82"/>
      <c r="P17" s="125"/>
      <c r="Q17" s="82"/>
      <c r="R17" s="118"/>
      <c r="S17" s="91"/>
    </row>
    <row r="18" spans="1:19" s="2" customFormat="1" ht="20.149999999999999" customHeight="1" x14ac:dyDescent="0.3">
      <c r="A18" s="96"/>
      <c r="B18" s="83" t="s">
        <v>548</v>
      </c>
      <c r="C18" s="82" t="s">
        <v>4060</v>
      </c>
      <c r="D18" s="82"/>
      <c r="E18" s="82"/>
      <c r="F18" s="82"/>
      <c r="G18" s="82"/>
      <c r="H18" s="82"/>
      <c r="I18" s="82"/>
      <c r="J18" s="82"/>
      <c r="K18" s="87"/>
      <c r="L18" s="125"/>
      <c r="M18" s="82"/>
      <c r="N18" s="125"/>
      <c r="O18" s="82"/>
      <c r="P18" s="125"/>
      <c r="Q18" s="82"/>
      <c r="R18" s="118" t="s">
        <v>1870</v>
      </c>
      <c r="S18" s="91"/>
    </row>
    <row r="19" spans="1:19" s="2" customFormat="1" ht="20.149999999999999" customHeight="1" x14ac:dyDescent="0.3">
      <c r="A19" s="96"/>
      <c r="B19" s="83" t="s">
        <v>549</v>
      </c>
      <c r="C19" s="82" t="s">
        <v>4061</v>
      </c>
      <c r="D19" s="82"/>
      <c r="E19" s="82"/>
      <c r="F19" s="82"/>
      <c r="G19" s="82"/>
      <c r="H19" s="82"/>
      <c r="I19" s="82"/>
      <c r="J19" s="82"/>
      <c r="K19" s="87"/>
      <c r="L19" s="125"/>
      <c r="M19" s="82"/>
      <c r="N19" s="125"/>
      <c r="O19" s="82"/>
      <c r="P19" s="125"/>
      <c r="Q19" s="82"/>
      <c r="R19" s="118" t="s">
        <v>1871</v>
      </c>
      <c r="S19" s="91"/>
    </row>
    <row r="20" spans="1:19" s="2" customFormat="1" ht="20.149999999999999" customHeight="1" x14ac:dyDescent="0.3">
      <c r="A20" s="96"/>
      <c r="B20" s="83" t="s">
        <v>550</v>
      </c>
      <c r="C20" s="82" t="s">
        <v>4067</v>
      </c>
      <c r="D20" s="82"/>
      <c r="E20" s="82"/>
      <c r="F20" s="82"/>
      <c r="G20" s="82"/>
      <c r="H20" s="82"/>
      <c r="I20" s="82"/>
      <c r="J20" s="82"/>
      <c r="K20" s="87"/>
      <c r="L20" s="125"/>
      <c r="M20" s="82"/>
      <c r="N20" s="125"/>
      <c r="O20" s="82"/>
      <c r="P20" s="125"/>
      <c r="Q20" s="82"/>
      <c r="R20" s="118" t="s">
        <v>563</v>
      </c>
      <c r="S20" s="91"/>
    </row>
    <row r="21" spans="1:19" s="2" customFormat="1" ht="20.149999999999999" customHeight="1" x14ac:dyDescent="0.3">
      <c r="A21" s="96"/>
      <c r="B21" s="83" t="s">
        <v>1798</v>
      </c>
      <c r="C21" s="82" t="s">
        <v>4066</v>
      </c>
      <c r="D21" s="82"/>
      <c r="E21" s="82"/>
      <c r="F21" s="82"/>
      <c r="G21" s="82"/>
      <c r="H21" s="82"/>
      <c r="I21" s="82"/>
      <c r="J21" s="82"/>
      <c r="K21" s="87"/>
      <c r="L21" s="125"/>
      <c r="M21" s="82"/>
      <c r="N21" s="125"/>
      <c r="O21" s="82"/>
      <c r="P21" s="125"/>
      <c r="Q21" s="82"/>
      <c r="R21" s="118" t="s">
        <v>564</v>
      </c>
      <c r="S21" s="91"/>
    </row>
    <row r="22" spans="1:19" s="2" customFormat="1" ht="20.149999999999999" customHeight="1" x14ac:dyDescent="0.3">
      <c r="A22" s="96"/>
      <c r="B22" s="83" t="s">
        <v>1799</v>
      </c>
      <c r="C22" s="82" t="s">
        <v>4065</v>
      </c>
      <c r="D22" s="82"/>
      <c r="E22" s="82"/>
      <c r="F22" s="82"/>
      <c r="G22" s="82"/>
      <c r="H22" s="82"/>
      <c r="I22" s="82"/>
      <c r="J22" s="82"/>
      <c r="K22" s="87"/>
      <c r="L22" s="125"/>
      <c r="M22" s="82"/>
      <c r="N22" s="125"/>
      <c r="O22" s="82"/>
      <c r="P22" s="125"/>
      <c r="Q22" s="82"/>
      <c r="R22" s="118" t="s">
        <v>2575</v>
      </c>
      <c r="S22" s="91"/>
    </row>
    <row r="23" spans="1:19" s="2" customFormat="1" ht="20.149999999999999" customHeight="1" x14ac:dyDescent="0.3">
      <c r="A23" s="96"/>
      <c r="B23" s="83" t="s">
        <v>2899</v>
      </c>
      <c r="C23" s="82" t="s">
        <v>4064</v>
      </c>
      <c r="D23" s="82"/>
      <c r="E23" s="82"/>
      <c r="F23" s="82"/>
      <c r="G23" s="82"/>
      <c r="H23" s="82"/>
      <c r="I23" s="82"/>
      <c r="J23" s="82"/>
      <c r="K23" s="87"/>
      <c r="L23" s="125"/>
      <c r="M23" s="82"/>
      <c r="N23" s="125"/>
      <c r="O23" s="82"/>
      <c r="P23" s="125"/>
      <c r="Q23" s="82"/>
      <c r="R23" s="118" t="s">
        <v>1820</v>
      </c>
      <c r="S23" s="91"/>
    </row>
    <row r="24" spans="1:19" s="2" customFormat="1" ht="20.149999999999999" customHeight="1" x14ac:dyDescent="0.3">
      <c r="A24" s="96"/>
      <c r="B24" s="83" t="s">
        <v>4070</v>
      </c>
      <c r="C24" s="82" t="s">
        <v>4063</v>
      </c>
      <c r="D24" s="82"/>
      <c r="E24" s="82"/>
      <c r="F24" s="82"/>
      <c r="G24" s="82"/>
      <c r="H24" s="82"/>
      <c r="I24" s="82"/>
      <c r="J24" s="82"/>
      <c r="K24" s="87"/>
      <c r="L24" s="125"/>
      <c r="M24" s="82"/>
      <c r="N24" s="125"/>
      <c r="O24" s="82"/>
      <c r="P24" s="125"/>
      <c r="Q24" s="82"/>
      <c r="R24" s="118" t="s">
        <v>565</v>
      </c>
      <c r="S24" s="91"/>
    </row>
    <row r="25" spans="1:19" s="2" customFormat="1" ht="20.149999999999999" customHeight="1" x14ac:dyDescent="0.3">
      <c r="A25" s="96"/>
      <c r="B25" s="83" t="s">
        <v>4071</v>
      </c>
      <c r="C25" s="82" t="s">
        <v>4062</v>
      </c>
      <c r="D25" s="82"/>
      <c r="E25" s="82"/>
      <c r="F25" s="82"/>
      <c r="G25" s="82"/>
      <c r="H25" s="82"/>
      <c r="I25" s="82"/>
      <c r="J25" s="82"/>
      <c r="K25" s="87"/>
      <c r="L25" s="125"/>
      <c r="M25" s="82"/>
      <c r="N25" s="125"/>
      <c r="O25" s="82"/>
      <c r="P25" s="125"/>
      <c r="Q25" s="82"/>
      <c r="R25" s="118" t="s">
        <v>4091</v>
      </c>
      <c r="S25" s="91"/>
    </row>
    <row r="26" spans="1:19" s="2" customFormat="1" ht="20.149999999999999" customHeight="1" x14ac:dyDescent="0.3">
      <c r="A26" s="96"/>
      <c r="B26" s="82"/>
      <c r="C26" s="95" t="s">
        <v>14</v>
      </c>
      <c r="D26" s="94"/>
      <c r="E26" s="94"/>
      <c r="F26" s="94"/>
      <c r="G26" s="94"/>
      <c r="H26" s="94"/>
      <c r="I26" s="94"/>
      <c r="J26" s="94"/>
      <c r="K26" s="95"/>
      <c r="L26" s="129" t="str">
        <f>VLOOKUP(SUM(_Output!D1118:D1125),_SUM_Completeness!A175:B183,2,FALSE)</f>
        <v>Incomplete</v>
      </c>
      <c r="M26" s="94"/>
      <c r="N26" s="118"/>
      <c r="O26" s="94"/>
      <c r="P26" s="118"/>
      <c r="Q26" s="94"/>
      <c r="R26" s="117" t="s">
        <v>4093</v>
      </c>
      <c r="S26" s="85"/>
    </row>
    <row r="27" spans="1:19" s="2" customFormat="1" ht="20.149999999999999" customHeight="1" x14ac:dyDescent="0.3">
      <c r="A27" s="6"/>
      <c r="B27" s="12" t="s">
        <v>570</v>
      </c>
      <c r="C27" s="3" t="s">
        <v>4089</v>
      </c>
      <c r="D27" s="8"/>
      <c r="E27" s="8"/>
      <c r="F27" s="8"/>
      <c r="G27" s="8"/>
      <c r="H27" s="8"/>
      <c r="I27" s="8"/>
      <c r="J27" s="8"/>
      <c r="K27" s="3"/>
      <c r="L27" s="113"/>
      <c r="M27" s="3"/>
      <c r="N27" s="113"/>
      <c r="O27" s="3"/>
      <c r="P27" s="398" t="str">
        <f>VLOOKUP(_Output!D1126,_Guidance!B763:C768,2,FALSE)</f>
        <v xml:space="preserve"> </v>
      </c>
      <c r="Q27" s="3"/>
      <c r="R27" s="113" t="s">
        <v>4090</v>
      </c>
      <c r="S27" s="13"/>
    </row>
    <row r="28" spans="1:19" s="2" customFormat="1" ht="20.149999999999999" customHeight="1" x14ac:dyDescent="0.3">
      <c r="A28" s="96"/>
      <c r="B28" s="82" t="s">
        <v>780</v>
      </c>
      <c r="C28" s="87" t="s">
        <v>4084</v>
      </c>
      <c r="D28" s="82"/>
      <c r="E28" s="82"/>
      <c r="F28" s="82"/>
      <c r="G28" s="82"/>
      <c r="H28" s="82"/>
      <c r="I28" s="82"/>
      <c r="J28" s="82"/>
      <c r="K28" s="87"/>
      <c r="L28" s="125"/>
      <c r="M28" s="82"/>
      <c r="N28" s="125"/>
      <c r="O28" s="82"/>
      <c r="P28" s="125"/>
      <c r="Q28" s="82"/>
      <c r="R28" s="118"/>
      <c r="S28" s="91"/>
    </row>
    <row r="29" spans="1:19" s="2" customFormat="1" ht="20.149999999999999" customHeight="1" x14ac:dyDescent="0.3">
      <c r="A29" s="96"/>
      <c r="B29" s="83" t="s">
        <v>2901</v>
      </c>
      <c r="C29" s="82" t="s">
        <v>1800</v>
      </c>
      <c r="D29" s="82"/>
      <c r="E29" s="82"/>
      <c r="F29" s="82"/>
      <c r="G29" s="82"/>
      <c r="H29" s="82"/>
      <c r="I29" s="82"/>
      <c r="J29" s="82"/>
      <c r="K29" s="87"/>
      <c r="L29" s="125"/>
      <c r="M29" s="82"/>
      <c r="N29" s="125"/>
      <c r="O29" s="82"/>
      <c r="P29" s="125"/>
      <c r="Q29" s="82"/>
      <c r="R29" s="118" t="s">
        <v>2783</v>
      </c>
      <c r="S29" s="91"/>
    </row>
    <row r="30" spans="1:19" s="2" customFormat="1" ht="20.149999999999999" customHeight="1" x14ac:dyDescent="0.3">
      <c r="A30" s="96"/>
      <c r="B30" s="83" t="s">
        <v>2903</v>
      </c>
      <c r="C30" s="82" t="s">
        <v>1801</v>
      </c>
      <c r="D30" s="82"/>
      <c r="E30" s="82"/>
      <c r="F30" s="82"/>
      <c r="G30" s="82"/>
      <c r="H30" s="82"/>
      <c r="I30" s="82"/>
      <c r="J30" s="82"/>
      <c r="K30" s="87"/>
      <c r="L30" s="125"/>
      <c r="M30" s="82"/>
      <c r="N30" s="125"/>
      <c r="O30" s="82"/>
      <c r="P30" s="125"/>
      <c r="Q30" s="82"/>
      <c r="R30" s="118" t="s">
        <v>662</v>
      </c>
      <c r="S30" s="91"/>
    </row>
    <row r="31" spans="1:19" s="2" customFormat="1" ht="20.149999999999999" customHeight="1" x14ac:dyDescent="0.3">
      <c r="A31" s="96"/>
      <c r="B31" s="83" t="s">
        <v>4074</v>
      </c>
      <c r="C31" s="82" t="s">
        <v>1802</v>
      </c>
      <c r="D31" s="82"/>
      <c r="E31" s="82"/>
      <c r="F31" s="82"/>
      <c r="G31" s="82"/>
      <c r="H31" s="82"/>
      <c r="I31" s="82"/>
      <c r="J31" s="82"/>
      <c r="K31" s="87"/>
      <c r="L31" s="125"/>
      <c r="M31" s="82"/>
      <c r="N31" s="125"/>
      <c r="O31" s="82"/>
      <c r="P31" s="125"/>
      <c r="Q31" s="82"/>
      <c r="R31" s="118" t="s">
        <v>2784</v>
      </c>
      <c r="S31" s="91"/>
    </row>
    <row r="32" spans="1:19" s="2" customFormat="1" ht="20.149999999999999" customHeight="1" x14ac:dyDescent="0.3">
      <c r="A32" s="96"/>
      <c r="B32" s="83" t="s">
        <v>4075</v>
      </c>
      <c r="C32" s="82" t="s">
        <v>1803</v>
      </c>
      <c r="D32" s="82"/>
      <c r="E32" s="82"/>
      <c r="F32" s="82"/>
      <c r="G32" s="82"/>
      <c r="H32" s="82"/>
      <c r="I32" s="82"/>
      <c r="J32" s="82"/>
      <c r="K32" s="87"/>
      <c r="L32" s="125"/>
      <c r="M32" s="82"/>
      <c r="N32" s="125"/>
      <c r="O32" s="82"/>
      <c r="P32" s="125"/>
      <c r="Q32" s="82"/>
      <c r="R32" s="118" t="s">
        <v>2782</v>
      </c>
      <c r="S32" s="91"/>
    </row>
    <row r="33" spans="1:19" s="2" customFormat="1" ht="20.149999999999999" customHeight="1" x14ac:dyDescent="0.3">
      <c r="A33" s="96"/>
      <c r="B33" s="83" t="s">
        <v>4076</v>
      </c>
      <c r="C33" s="82" t="s">
        <v>1804</v>
      </c>
      <c r="D33" s="82"/>
      <c r="E33" s="82"/>
      <c r="F33" s="82"/>
      <c r="G33" s="82"/>
      <c r="H33" s="82"/>
      <c r="I33" s="82"/>
      <c r="J33" s="82"/>
      <c r="K33" s="87"/>
      <c r="L33" s="125"/>
      <c r="M33" s="82"/>
      <c r="N33" s="125"/>
      <c r="O33" s="82"/>
      <c r="P33" s="125"/>
      <c r="Q33" s="82"/>
      <c r="R33" s="118" t="s">
        <v>2793</v>
      </c>
      <c r="S33" s="91"/>
    </row>
    <row r="34" spans="1:19" s="2" customFormat="1" ht="20.149999999999999" customHeight="1" x14ac:dyDescent="0.3">
      <c r="A34" s="96"/>
      <c r="B34" s="83" t="s">
        <v>4077</v>
      </c>
      <c r="C34" s="82" t="s">
        <v>2900</v>
      </c>
      <c r="D34" s="82"/>
      <c r="E34" s="82"/>
      <c r="F34" s="82"/>
      <c r="G34" s="82"/>
      <c r="H34" s="82"/>
      <c r="I34" s="82"/>
      <c r="J34" s="82"/>
      <c r="K34" s="87"/>
      <c r="L34" s="125"/>
      <c r="M34" s="82"/>
      <c r="N34" s="125"/>
      <c r="O34" s="82"/>
      <c r="P34" s="125"/>
      <c r="Q34" s="82"/>
      <c r="R34" s="118" t="s">
        <v>3042</v>
      </c>
      <c r="S34" s="91"/>
    </row>
    <row r="35" spans="1:19" s="2" customFormat="1" ht="20.149999999999999" customHeight="1" x14ac:dyDescent="0.3">
      <c r="A35" s="96"/>
      <c r="B35" s="82"/>
      <c r="C35" s="95" t="s">
        <v>14</v>
      </c>
      <c r="D35" s="94"/>
      <c r="E35" s="94"/>
      <c r="F35" s="94"/>
      <c r="G35" s="94"/>
      <c r="H35" s="94"/>
      <c r="I35" s="94"/>
      <c r="J35" s="94"/>
      <c r="K35" s="95"/>
      <c r="L35" s="129" t="str">
        <f>VLOOKUP(SUM(_Output!D1127:D1132),_SUM_Completeness!A186:B192,2,FALSE)</f>
        <v>Incomplete</v>
      </c>
      <c r="M35" s="94"/>
      <c r="N35" s="118"/>
      <c r="O35" s="94"/>
      <c r="P35" s="118"/>
      <c r="Q35" s="94"/>
      <c r="R35" s="117" t="s">
        <v>4094</v>
      </c>
      <c r="S35" s="85"/>
    </row>
    <row r="36" spans="1:19" s="2" customFormat="1" ht="20.149999999999999" customHeight="1" x14ac:dyDescent="0.3">
      <c r="A36" s="6"/>
      <c r="B36" s="12" t="s">
        <v>1014</v>
      </c>
      <c r="C36" s="7" t="s">
        <v>568</v>
      </c>
      <c r="D36" s="12"/>
      <c r="E36" s="12"/>
      <c r="F36" s="12"/>
      <c r="G36" s="12"/>
      <c r="H36" s="12"/>
      <c r="I36" s="12"/>
      <c r="J36" s="12"/>
      <c r="K36" s="7"/>
      <c r="L36" s="113"/>
      <c r="M36" s="3"/>
      <c r="N36" s="113"/>
      <c r="O36" s="3"/>
      <c r="P36" s="113"/>
      <c r="Q36" s="3"/>
      <c r="R36" s="113"/>
      <c r="S36" s="13"/>
    </row>
    <row r="37" spans="1:19" s="2" customFormat="1" ht="20.149999999999999" customHeight="1" x14ac:dyDescent="0.3">
      <c r="A37" s="6"/>
      <c r="B37" s="8" t="s">
        <v>3825</v>
      </c>
      <c r="C37" s="3" t="s">
        <v>2576</v>
      </c>
      <c r="D37" s="8"/>
      <c r="E37" s="8"/>
      <c r="F37" s="8"/>
      <c r="G37" s="8"/>
      <c r="H37" s="8"/>
      <c r="I37" s="8"/>
      <c r="J37" s="8"/>
      <c r="K37" s="3"/>
      <c r="L37" s="113"/>
      <c r="M37" s="3"/>
      <c r="N37" s="113"/>
      <c r="O37" s="3"/>
      <c r="P37" s="398" t="str">
        <f>VLOOKUP(_Output!D273,_Guidance!B769:C774,2,FALSE)</f>
        <v xml:space="preserve"> </v>
      </c>
      <c r="Q37" s="3"/>
      <c r="R37" s="113" t="s">
        <v>1914</v>
      </c>
      <c r="S37" s="13"/>
    </row>
    <row r="38" spans="1:19" s="2" customFormat="1" ht="20.149999999999999" customHeight="1" x14ac:dyDescent="0.3">
      <c r="A38" s="6"/>
      <c r="B38" s="8" t="s">
        <v>3824</v>
      </c>
      <c r="C38" s="3" t="s">
        <v>569</v>
      </c>
      <c r="D38" s="8"/>
      <c r="E38" s="8"/>
      <c r="F38" s="8"/>
      <c r="G38" s="8"/>
      <c r="H38" s="8"/>
      <c r="I38" s="8"/>
      <c r="J38" s="8"/>
      <c r="K38" s="3"/>
      <c r="L38" s="113"/>
      <c r="M38" s="3"/>
      <c r="N38" s="113"/>
      <c r="O38" s="3"/>
      <c r="P38" s="398" t="str">
        <f>VLOOKUP(_Output!D274,_Guidance!B775:C780,2,FALSE)</f>
        <v xml:space="preserve"> </v>
      </c>
      <c r="Q38" s="3"/>
      <c r="R38" s="113" t="s">
        <v>2577</v>
      </c>
      <c r="S38" s="13"/>
    </row>
    <row r="39" spans="1:19" s="2" customFormat="1" ht="20.149999999999999" customHeight="1" x14ac:dyDescent="0.3">
      <c r="A39" s="6"/>
      <c r="B39" s="8" t="s">
        <v>3823</v>
      </c>
      <c r="C39" s="3" t="s">
        <v>1816</v>
      </c>
      <c r="D39" s="8"/>
      <c r="E39" s="8"/>
      <c r="F39" s="8"/>
      <c r="G39" s="8"/>
      <c r="H39" s="8"/>
      <c r="I39" s="8"/>
      <c r="J39" s="8"/>
      <c r="K39" s="3"/>
      <c r="L39" s="113"/>
      <c r="M39" s="3"/>
      <c r="N39" s="113"/>
      <c r="O39" s="3"/>
      <c r="P39" s="398" t="str">
        <f>VLOOKUP(_Output!D275,_Guidance!B781:C786,2,FALSE)</f>
        <v xml:space="preserve"> </v>
      </c>
      <c r="Q39" s="3"/>
      <c r="R39" s="113" t="s">
        <v>663</v>
      </c>
      <c r="S39" s="13"/>
    </row>
    <row r="40" spans="1:19" s="2" customFormat="1" ht="20.149999999999999" customHeight="1" x14ac:dyDescent="0.3">
      <c r="A40" s="6"/>
      <c r="B40" s="12" t="s">
        <v>1015</v>
      </c>
      <c r="C40" s="7" t="s">
        <v>2905</v>
      </c>
      <c r="D40" s="8"/>
      <c r="E40" s="8"/>
      <c r="F40" s="8"/>
      <c r="G40" s="8"/>
      <c r="H40" s="8"/>
      <c r="I40" s="8"/>
      <c r="J40" s="8"/>
      <c r="K40" s="3"/>
      <c r="L40" s="113"/>
      <c r="M40" s="3"/>
      <c r="N40" s="113"/>
      <c r="O40" s="3"/>
      <c r="P40" s="398"/>
      <c r="Q40" s="3"/>
      <c r="R40" s="113"/>
      <c r="S40" s="13"/>
    </row>
    <row r="41" spans="1:19" s="2" customFormat="1" ht="20.149999999999999" customHeight="1" x14ac:dyDescent="0.3">
      <c r="A41" s="6"/>
      <c r="B41" s="8" t="s">
        <v>4078</v>
      </c>
      <c r="C41" s="3" t="s">
        <v>2902</v>
      </c>
      <c r="D41" s="8"/>
      <c r="E41" s="8"/>
      <c r="F41" s="8"/>
      <c r="G41" s="8"/>
      <c r="H41" s="8"/>
      <c r="I41" s="8"/>
      <c r="J41" s="8"/>
      <c r="K41" s="3"/>
      <c r="L41" s="113"/>
      <c r="M41" s="3"/>
      <c r="N41" s="113"/>
      <c r="O41" s="3"/>
      <c r="P41" s="398" t="str">
        <f>VLOOKUP(_Output!D1008,_Guidance!B787:C792,2,FALSE)</f>
        <v xml:space="preserve"> </v>
      </c>
      <c r="Q41" s="3"/>
      <c r="R41" s="113" t="s">
        <v>2565</v>
      </c>
      <c r="S41" s="13"/>
    </row>
    <row r="42" spans="1:19" s="2" customFormat="1" ht="20.149999999999999" customHeight="1" x14ac:dyDescent="0.3">
      <c r="A42" s="6"/>
      <c r="B42" s="8" t="s">
        <v>4079</v>
      </c>
      <c r="C42" s="3" t="s">
        <v>2904</v>
      </c>
      <c r="D42" s="8"/>
      <c r="E42" s="8"/>
      <c r="F42" s="8"/>
      <c r="G42" s="8"/>
      <c r="H42" s="8"/>
      <c r="I42" s="8"/>
      <c r="J42" s="8"/>
      <c r="K42" s="3"/>
      <c r="L42" s="113"/>
      <c r="M42" s="3"/>
      <c r="N42" s="113"/>
      <c r="O42" s="3"/>
      <c r="P42" s="398" t="str">
        <f>VLOOKUP(_Output!D1009,_Guidance!B793:C798,2,FALSE)</f>
        <v xml:space="preserve"> </v>
      </c>
      <c r="Q42" s="3"/>
      <c r="R42" s="113" t="s">
        <v>2566</v>
      </c>
      <c r="S42" s="13"/>
    </row>
    <row r="43" spans="1:19" s="2" customFormat="1" ht="20.149999999999999" customHeight="1" x14ac:dyDescent="0.3">
      <c r="A43" s="6"/>
      <c r="B43" s="12" t="s">
        <v>1016</v>
      </c>
      <c r="C43" s="7" t="s">
        <v>3822</v>
      </c>
      <c r="D43" s="8"/>
      <c r="E43" s="8"/>
      <c r="F43" s="8"/>
      <c r="G43" s="8"/>
      <c r="H43" s="8"/>
      <c r="I43" s="8"/>
      <c r="J43" s="8"/>
      <c r="K43" s="3"/>
      <c r="L43" s="113"/>
      <c r="M43" s="3"/>
      <c r="N43" s="113"/>
      <c r="O43" s="3"/>
      <c r="P43" s="398"/>
      <c r="Q43" s="3"/>
      <c r="R43" s="113"/>
      <c r="S43" s="13"/>
    </row>
    <row r="44" spans="1:19" s="2" customFormat="1" ht="20.149999999999999" customHeight="1" x14ac:dyDescent="0.3">
      <c r="A44" s="6"/>
      <c r="B44" s="8" t="s">
        <v>4080</v>
      </c>
      <c r="C44" s="3" t="s">
        <v>3843</v>
      </c>
      <c r="D44" s="8"/>
      <c r="E44" s="8"/>
      <c r="F44" s="8"/>
      <c r="G44" s="8"/>
      <c r="H44" s="8"/>
      <c r="I44" s="8"/>
      <c r="J44" s="8"/>
      <c r="K44" s="3"/>
      <c r="L44" s="113"/>
      <c r="M44" s="3"/>
      <c r="N44" s="113"/>
      <c r="O44" s="3"/>
      <c r="P44" s="398" t="str">
        <f>VLOOKUP(_Output!D1010,_Guidance!B799:C804,2,FALSE)</f>
        <v xml:space="preserve"> </v>
      </c>
      <c r="Q44" s="3"/>
      <c r="R44" s="113" t="s">
        <v>3826</v>
      </c>
      <c r="S44" s="13"/>
    </row>
    <row r="45" spans="1:19" s="2" customFormat="1" ht="20.149999999999999" customHeight="1" x14ac:dyDescent="0.3">
      <c r="A45" s="6"/>
      <c r="B45" s="8" t="s">
        <v>4081</v>
      </c>
      <c r="C45" s="3" t="s">
        <v>3830</v>
      </c>
      <c r="D45" s="8"/>
      <c r="E45" s="8"/>
      <c r="F45" s="8"/>
      <c r="G45" s="8"/>
      <c r="H45" s="8"/>
      <c r="I45" s="8"/>
      <c r="J45" s="8"/>
      <c r="K45" s="3"/>
      <c r="L45" s="113"/>
      <c r="M45" s="3"/>
      <c r="N45" s="113"/>
      <c r="O45" s="3"/>
      <c r="P45" s="398" t="str">
        <f>VLOOKUP(_Output!D1011,_Guidance!B805:C810,2,FALSE)</f>
        <v xml:space="preserve"> </v>
      </c>
      <c r="Q45" s="3"/>
      <c r="R45" s="113" t="s">
        <v>3829</v>
      </c>
      <c r="S45" s="13"/>
    </row>
    <row r="46" spans="1:19" s="2" customFormat="1" ht="20.149999999999999" customHeight="1" x14ac:dyDescent="0.3">
      <c r="A46" s="6"/>
      <c r="B46" s="8" t="s">
        <v>4082</v>
      </c>
      <c r="C46" s="3" t="s">
        <v>3831</v>
      </c>
      <c r="D46" s="8"/>
      <c r="E46" s="8"/>
      <c r="F46" s="8"/>
      <c r="G46" s="8"/>
      <c r="H46" s="8"/>
      <c r="I46" s="8"/>
      <c r="J46" s="8"/>
      <c r="K46" s="3"/>
      <c r="L46" s="113"/>
      <c r="M46" s="3"/>
      <c r="N46" s="113"/>
      <c r="O46" s="3"/>
      <c r="P46" s="398" t="str">
        <f>VLOOKUP(_Output!D1012,_Guidance!B811:C816,2,FALSE)</f>
        <v xml:space="preserve"> </v>
      </c>
      <c r="Q46" s="3"/>
      <c r="R46" s="113" t="s">
        <v>3828</v>
      </c>
      <c r="S46" s="13"/>
    </row>
    <row r="47" spans="1:19" s="2" customFormat="1" ht="20.149999999999999" customHeight="1" x14ac:dyDescent="0.3">
      <c r="A47" s="6"/>
      <c r="B47" s="8" t="s">
        <v>4083</v>
      </c>
      <c r="C47" s="3" t="s">
        <v>3844</v>
      </c>
      <c r="D47" s="8"/>
      <c r="E47" s="8"/>
      <c r="F47" s="8"/>
      <c r="G47" s="8"/>
      <c r="H47" s="8"/>
      <c r="I47" s="8"/>
      <c r="J47" s="8"/>
      <c r="K47" s="3"/>
      <c r="L47" s="113"/>
      <c r="M47" s="3"/>
      <c r="N47" s="113"/>
      <c r="O47" s="3"/>
      <c r="P47" s="398" t="str">
        <f>VLOOKUP(_Output!D1013,_Guidance!B817:C822,2,FALSE)</f>
        <v xml:space="preserve"> </v>
      </c>
      <c r="Q47" s="3"/>
      <c r="R47" s="113" t="s">
        <v>3827</v>
      </c>
      <c r="S47" s="13"/>
    </row>
    <row r="48" spans="1:19" s="2" customFormat="1" ht="20.149999999999999" customHeight="1" x14ac:dyDescent="0.3">
      <c r="A48" s="6"/>
      <c r="B48" s="8"/>
      <c r="C48" s="3"/>
      <c r="D48" s="8"/>
      <c r="E48" s="8"/>
      <c r="F48" s="8"/>
      <c r="G48" s="8"/>
      <c r="H48" s="8"/>
      <c r="I48" s="8"/>
      <c r="J48" s="8"/>
      <c r="K48" s="3"/>
      <c r="L48" s="113"/>
      <c r="M48" s="3"/>
      <c r="N48" s="113"/>
      <c r="O48" s="3"/>
      <c r="P48" s="113"/>
      <c r="Q48" s="3"/>
      <c r="R48" s="113"/>
      <c r="S48" s="13"/>
    </row>
    <row r="49" spans="1:19" ht="20.149999999999999" customHeight="1" x14ac:dyDescent="0.3">
      <c r="A49" s="106"/>
      <c r="B49" s="107" t="s">
        <v>233</v>
      </c>
      <c r="C49" s="108"/>
      <c r="D49" s="107"/>
      <c r="E49" s="107"/>
      <c r="F49" s="107"/>
      <c r="G49" s="107"/>
      <c r="H49" s="107"/>
      <c r="I49" s="107"/>
      <c r="J49" s="107"/>
      <c r="K49" s="108"/>
      <c r="L49" s="110"/>
      <c r="M49" s="5"/>
      <c r="N49" s="110"/>
      <c r="O49" s="5"/>
      <c r="P49" s="110"/>
      <c r="Q49" s="5"/>
      <c r="R49" s="116"/>
      <c r="S49" s="14"/>
    </row>
    <row r="50" spans="1:19" ht="20.3" customHeight="1" x14ac:dyDescent="0.3">
      <c r="A50" s="9"/>
      <c r="B50" s="21" t="s">
        <v>1017</v>
      </c>
      <c r="C50" s="3" t="s">
        <v>4651</v>
      </c>
      <c r="D50" s="21"/>
      <c r="E50" s="21"/>
      <c r="F50" s="21"/>
      <c r="G50" s="21"/>
      <c r="H50" s="21"/>
      <c r="I50" s="21"/>
      <c r="J50" s="21"/>
      <c r="K50" s="21"/>
      <c r="L50" s="720" t="s">
        <v>12</v>
      </c>
      <c r="M50" s="717"/>
      <c r="N50" s="818"/>
      <c r="O50" s="818"/>
      <c r="P50" s="818"/>
      <c r="Q50" s="818"/>
      <c r="R50" s="819"/>
      <c r="S50" s="14"/>
    </row>
    <row r="51" spans="1:19" ht="20.3" customHeight="1" x14ac:dyDescent="0.3">
      <c r="A51" s="9"/>
      <c r="B51" s="21"/>
      <c r="C51" s="21"/>
      <c r="D51" s="21"/>
      <c r="E51" s="21"/>
      <c r="F51" s="21"/>
      <c r="G51" s="21"/>
      <c r="H51" s="21"/>
      <c r="I51" s="21"/>
      <c r="J51" s="21"/>
      <c r="K51" s="21"/>
      <c r="L51" s="721" t="s">
        <v>24</v>
      </c>
      <c r="M51" s="718"/>
      <c r="N51" s="820"/>
      <c r="O51" s="820"/>
      <c r="P51" s="820"/>
      <c r="Q51" s="820"/>
      <c r="R51" s="821"/>
      <c r="S51" s="14"/>
    </row>
    <row r="52" spans="1:19" ht="20.3" customHeight="1" x14ac:dyDescent="0.3">
      <c r="A52" s="9"/>
      <c r="B52" s="834" t="s">
        <v>2836</v>
      </c>
      <c r="C52" s="834"/>
      <c r="D52" s="834"/>
      <c r="E52" s="834"/>
      <c r="F52" s="834"/>
      <c r="G52" s="834"/>
      <c r="H52" s="834"/>
      <c r="I52" s="834"/>
      <c r="J52" s="834"/>
      <c r="K52" s="21"/>
      <c r="L52" s="721" t="s">
        <v>69</v>
      </c>
      <c r="M52" s="718"/>
      <c r="N52" s="820"/>
      <c r="O52" s="820"/>
      <c r="P52" s="820"/>
      <c r="Q52" s="820"/>
      <c r="R52" s="821"/>
      <c r="S52" s="14"/>
    </row>
    <row r="53" spans="1:19" ht="20.3" customHeight="1" x14ac:dyDescent="0.3">
      <c r="A53" s="9"/>
      <c r="B53" s="835" t="s">
        <v>2833</v>
      </c>
      <c r="C53" s="835"/>
      <c r="D53" s="835"/>
      <c r="E53" s="835"/>
      <c r="F53" s="835"/>
      <c r="G53" s="835"/>
      <c r="H53" s="835"/>
      <c r="I53" s="835"/>
      <c r="J53" s="835"/>
      <c r="K53" s="21"/>
      <c r="L53" s="721" t="s">
        <v>71</v>
      </c>
      <c r="M53" s="718"/>
      <c r="N53" s="820"/>
      <c r="O53" s="820"/>
      <c r="P53" s="820"/>
      <c r="Q53" s="820"/>
      <c r="R53" s="821"/>
      <c r="S53" s="14"/>
    </row>
    <row r="54" spans="1:19" ht="20.3" customHeight="1" x14ac:dyDescent="0.3">
      <c r="A54" s="9"/>
      <c r="B54" s="611"/>
      <c r="C54" s="836" t="s">
        <v>2832</v>
      </c>
      <c r="D54" s="836"/>
      <c r="E54" s="836"/>
      <c r="F54" s="836"/>
      <c r="G54" s="836"/>
      <c r="H54" s="836"/>
      <c r="I54" s="836"/>
      <c r="J54" s="836"/>
      <c r="K54" s="21"/>
      <c r="L54" s="721" t="s">
        <v>182</v>
      </c>
      <c r="M54" s="718"/>
      <c r="N54" s="820"/>
      <c r="O54" s="820"/>
      <c r="P54" s="820"/>
      <c r="Q54" s="820"/>
      <c r="R54" s="821"/>
      <c r="S54" s="14"/>
    </row>
    <row r="55" spans="1:19" ht="20.3" customHeight="1" x14ac:dyDescent="0.3">
      <c r="A55" s="9"/>
      <c r="B55" s="611"/>
      <c r="C55" s="836"/>
      <c r="D55" s="836"/>
      <c r="E55" s="836"/>
      <c r="F55" s="836"/>
      <c r="G55" s="836"/>
      <c r="H55" s="836"/>
      <c r="I55" s="836"/>
      <c r="J55" s="836"/>
      <c r="K55" s="21"/>
      <c r="L55" s="721" t="s">
        <v>290</v>
      </c>
      <c r="M55" s="718"/>
      <c r="N55" s="822"/>
      <c r="O55" s="822"/>
      <c r="P55" s="822"/>
      <c r="Q55" s="822"/>
      <c r="R55" s="823"/>
      <c r="S55" s="14"/>
    </row>
    <row r="56" spans="1:19" ht="20.3" customHeight="1" x14ac:dyDescent="0.3">
      <c r="A56" s="9"/>
      <c r="B56" s="837" t="s">
        <v>2835</v>
      </c>
      <c r="C56" s="775"/>
      <c r="D56" s="775"/>
      <c r="E56" s="775"/>
      <c r="F56" s="775"/>
      <c r="G56" s="775"/>
      <c r="H56" s="775"/>
      <c r="I56" s="775"/>
      <c r="J56" s="775"/>
      <c r="K56" s="21"/>
      <c r="L56" s="721" t="s">
        <v>531</v>
      </c>
      <c r="M56" s="718"/>
      <c r="N56" s="826"/>
      <c r="O56" s="826"/>
      <c r="P56" s="826"/>
      <c r="Q56" s="826"/>
      <c r="R56" s="827"/>
      <c r="S56" s="14"/>
    </row>
    <row r="57" spans="1:19" ht="20.3" customHeight="1" x14ac:dyDescent="0.3">
      <c r="A57" s="9"/>
      <c r="B57" s="562"/>
      <c r="C57" s="838" t="s">
        <v>2834</v>
      </c>
      <c r="D57" s="838"/>
      <c r="E57" s="838"/>
      <c r="F57" s="838"/>
      <c r="G57" s="838"/>
      <c r="H57" s="838"/>
      <c r="I57" s="838"/>
      <c r="J57" s="838"/>
      <c r="K57" s="21"/>
      <c r="L57" s="721" t="s">
        <v>570</v>
      </c>
      <c r="M57" s="718"/>
      <c r="N57" s="820"/>
      <c r="O57" s="820"/>
      <c r="P57" s="820"/>
      <c r="Q57" s="820"/>
      <c r="R57" s="821"/>
      <c r="S57" s="14"/>
    </row>
    <row r="58" spans="1:19" ht="20.3" customHeight="1" thickBot="1" x14ac:dyDescent="0.35">
      <c r="A58" s="9"/>
      <c r="B58" s="31"/>
      <c r="C58" s="31"/>
      <c r="D58" s="31"/>
      <c r="E58" s="31"/>
      <c r="F58" s="31"/>
      <c r="G58" s="31"/>
      <c r="H58" s="31"/>
      <c r="I58" s="31"/>
      <c r="J58" s="31"/>
      <c r="K58" s="21"/>
      <c r="L58" s="721" t="s">
        <v>3825</v>
      </c>
      <c r="M58" s="718"/>
      <c r="N58" s="820"/>
      <c r="O58" s="820"/>
      <c r="P58" s="820"/>
      <c r="Q58" s="820"/>
      <c r="R58" s="821"/>
      <c r="S58" s="14"/>
    </row>
    <row r="59" spans="1:19" ht="20.3" customHeight="1" x14ac:dyDescent="0.3">
      <c r="A59" s="9"/>
      <c r="B59" s="21"/>
      <c r="C59" s="21"/>
      <c r="D59" s="21"/>
      <c r="E59" s="21"/>
      <c r="F59" s="21"/>
      <c r="G59" s="21"/>
      <c r="H59" s="21"/>
      <c r="I59" s="21"/>
      <c r="J59" s="21"/>
      <c r="K59" s="21"/>
      <c r="L59" s="721" t="s">
        <v>3824</v>
      </c>
      <c r="M59" s="718"/>
      <c r="N59" s="820"/>
      <c r="O59" s="820"/>
      <c r="P59" s="820"/>
      <c r="Q59" s="820"/>
      <c r="R59" s="821"/>
      <c r="S59" s="14"/>
    </row>
    <row r="60" spans="1:19" ht="20.3" customHeight="1" x14ac:dyDescent="0.3">
      <c r="A60" s="9"/>
      <c r="B60" s="21"/>
      <c r="C60" s="21"/>
      <c r="D60" s="21"/>
      <c r="E60" s="21"/>
      <c r="F60" s="21"/>
      <c r="G60" s="21"/>
      <c r="H60" s="21"/>
      <c r="I60" s="21"/>
      <c r="J60" s="21"/>
      <c r="K60" s="21"/>
      <c r="L60" s="721" t="s">
        <v>3823</v>
      </c>
      <c r="M60" s="718"/>
      <c r="N60" s="822"/>
      <c r="O60" s="822"/>
      <c r="P60" s="822"/>
      <c r="Q60" s="822"/>
      <c r="R60" s="823"/>
      <c r="S60" s="14"/>
    </row>
    <row r="61" spans="1:19" ht="20.3" customHeight="1" x14ac:dyDescent="0.3">
      <c r="A61" s="9"/>
      <c r="B61" s="21"/>
      <c r="C61" s="21"/>
      <c r="D61" s="21"/>
      <c r="E61" s="21"/>
      <c r="F61" s="21"/>
      <c r="G61" s="21"/>
      <c r="H61" s="21"/>
      <c r="I61" s="21"/>
      <c r="J61" s="21"/>
      <c r="K61" s="21"/>
      <c r="L61" s="721" t="s">
        <v>4078</v>
      </c>
      <c r="M61" s="718"/>
      <c r="N61" s="826"/>
      <c r="O61" s="826"/>
      <c r="P61" s="826"/>
      <c r="Q61" s="826"/>
      <c r="R61" s="827"/>
      <c r="S61" s="14"/>
    </row>
    <row r="62" spans="1:19" ht="20.3" customHeight="1" x14ac:dyDescent="0.3">
      <c r="A62" s="9"/>
      <c r="B62" s="21"/>
      <c r="C62" s="21"/>
      <c r="D62" s="21"/>
      <c r="E62" s="21"/>
      <c r="F62" s="21"/>
      <c r="G62" s="21"/>
      <c r="H62" s="21"/>
      <c r="I62" s="21"/>
      <c r="J62" s="21"/>
      <c r="K62" s="21"/>
      <c r="L62" s="721" t="s">
        <v>4079</v>
      </c>
      <c r="M62" s="718"/>
      <c r="N62" s="820"/>
      <c r="O62" s="820"/>
      <c r="P62" s="820"/>
      <c r="Q62" s="820"/>
      <c r="R62" s="821"/>
      <c r="S62" s="14"/>
    </row>
    <row r="63" spans="1:19" ht="20.3" customHeight="1" x14ac:dyDescent="0.3">
      <c r="A63" s="9"/>
      <c r="B63" s="21"/>
      <c r="C63" s="21"/>
      <c r="D63" s="21"/>
      <c r="E63" s="21"/>
      <c r="F63" s="21"/>
      <c r="G63" s="21"/>
      <c r="H63" s="21"/>
      <c r="I63" s="21"/>
      <c r="J63" s="21"/>
      <c r="K63" s="21"/>
      <c r="L63" s="721" t="s">
        <v>4080</v>
      </c>
      <c r="M63" s="718"/>
      <c r="N63" s="822"/>
      <c r="O63" s="822"/>
      <c r="P63" s="822"/>
      <c r="Q63" s="822"/>
      <c r="R63" s="823"/>
      <c r="S63" s="14"/>
    </row>
    <row r="64" spans="1:19" ht="20.3" customHeight="1" x14ac:dyDescent="0.3">
      <c r="A64" s="9"/>
      <c r="B64" s="21"/>
      <c r="C64" s="21"/>
      <c r="D64" s="21"/>
      <c r="E64" s="21"/>
      <c r="F64" s="21"/>
      <c r="G64" s="21"/>
      <c r="H64" s="21"/>
      <c r="I64" s="21"/>
      <c r="J64" s="21"/>
      <c r="K64" s="21"/>
      <c r="L64" s="721" t="s">
        <v>4081</v>
      </c>
      <c r="M64" s="718"/>
      <c r="N64" s="822"/>
      <c r="O64" s="822"/>
      <c r="P64" s="822"/>
      <c r="Q64" s="822"/>
      <c r="R64" s="823"/>
      <c r="S64" s="14"/>
    </row>
    <row r="65" spans="1:19" ht="20.3" customHeight="1" x14ac:dyDescent="0.3">
      <c r="A65" s="9"/>
      <c r="B65" s="21"/>
      <c r="C65" s="21"/>
      <c r="D65" s="21"/>
      <c r="E65" s="21"/>
      <c r="F65" s="21"/>
      <c r="G65" s="21"/>
      <c r="H65" s="21"/>
      <c r="I65" s="21"/>
      <c r="J65" s="21"/>
      <c r="K65" s="21"/>
      <c r="L65" s="721" t="s">
        <v>4082</v>
      </c>
      <c r="M65" s="718"/>
      <c r="N65" s="822"/>
      <c r="O65" s="822"/>
      <c r="P65" s="822"/>
      <c r="Q65" s="822"/>
      <c r="R65" s="823"/>
      <c r="S65" s="14"/>
    </row>
    <row r="66" spans="1:19" ht="20.3" customHeight="1" x14ac:dyDescent="0.3">
      <c r="A66" s="9"/>
      <c r="B66" s="21"/>
      <c r="C66" s="21"/>
      <c r="D66" s="21"/>
      <c r="E66" s="21"/>
      <c r="F66" s="21"/>
      <c r="G66" s="21"/>
      <c r="H66" s="21"/>
      <c r="I66" s="21"/>
      <c r="J66" s="21"/>
      <c r="K66" s="21"/>
      <c r="L66" s="722" t="s">
        <v>4083</v>
      </c>
      <c r="M66" s="719"/>
      <c r="N66" s="824"/>
      <c r="O66" s="824"/>
      <c r="P66" s="824"/>
      <c r="Q66" s="824"/>
      <c r="R66" s="825"/>
      <c r="S66" s="14"/>
    </row>
    <row r="67" spans="1:19" ht="20.3" customHeight="1" thickBot="1" x14ac:dyDescent="0.35">
      <c r="A67" s="10"/>
      <c r="B67" s="31"/>
      <c r="C67" s="31"/>
      <c r="D67" s="31"/>
      <c r="E67" s="31"/>
      <c r="F67" s="31"/>
      <c r="G67" s="31"/>
      <c r="H67" s="31"/>
      <c r="I67" s="31"/>
      <c r="J67" s="31"/>
      <c r="K67" s="11"/>
      <c r="L67" s="11"/>
      <c r="M67" s="11"/>
      <c r="N67" s="11"/>
      <c r="O67" s="11"/>
      <c r="P67" s="11"/>
      <c r="Q67" s="11"/>
      <c r="R67" s="11"/>
      <c r="S67" s="15"/>
    </row>
    <row r="68" spans="1:19" ht="14.55" hidden="1" x14ac:dyDescent="0.3"/>
    <row r="69" spans="1:19" ht="14.55" hidden="1" x14ac:dyDescent="0.3"/>
    <row r="70" spans="1:19" ht="14.55" hidden="1" x14ac:dyDescent="0.3"/>
    <row r="71" spans="1:19" ht="14.55" hidden="1" x14ac:dyDescent="0.3"/>
    <row r="72" spans="1:19" ht="14.55" hidden="1" x14ac:dyDescent="0.3"/>
    <row r="73" spans="1:19" ht="14.55" hidden="1" x14ac:dyDescent="0.3"/>
    <row r="74" spans="1:19" ht="14.55" hidden="1" x14ac:dyDescent="0.3"/>
  </sheetData>
  <mergeCells count="32">
    <mergeCell ref="N50:R50"/>
    <mergeCell ref="B6:F6"/>
    <mergeCell ref="B1:K2"/>
    <mergeCell ref="L1:L2"/>
    <mergeCell ref="N1:N2"/>
    <mergeCell ref="B3:F3"/>
    <mergeCell ref="G3:K3"/>
    <mergeCell ref="B4:F4"/>
    <mergeCell ref="G4:K4"/>
    <mergeCell ref="B5:F5"/>
    <mergeCell ref="G5:K5"/>
    <mergeCell ref="N51:R51"/>
    <mergeCell ref="N52:R52"/>
    <mergeCell ref="N53:R53"/>
    <mergeCell ref="N54:R54"/>
    <mergeCell ref="N55:R55"/>
    <mergeCell ref="N66:R66"/>
    <mergeCell ref="B52:J52"/>
    <mergeCell ref="B53:J53"/>
    <mergeCell ref="C54:J55"/>
    <mergeCell ref="B56:J56"/>
    <mergeCell ref="C57:J57"/>
    <mergeCell ref="N61:R61"/>
    <mergeCell ref="N62:R62"/>
    <mergeCell ref="N63:R63"/>
    <mergeCell ref="N64:R64"/>
    <mergeCell ref="N65:R65"/>
    <mergeCell ref="N56:R56"/>
    <mergeCell ref="N57:R57"/>
    <mergeCell ref="N58:R58"/>
    <mergeCell ref="N59:R59"/>
    <mergeCell ref="N60:R60"/>
  </mergeCells>
  <phoneticPr fontId="24" type="noConversion"/>
  <hyperlinks>
    <hyperlink ref="B6:F6" location="'Process - UCM'!A1" tooltip="4. Use Case Management" display="4. Use Case Management" xr:uid="{00000000-0004-0000-1200-000000000000}"/>
    <hyperlink ref="B3:F3" location="'Process - MGT'!A1" tooltip="1. Management" display="1. Management" xr:uid="{00000000-0004-0000-1200-000001000000}"/>
    <hyperlink ref="G3:K3" location="'Process - DTE'!A1" tooltip="5. Detection Engineering &amp; Validation" display="5. Detection Engineering &amp; Validation" xr:uid="{75FFDB3D-C597-49A3-B402-5DA6D0232361}"/>
    <hyperlink ref="B4:F4" location="'Process - O&amp;F'!A1" tooltip="2. Operations &amp; Facilities" display="2. Operations &amp; Facilities" xr:uid="{9BF2DB6F-12A9-4E3C-AC57-8826C60304D6}"/>
    <hyperlink ref="C57:J57" r:id="rId1" display="https://www.cisecurity.org/white-papers/cis-controls-v7-measures-metrics/" xr:uid="{93509480-145F-42C8-B565-DEA897AF8683}"/>
    <hyperlink ref="C54:J55" r:id="rId2" display="https://www.betaalvereniging.nl/wp-content/uploads/Library-of-Cyber-Resilience-Metrics-Shared-Research-Program-Cybersecurity.pdf" xr:uid="{320ACD47-75F3-4144-AFFE-1102F9DC0CE8}"/>
  </hyperlinks>
  <pageMargins left="0.7" right="0.7" top="0.75" bottom="0.75" header="0.3" footer="0.3"/>
  <pageSetup paperSize="9" orientation="portrait" r:id="rId3"/>
  <drawing r:id="rId4"/>
  <legacyDrawing r:id="rId5"/>
  <mc:AlternateContent xmlns:mc="http://schemas.openxmlformats.org/markup-compatibility/2006">
    <mc:Choice Requires="x14">
      <controls>
        <mc:AlternateContent xmlns:mc="http://schemas.openxmlformats.org/markup-compatibility/2006">
          <mc:Choice Requires="x14">
            <control shapeId="72764" r:id="rId6" name="Drop Down 60">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72765" r:id="rId7" name="Drop Down 6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2766" r:id="rId8" name="Drop Down 62">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72767" r:id="rId9" name="Drop Down 63">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2768" r:id="rId10" name="Drop Down 6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2781" r:id="rId11" name="Drop Down 77">
              <controlPr defaultSize="0" autoLine="0" autoPict="0">
                <anchor moveWithCells="1">
                  <from>
                    <xdr:col>13</xdr:col>
                    <xdr:colOff>15368</xdr:colOff>
                    <xdr:row>9</xdr:row>
                    <xdr:rowOff>23052</xdr:rowOff>
                  </from>
                  <to>
                    <xdr:col>14</xdr:col>
                    <xdr:colOff>15368</xdr:colOff>
                    <xdr:row>9</xdr:row>
                    <xdr:rowOff>230521</xdr:rowOff>
                  </to>
                </anchor>
              </controlPr>
            </control>
          </mc:Choice>
        </mc:AlternateContent>
        <mc:AlternateContent xmlns:mc="http://schemas.openxmlformats.org/markup-compatibility/2006">
          <mc:Choice Requires="x14">
            <control shapeId="72782" r:id="rId12" name="Drop Down 78">
              <controlPr defaultSize="0" autoLine="0" autoPict="0">
                <anchor moveWithCells="1">
                  <from>
                    <xdr:col>13</xdr:col>
                    <xdr:colOff>15368</xdr:colOff>
                    <xdr:row>10</xdr:row>
                    <xdr:rowOff>23052</xdr:rowOff>
                  </from>
                  <to>
                    <xdr:col>14</xdr:col>
                    <xdr:colOff>15368</xdr:colOff>
                    <xdr:row>10</xdr:row>
                    <xdr:rowOff>230521</xdr:rowOff>
                  </to>
                </anchor>
              </controlPr>
            </control>
          </mc:Choice>
        </mc:AlternateContent>
        <mc:AlternateContent xmlns:mc="http://schemas.openxmlformats.org/markup-compatibility/2006">
          <mc:Choice Requires="x14">
            <control shapeId="72783" r:id="rId13" name="Drop Down 79">
              <controlPr defaultSize="0" autoLine="0" autoPict="0">
                <anchor moveWithCells="1">
                  <from>
                    <xdr:col>13</xdr:col>
                    <xdr:colOff>15368</xdr:colOff>
                    <xdr:row>11</xdr:row>
                    <xdr:rowOff>23052</xdr:rowOff>
                  </from>
                  <to>
                    <xdr:col>14</xdr:col>
                    <xdr:colOff>15368</xdr:colOff>
                    <xdr:row>11</xdr:row>
                    <xdr:rowOff>230521</xdr:rowOff>
                  </to>
                </anchor>
              </controlPr>
            </control>
          </mc:Choice>
        </mc:AlternateContent>
        <mc:AlternateContent xmlns:mc="http://schemas.openxmlformats.org/markup-compatibility/2006">
          <mc:Choice Requires="x14">
            <control shapeId="72784" r:id="rId14" name="Drop Down 80">
              <controlPr defaultSize="0" autoLine="0" autoPict="0">
                <anchor moveWithCells="1">
                  <from>
                    <xdr:col>13</xdr:col>
                    <xdr:colOff>15368</xdr:colOff>
                    <xdr:row>12</xdr:row>
                    <xdr:rowOff>23052</xdr:rowOff>
                  </from>
                  <to>
                    <xdr:col>14</xdr:col>
                    <xdr:colOff>15368</xdr:colOff>
                    <xdr:row>12</xdr:row>
                    <xdr:rowOff>230521</xdr:rowOff>
                  </to>
                </anchor>
              </controlPr>
            </control>
          </mc:Choice>
        </mc:AlternateContent>
        <mc:AlternateContent xmlns:mc="http://schemas.openxmlformats.org/markup-compatibility/2006">
          <mc:Choice Requires="x14">
            <control shapeId="72785" r:id="rId15" name="Drop Down 81">
              <controlPr defaultSize="0" autoLine="0" autoPict="0">
                <anchor moveWithCells="1">
                  <from>
                    <xdr:col>13</xdr:col>
                    <xdr:colOff>15368</xdr:colOff>
                    <xdr:row>13</xdr:row>
                    <xdr:rowOff>23052</xdr:rowOff>
                  </from>
                  <to>
                    <xdr:col>14</xdr:col>
                    <xdr:colOff>15368</xdr:colOff>
                    <xdr:row>13</xdr:row>
                    <xdr:rowOff>230521</xdr:rowOff>
                  </to>
                </anchor>
              </controlPr>
            </control>
          </mc:Choice>
        </mc:AlternateContent>
        <mc:AlternateContent xmlns:mc="http://schemas.openxmlformats.org/markup-compatibility/2006">
          <mc:Choice Requires="x14">
            <control shapeId="72798" r:id="rId16" name="Drop Down 94">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72799" r:id="rId17" name="Drop Down 95">
              <controlPr defaultSize="0" autoLine="0" autoPict="0">
                <anchor moveWithCells="1">
                  <from>
                    <xdr:col>11</xdr:col>
                    <xdr:colOff>15368</xdr:colOff>
                    <xdr:row>37</xdr:row>
                    <xdr:rowOff>23052</xdr:rowOff>
                  </from>
                  <to>
                    <xdr:col>12</xdr:col>
                    <xdr:colOff>15368</xdr:colOff>
                    <xdr:row>37</xdr:row>
                    <xdr:rowOff>230521</xdr:rowOff>
                  </to>
                </anchor>
              </controlPr>
            </control>
          </mc:Choice>
        </mc:AlternateContent>
        <mc:AlternateContent xmlns:mc="http://schemas.openxmlformats.org/markup-compatibility/2006">
          <mc:Choice Requires="x14">
            <control shapeId="72800" r:id="rId18" name="Drop Down 96">
              <controlPr defaultSize="0" autoLine="0" autoPict="0">
                <anchor moveWithCells="1">
                  <from>
                    <xdr:col>11</xdr:col>
                    <xdr:colOff>15368</xdr:colOff>
                    <xdr:row>38</xdr:row>
                    <xdr:rowOff>23052</xdr:rowOff>
                  </from>
                  <to>
                    <xdr:col>12</xdr:col>
                    <xdr:colOff>15368</xdr:colOff>
                    <xdr:row>38</xdr:row>
                    <xdr:rowOff>230521</xdr:rowOff>
                  </to>
                </anchor>
              </controlPr>
            </control>
          </mc:Choice>
        </mc:AlternateContent>
        <mc:AlternateContent xmlns:mc="http://schemas.openxmlformats.org/markup-compatibility/2006">
          <mc:Choice Requires="x14">
            <control shapeId="72801" r:id="rId19" name="Drop Down 97">
              <controlPr defaultSize="0" autoLine="0" autoPict="0">
                <anchor moveWithCells="1">
                  <from>
                    <xdr:col>13</xdr:col>
                    <xdr:colOff>15368</xdr:colOff>
                    <xdr:row>36</xdr:row>
                    <xdr:rowOff>38420</xdr:rowOff>
                  </from>
                  <to>
                    <xdr:col>14</xdr:col>
                    <xdr:colOff>15368</xdr:colOff>
                    <xdr:row>36</xdr:row>
                    <xdr:rowOff>238205</xdr:rowOff>
                  </to>
                </anchor>
              </controlPr>
            </control>
          </mc:Choice>
        </mc:AlternateContent>
        <mc:AlternateContent xmlns:mc="http://schemas.openxmlformats.org/markup-compatibility/2006">
          <mc:Choice Requires="x14">
            <control shapeId="72802" r:id="rId20" name="Drop Down 98">
              <controlPr defaultSize="0" autoLine="0" autoPict="0">
                <anchor moveWithCells="1">
                  <from>
                    <xdr:col>13</xdr:col>
                    <xdr:colOff>15368</xdr:colOff>
                    <xdr:row>37</xdr:row>
                    <xdr:rowOff>38420</xdr:rowOff>
                  </from>
                  <to>
                    <xdr:col>14</xdr:col>
                    <xdr:colOff>15368</xdr:colOff>
                    <xdr:row>37</xdr:row>
                    <xdr:rowOff>238205</xdr:rowOff>
                  </to>
                </anchor>
              </controlPr>
            </control>
          </mc:Choice>
        </mc:AlternateContent>
        <mc:AlternateContent xmlns:mc="http://schemas.openxmlformats.org/markup-compatibility/2006">
          <mc:Choice Requires="x14">
            <control shapeId="72803" r:id="rId21" name="Drop Down 99">
              <controlPr defaultSize="0" autoLine="0" autoPict="0">
                <anchor moveWithCells="1">
                  <from>
                    <xdr:col>13</xdr:col>
                    <xdr:colOff>15368</xdr:colOff>
                    <xdr:row>38</xdr:row>
                    <xdr:rowOff>38420</xdr:rowOff>
                  </from>
                  <to>
                    <xdr:col>14</xdr:col>
                    <xdr:colOff>15368</xdr:colOff>
                    <xdr:row>38</xdr:row>
                    <xdr:rowOff>238205</xdr:rowOff>
                  </to>
                </anchor>
              </controlPr>
            </control>
          </mc:Choice>
        </mc:AlternateContent>
        <mc:AlternateContent xmlns:mc="http://schemas.openxmlformats.org/markup-compatibility/2006">
          <mc:Choice Requires="x14">
            <control shapeId="72804" r:id="rId22" name="Drop Down 100">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2805" r:id="rId23" name="Drop Down 101">
              <controlPr defaultSize="0" autoLine="0" autoPict="0">
                <anchor moveWithCells="1">
                  <from>
                    <xdr:col>13</xdr:col>
                    <xdr:colOff>15368</xdr:colOff>
                    <xdr:row>14</xdr:row>
                    <xdr:rowOff>23052</xdr:rowOff>
                  </from>
                  <to>
                    <xdr:col>14</xdr:col>
                    <xdr:colOff>15368</xdr:colOff>
                    <xdr:row>14</xdr:row>
                    <xdr:rowOff>230521</xdr:rowOff>
                  </to>
                </anchor>
              </controlPr>
            </control>
          </mc:Choice>
        </mc:AlternateContent>
        <mc:AlternateContent xmlns:mc="http://schemas.openxmlformats.org/markup-compatibility/2006">
          <mc:Choice Requires="x14">
            <control shapeId="72837" r:id="rId24" name="Drop Down 133">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72838" r:id="rId25" name="Drop Down 134">
              <controlPr defaultSize="0" autoLine="0" autoPict="0">
                <anchor moveWithCells="1">
                  <from>
                    <xdr:col>11</xdr:col>
                    <xdr:colOff>15368</xdr:colOff>
                    <xdr:row>41</xdr:row>
                    <xdr:rowOff>23052</xdr:rowOff>
                  </from>
                  <to>
                    <xdr:col>12</xdr:col>
                    <xdr:colOff>15368</xdr:colOff>
                    <xdr:row>41</xdr:row>
                    <xdr:rowOff>230521</xdr:rowOff>
                  </to>
                </anchor>
              </controlPr>
            </control>
          </mc:Choice>
        </mc:AlternateContent>
        <mc:AlternateContent xmlns:mc="http://schemas.openxmlformats.org/markup-compatibility/2006">
          <mc:Choice Requires="x14">
            <control shapeId="72839" r:id="rId26" name="Drop Down 135">
              <controlPr defaultSize="0" autoLine="0" autoPict="0">
                <anchor moveWithCells="1">
                  <from>
                    <xdr:col>13</xdr:col>
                    <xdr:colOff>15368</xdr:colOff>
                    <xdr:row>40</xdr:row>
                    <xdr:rowOff>38420</xdr:rowOff>
                  </from>
                  <to>
                    <xdr:col>14</xdr:col>
                    <xdr:colOff>15368</xdr:colOff>
                    <xdr:row>40</xdr:row>
                    <xdr:rowOff>238205</xdr:rowOff>
                  </to>
                </anchor>
              </controlPr>
            </control>
          </mc:Choice>
        </mc:AlternateContent>
        <mc:AlternateContent xmlns:mc="http://schemas.openxmlformats.org/markup-compatibility/2006">
          <mc:Choice Requires="x14">
            <control shapeId="72840" r:id="rId27" name="Drop Down 136">
              <controlPr defaultSize="0" autoLine="0" autoPict="0">
                <anchor moveWithCells="1">
                  <from>
                    <xdr:col>13</xdr:col>
                    <xdr:colOff>15368</xdr:colOff>
                    <xdr:row>41</xdr:row>
                    <xdr:rowOff>38420</xdr:rowOff>
                  </from>
                  <to>
                    <xdr:col>14</xdr:col>
                    <xdr:colOff>15368</xdr:colOff>
                    <xdr:row>41</xdr:row>
                    <xdr:rowOff>238205</xdr:rowOff>
                  </to>
                </anchor>
              </controlPr>
            </control>
          </mc:Choice>
        </mc:AlternateContent>
        <mc:AlternateContent xmlns:mc="http://schemas.openxmlformats.org/markup-compatibility/2006">
          <mc:Choice Requires="x14">
            <control shapeId="72841" r:id="rId28" name="Drop Down 137">
              <controlPr defaultSize="0" autoLine="0" autoPict="0">
                <anchor moveWithCells="1">
                  <from>
                    <xdr:col>11</xdr:col>
                    <xdr:colOff>15368</xdr:colOff>
                    <xdr:row>43</xdr:row>
                    <xdr:rowOff>23052</xdr:rowOff>
                  </from>
                  <to>
                    <xdr:col>12</xdr:col>
                    <xdr:colOff>15368</xdr:colOff>
                    <xdr:row>43</xdr:row>
                    <xdr:rowOff>230521</xdr:rowOff>
                  </to>
                </anchor>
              </controlPr>
            </control>
          </mc:Choice>
        </mc:AlternateContent>
        <mc:AlternateContent xmlns:mc="http://schemas.openxmlformats.org/markup-compatibility/2006">
          <mc:Choice Requires="x14">
            <control shapeId="72842" r:id="rId29" name="Drop Down 138">
              <controlPr defaultSize="0" autoLine="0" autoPict="0">
                <anchor moveWithCells="1">
                  <from>
                    <xdr:col>13</xdr:col>
                    <xdr:colOff>15368</xdr:colOff>
                    <xdr:row>43</xdr:row>
                    <xdr:rowOff>38420</xdr:rowOff>
                  </from>
                  <to>
                    <xdr:col>14</xdr:col>
                    <xdr:colOff>15368</xdr:colOff>
                    <xdr:row>43</xdr:row>
                    <xdr:rowOff>238205</xdr:rowOff>
                  </to>
                </anchor>
              </controlPr>
            </control>
          </mc:Choice>
        </mc:AlternateContent>
        <mc:AlternateContent xmlns:mc="http://schemas.openxmlformats.org/markup-compatibility/2006">
          <mc:Choice Requires="x14">
            <control shapeId="72843" r:id="rId30" name="Drop Down 139">
              <controlPr defaultSize="0" autoLine="0" autoPict="0">
                <anchor moveWithCells="1">
                  <from>
                    <xdr:col>13</xdr:col>
                    <xdr:colOff>15368</xdr:colOff>
                    <xdr:row>44</xdr:row>
                    <xdr:rowOff>38420</xdr:rowOff>
                  </from>
                  <to>
                    <xdr:col>14</xdr:col>
                    <xdr:colOff>15368</xdr:colOff>
                    <xdr:row>44</xdr:row>
                    <xdr:rowOff>238205</xdr:rowOff>
                  </to>
                </anchor>
              </controlPr>
            </control>
          </mc:Choice>
        </mc:AlternateContent>
        <mc:AlternateContent xmlns:mc="http://schemas.openxmlformats.org/markup-compatibility/2006">
          <mc:Choice Requires="x14">
            <control shapeId="72844" r:id="rId31" name="Drop Down 140">
              <controlPr defaultSize="0" autoLine="0" autoPict="0">
                <anchor moveWithCells="1">
                  <from>
                    <xdr:col>13</xdr:col>
                    <xdr:colOff>15368</xdr:colOff>
                    <xdr:row>45</xdr:row>
                    <xdr:rowOff>38420</xdr:rowOff>
                  </from>
                  <to>
                    <xdr:col>14</xdr:col>
                    <xdr:colOff>15368</xdr:colOff>
                    <xdr:row>45</xdr:row>
                    <xdr:rowOff>238205</xdr:rowOff>
                  </to>
                </anchor>
              </controlPr>
            </control>
          </mc:Choice>
        </mc:AlternateContent>
        <mc:AlternateContent xmlns:mc="http://schemas.openxmlformats.org/markup-compatibility/2006">
          <mc:Choice Requires="x14">
            <control shapeId="72845" r:id="rId32" name="Drop Down 141">
              <controlPr defaultSize="0" autoLine="0" autoPict="0">
                <anchor moveWithCells="1">
                  <from>
                    <xdr:col>13</xdr:col>
                    <xdr:colOff>15368</xdr:colOff>
                    <xdr:row>46</xdr:row>
                    <xdr:rowOff>38420</xdr:rowOff>
                  </from>
                  <to>
                    <xdr:col>14</xdr:col>
                    <xdr:colOff>15368</xdr:colOff>
                    <xdr:row>46</xdr:row>
                    <xdr:rowOff>238205</xdr:rowOff>
                  </to>
                </anchor>
              </controlPr>
            </control>
          </mc:Choice>
        </mc:AlternateContent>
        <mc:AlternateContent xmlns:mc="http://schemas.openxmlformats.org/markup-compatibility/2006">
          <mc:Choice Requires="x14">
            <control shapeId="72846" r:id="rId33" name="Drop Down 142">
              <controlPr defaultSize="0" autoLine="0" autoPict="0">
                <anchor moveWithCells="1">
                  <from>
                    <xdr:col>11</xdr:col>
                    <xdr:colOff>15368</xdr:colOff>
                    <xdr:row>44</xdr:row>
                    <xdr:rowOff>23052</xdr:rowOff>
                  </from>
                  <to>
                    <xdr:col>12</xdr:col>
                    <xdr:colOff>15368</xdr:colOff>
                    <xdr:row>44</xdr:row>
                    <xdr:rowOff>230521</xdr:rowOff>
                  </to>
                </anchor>
              </controlPr>
            </control>
          </mc:Choice>
        </mc:AlternateContent>
        <mc:AlternateContent xmlns:mc="http://schemas.openxmlformats.org/markup-compatibility/2006">
          <mc:Choice Requires="x14">
            <control shapeId="72847" r:id="rId34" name="Drop Down 143">
              <controlPr defaultSize="0" autoLine="0" autoPict="0">
                <anchor moveWithCells="1">
                  <from>
                    <xdr:col>11</xdr:col>
                    <xdr:colOff>15368</xdr:colOff>
                    <xdr:row>45</xdr:row>
                    <xdr:rowOff>23052</xdr:rowOff>
                  </from>
                  <to>
                    <xdr:col>12</xdr:col>
                    <xdr:colOff>15368</xdr:colOff>
                    <xdr:row>45</xdr:row>
                    <xdr:rowOff>230521</xdr:rowOff>
                  </to>
                </anchor>
              </controlPr>
            </control>
          </mc:Choice>
        </mc:AlternateContent>
        <mc:AlternateContent xmlns:mc="http://schemas.openxmlformats.org/markup-compatibility/2006">
          <mc:Choice Requires="x14">
            <control shapeId="72848" r:id="rId35" name="Drop Down 144">
              <controlPr defaultSize="0" autoLine="0" autoPict="0">
                <anchor moveWithCells="1">
                  <from>
                    <xdr:col>11</xdr:col>
                    <xdr:colOff>15368</xdr:colOff>
                    <xdr:row>46</xdr:row>
                    <xdr:rowOff>23052</xdr:rowOff>
                  </from>
                  <to>
                    <xdr:col>12</xdr:col>
                    <xdr:colOff>15368</xdr:colOff>
                    <xdr:row>46</xdr:row>
                    <xdr:rowOff>230521</xdr:rowOff>
                  </to>
                </anchor>
              </controlPr>
            </control>
          </mc:Choice>
        </mc:AlternateContent>
        <mc:AlternateContent xmlns:mc="http://schemas.openxmlformats.org/markup-compatibility/2006">
          <mc:Choice Requires="x14">
            <control shapeId="72849" r:id="rId36" name="Drop Down 145">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72850" r:id="rId37" name="Drop Down 146">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72851" r:id="rId38" name="Drop Down 147">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72852" r:id="rId39" name="Drop Down 148">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72853" r:id="rId40" name="Drop Down 149">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72854" r:id="rId41" name="Drop Down 150">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72855" r:id="rId42" name="Drop Down 151">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72856" r:id="rId43" name="Drop Down 152">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2857" r:id="rId44" name="Drop Down 153">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2858" r:id="rId45" name="Drop Down 154">
              <controlPr defaultSize="0" autoLine="0" autoPict="0">
                <anchor moveWithCells="1">
                  <from>
                    <xdr:col>13</xdr:col>
                    <xdr:colOff>15368</xdr:colOff>
                    <xdr:row>15</xdr:row>
                    <xdr:rowOff>23052</xdr:rowOff>
                  </from>
                  <to>
                    <xdr:col>14</xdr:col>
                    <xdr:colOff>15368</xdr:colOff>
                    <xdr:row>15</xdr:row>
                    <xdr:rowOff>230521</xdr:rowOff>
                  </to>
                </anchor>
              </controlPr>
            </control>
          </mc:Choice>
        </mc:AlternateContent>
        <mc:AlternateContent xmlns:mc="http://schemas.openxmlformats.org/markup-compatibility/2006">
          <mc:Choice Requires="x14">
            <control shapeId="72859" r:id="rId46" name="Drop Down 155">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72860" r:id="rId47" name="Drop Down 156">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72861" r:id="rId48" name="Drop Down 157">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72862" r:id="rId49" name="Drop Down 158">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72863" r:id="rId50" name="Drop Down 159">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72864" r:id="rId51" name="Drop Down 160">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72865" r:id="rId52" name="Drop Down 161">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72866" r:id="rId53" name="Drop Down 162">
              <controlPr defaultSize="0" autoLine="0" autoPict="0">
                <anchor moveWithCells="1">
                  <from>
                    <xdr:col>13</xdr:col>
                    <xdr:colOff>15368</xdr:colOff>
                    <xdr:row>26</xdr:row>
                    <xdr:rowOff>23052</xdr:rowOff>
                  </from>
                  <to>
                    <xdr:col>14</xdr:col>
                    <xdr:colOff>15368</xdr:colOff>
                    <xdr:row>26</xdr:row>
                    <xdr:rowOff>230521</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Blad27">
    <tabColor rgb="FF0070C0"/>
  </sheetPr>
  <dimension ref="A1:T64"/>
  <sheetViews>
    <sheetView showRowColHeaders="0" workbookViewId="0">
      <pane ySplit="7" topLeftCell="A8" activePane="bottomLeft" state="frozen"/>
      <selection pane="bottomLeft"/>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425"/>
      <c r="B1" s="751" t="s">
        <v>153</v>
      </c>
      <c r="C1" s="752"/>
      <c r="D1" s="752"/>
      <c r="E1" s="752"/>
      <c r="F1" s="752"/>
      <c r="G1" s="752"/>
      <c r="H1" s="752"/>
      <c r="I1" s="752"/>
      <c r="J1" s="752"/>
      <c r="K1" s="752"/>
      <c r="L1" s="742"/>
      <c r="M1" s="437"/>
      <c r="N1" s="759"/>
      <c r="O1" s="426"/>
      <c r="P1" s="426"/>
      <c r="Q1" s="426"/>
      <c r="R1" s="426"/>
      <c r="S1" s="427"/>
    </row>
    <row r="2" spans="1:19" ht="20.149999999999999" customHeight="1" x14ac:dyDescent="0.3">
      <c r="A2" s="428"/>
      <c r="B2" s="753"/>
      <c r="C2" s="754"/>
      <c r="D2" s="754"/>
      <c r="E2" s="754"/>
      <c r="F2" s="754"/>
      <c r="G2" s="754"/>
      <c r="H2" s="754"/>
      <c r="I2" s="754"/>
      <c r="J2" s="754"/>
      <c r="K2" s="754"/>
      <c r="L2" s="743"/>
      <c r="M2" s="422"/>
      <c r="N2" s="743"/>
      <c r="O2" s="434"/>
      <c r="P2" s="434"/>
      <c r="Q2" s="434"/>
      <c r="R2" s="434"/>
      <c r="S2" s="435"/>
    </row>
    <row r="3" spans="1:19" ht="20.149999999999999" customHeight="1" x14ac:dyDescent="0.3">
      <c r="A3" s="428"/>
      <c r="B3" s="735" t="s">
        <v>2831</v>
      </c>
      <c r="C3" s="736"/>
      <c r="D3" s="736"/>
      <c r="E3" s="736"/>
      <c r="F3" s="736"/>
      <c r="G3" s="735" t="s">
        <v>3203</v>
      </c>
      <c r="H3" s="736"/>
      <c r="I3" s="736"/>
      <c r="J3" s="736"/>
      <c r="K3" s="736"/>
      <c r="L3" s="414"/>
      <c r="M3" s="414"/>
      <c r="N3" s="414"/>
      <c r="O3" s="429"/>
      <c r="P3" s="429"/>
      <c r="Q3" s="429"/>
      <c r="R3" s="429"/>
      <c r="S3" s="430"/>
    </row>
    <row r="4" spans="1:19" ht="20.149999999999999" customHeight="1" x14ac:dyDescent="0.3">
      <c r="A4" s="428"/>
      <c r="B4" s="735" t="s">
        <v>3929</v>
      </c>
      <c r="C4" s="736"/>
      <c r="D4" s="736"/>
      <c r="E4" s="736"/>
      <c r="F4" s="736"/>
      <c r="G4" s="747"/>
      <c r="H4" s="748"/>
      <c r="I4" s="748"/>
      <c r="J4" s="748"/>
      <c r="K4" s="748"/>
      <c r="L4" s="414"/>
      <c r="M4" s="414"/>
      <c r="N4" s="414"/>
      <c r="O4" s="429"/>
      <c r="P4" s="429"/>
      <c r="Q4" s="429"/>
      <c r="R4" s="429"/>
      <c r="S4" s="430"/>
    </row>
    <row r="5" spans="1:19" ht="20.149999999999999" customHeight="1" x14ac:dyDescent="0.3">
      <c r="A5" s="428"/>
      <c r="B5" s="735" t="s">
        <v>3820</v>
      </c>
      <c r="C5" s="736"/>
      <c r="D5" s="736"/>
      <c r="E5" s="736"/>
      <c r="F5" s="736"/>
      <c r="G5" s="747"/>
      <c r="H5" s="748"/>
      <c r="I5" s="748"/>
      <c r="J5" s="748"/>
      <c r="K5" s="748"/>
      <c r="L5" s="414"/>
      <c r="M5" s="414"/>
      <c r="N5" s="414"/>
      <c r="O5" s="429"/>
      <c r="P5" s="429"/>
      <c r="Q5" s="429"/>
      <c r="R5" s="429"/>
      <c r="S5" s="430"/>
    </row>
    <row r="6" spans="1:19" ht="20.149999999999999" customHeight="1" x14ac:dyDescent="0.3">
      <c r="A6" s="428"/>
      <c r="B6" s="744" t="s">
        <v>2214</v>
      </c>
      <c r="C6" s="745"/>
      <c r="D6" s="745"/>
      <c r="E6" s="745"/>
      <c r="F6" s="746"/>
      <c r="G6" s="436"/>
      <c r="H6" s="414"/>
      <c r="I6" s="414"/>
      <c r="J6" s="414"/>
      <c r="K6" s="414"/>
      <c r="L6" s="414"/>
      <c r="M6" s="414"/>
      <c r="N6" s="414"/>
      <c r="O6" s="429"/>
      <c r="P6" s="429"/>
      <c r="Q6" s="429"/>
      <c r="R6" s="429"/>
      <c r="S6" s="430"/>
    </row>
    <row r="7" spans="1:19" ht="20.149999999999999" customHeight="1" thickBot="1" x14ac:dyDescent="0.35">
      <c r="A7" s="431"/>
      <c r="B7" s="432"/>
      <c r="C7" s="432"/>
      <c r="D7" s="432"/>
      <c r="E7" s="432"/>
      <c r="F7" s="432"/>
      <c r="G7" s="432"/>
      <c r="H7" s="432"/>
      <c r="I7" s="432"/>
      <c r="J7" s="432"/>
      <c r="K7" s="432"/>
      <c r="L7" s="432"/>
      <c r="M7" s="432"/>
      <c r="N7" s="432"/>
      <c r="O7" s="432"/>
      <c r="P7" s="432"/>
      <c r="Q7" s="432"/>
      <c r="R7" s="432"/>
      <c r="S7" s="433"/>
    </row>
    <row r="8" spans="1:19" ht="20.149999999999999" customHeight="1" x14ac:dyDescent="0.3">
      <c r="A8" s="28"/>
      <c r="B8" s="29"/>
      <c r="C8" s="29"/>
      <c r="D8" s="29"/>
      <c r="E8" s="29"/>
      <c r="F8" s="29"/>
      <c r="G8" s="29"/>
      <c r="H8" s="29"/>
      <c r="I8" s="29"/>
      <c r="J8" s="29"/>
      <c r="K8" s="29"/>
      <c r="L8" s="29"/>
      <c r="M8" s="29"/>
      <c r="N8" s="29"/>
      <c r="O8" s="29"/>
      <c r="P8" s="29"/>
      <c r="Q8" s="29"/>
      <c r="R8" s="29"/>
      <c r="S8" s="30"/>
    </row>
    <row r="9" spans="1:19" s="2" customFormat="1" ht="20.149999999999999" customHeight="1" x14ac:dyDescent="0.3">
      <c r="A9" s="106">
        <v>4</v>
      </c>
      <c r="B9" s="107" t="s">
        <v>813</v>
      </c>
      <c r="C9" s="108"/>
      <c r="D9" s="107"/>
      <c r="E9" s="107"/>
      <c r="F9" s="107"/>
      <c r="G9" s="107"/>
      <c r="H9" s="107"/>
      <c r="I9" s="107"/>
      <c r="J9" s="107"/>
      <c r="K9" s="108"/>
      <c r="L9" s="109" t="s">
        <v>148</v>
      </c>
      <c r="M9" s="108"/>
      <c r="N9" s="109" t="s">
        <v>125</v>
      </c>
      <c r="O9" s="107"/>
      <c r="P9" s="109" t="s">
        <v>1258</v>
      </c>
      <c r="Q9" s="108"/>
      <c r="R9" s="115" t="s">
        <v>149</v>
      </c>
      <c r="S9" s="13"/>
    </row>
    <row r="10" spans="1:19" s="2" customFormat="1" ht="20.149999999999999" customHeight="1" x14ac:dyDescent="0.3">
      <c r="A10" s="4"/>
      <c r="B10" s="102" t="s">
        <v>2854</v>
      </c>
      <c r="C10" s="3"/>
      <c r="D10" s="102"/>
      <c r="E10" s="102"/>
      <c r="F10" s="102"/>
      <c r="G10" s="102"/>
      <c r="H10" s="102"/>
      <c r="I10" s="102"/>
      <c r="J10" s="102"/>
      <c r="K10" s="3"/>
      <c r="L10" s="536"/>
      <c r="M10" s="3"/>
      <c r="N10" s="536"/>
      <c r="O10" s="102"/>
      <c r="P10" s="536"/>
      <c r="Q10" s="3"/>
      <c r="R10" s="613"/>
      <c r="S10" s="13"/>
    </row>
    <row r="11" spans="1:19" s="2" customFormat="1" ht="20.149999999999999" customHeight="1" x14ac:dyDescent="0.3">
      <c r="A11" s="6"/>
      <c r="B11" s="8" t="s">
        <v>2325</v>
      </c>
      <c r="C11" s="3" t="s">
        <v>1872</v>
      </c>
      <c r="D11" s="3"/>
      <c r="E11" s="3"/>
      <c r="F11" s="3"/>
      <c r="G11" s="3"/>
      <c r="H11" s="3"/>
      <c r="I11" s="3"/>
      <c r="J11" s="3"/>
      <c r="K11" s="3"/>
      <c r="L11" s="113"/>
      <c r="M11" s="3"/>
      <c r="N11" s="113"/>
      <c r="O11" s="3"/>
      <c r="P11" s="398" t="str">
        <f>VLOOKUP(_Output!D279,_Guidance!B825:C830,2,FALSE)</f>
        <v xml:space="preserve"> </v>
      </c>
      <c r="Q11" s="3"/>
      <c r="R11" s="113" t="s">
        <v>2651</v>
      </c>
      <c r="S11" s="13"/>
    </row>
    <row r="12" spans="1:19" s="2" customFormat="1" ht="20.149999999999999" customHeight="1" x14ac:dyDescent="0.3">
      <c r="A12" s="6"/>
      <c r="B12" s="8" t="s">
        <v>2326</v>
      </c>
      <c r="C12" s="3" t="s">
        <v>814</v>
      </c>
      <c r="D12" s="3"/>
      <c r="E12" s="3"/>
      <c r="F12" s="3"/>
      <c r="G12" s="3"/>
      <c r="H12" s="3"/>
      <c r="I12" s="3"/>
      <c r="J12" s="3"/>
      <c r="K12" s="3"/>
      <c r="L12" s="113"/>
      <c r="M12" s="3"/>
      <c r="N12" s="113"/>
      <c r="O12" s="3"/>
      <c r="P12" s="398" t="str">
        <f>VLOOKUP(_Output!D282,_Guidance!B831:C836,2,FALSE)</f>
        <v xml:space="preserve"> </v>
      </c>
      <c r="Q12" s="3"/>
      <c r="R12" s="113" t="s">
        <v>815</v>
      </c>
      <c r="S12" s="13"/>
    </row>
    <row r="13" spans="1:19" s="2" customFormat="1" ht="20.149999999999999" customHeight="1" x14ac:dyDescent="0.3">
      <c r="A13" s="6"/>
      <c r="B13" s="8" t="s">
        <v>2855</v>
      </c>
      <c r="C13" s="3" t="s">
        <v>816</v>
      </c>
      <c r="D13" s="3"/>
      <c r="E13" s="3"/>
      <c r="F13" s="3"/>
      <c r="G13" s="3"/>
      <c r="H13" s="3"/>
      <c r="I13" s="3"/>
      <c r="J13" s="3"/>
      <c r="K13" s="3"/>
      <c r="L13" s="113"/>
      <c r="M13" s="3"/>
      <c r="N13" s="113"/>
      <c r="O13" s="3"/>
      <c r="P13" s="398" t="str">
        <f>VLOOKUP(_Output!D285,_Guidance!B837:C842,2,FALSE)</f>
        <v xml:space="preserve"> </v>
      </c>
      <c r="Q13" s="3"/>
      <c r="R13" s="113" t="s">
        <v>2487</v>
      </c>
      <c r="S13" s="13"/>
    </row>
    <row r="14" spans="1:19" s="2" customFormat="1" ht="20.149999999999999" customHeight="1" x14ac:dyDescent="0.3">
      <c r="A14" s="6"/>
      <c r="B14" s="8" t="s">
        <v>2856</v>
      </c>
      <c r="C14" s="3" t="s">
        <v>817</v>
      </c>
      <c r="D14" s="3"/>
      <c r="E14" s="3"/>
      <c r="F14" s="3"/>
      <c r="G14" s="3"/>
      <c r="H14" s="3"/>
      <c r="I14" s="3"/>
      <c r="J14" s="3"/>
      <c r="K14" s="3"/>
      <c r="L14" s="113"/>
      <c r="M14" s="3"/>
      <c r="N14" s="113"/>
      <c r="O14" s="3"/>
      <c r="P14" s="398" t="str">
        <f>VLOOKUP(_Output!D288,_Guidance!B843:C848,2,FALSE)</f>
        <v xml:space="preserve"> </v>
      </c>
      <c r="Q14" s="3"/>
      <c r="R14" s="113" t="s">
        <v>1762</v>
      </c>
      <c r="S14" s="13"/>
    </row>
    <row r="15" spans="1:19" s="2" customFormat="1" ht="20.149999999999999" customHeight="1" x14ac:dyDescent="0.3">
      <c r="A15" s="6"/>
      <c r="B15" s="8" t="s">
        <v>2857</v>
      </c>
      <c r="C15" s="3" t="s">
        <v>2578</v>
      </c>
      <c r="D15" s="3"/>
      <c r="E15" s="3"/>
      <c r="F15" s="3"/>
      <c r="G15" s="3"/>
      <c r="H15" s="3"/>
      <c r="I15" s="3"/>
      <c r="J15" s="3"/>
      <c r="K15" s="3"/>
      <c r="L15" s="113"/>
      <c r="M15" s="3"/>
      <c r="N15" s="113"/>
      <c r="O15" s="3"/>
      <c r="P15" s="398" t="str">
        <f>VLOOKUP(_Output!D292,_Guidance!B849:C854,2,FALSE)</f>
        <v xml:space="preserve"> </v>
      </c>
      <c r="Q15" s="3"/>
      <c r="R15" s="113" t="s">
        <v>2579</v>
      </c>
      <c r="S15" s="13"/>
    </row>
    <row r="16" spans="1:19" s="2" customFormat="1" ht="20.149999999999999" customHeight="1" x14ac:dyDescent="0.3">
      <c r="A16" s="6"/>
      <c r="B16" s="8" t="s">
        <v>2858</v>
      </c>
      <c r="C16" s="3" t="s">
        <v>818</v>
      </c>
      <c r="D16" s="3"/>
      <c r="E16" s="3"/>
      <c r="F16" s="3"/>
      <c r="G16" s="3"/>
      <c r="H16" s="3"/>
      <c r="I16" s="3"/>
      <c r="J16" s="3"/>
      <c r="K16" s="3"/>
      <c r="L16" s="113"/>
      <c r="M16" s="3"/>
      <c r="N16" s="113"/>
      <c r="O16" s="3"/>
      <c r="P16" s="398" t="str">
        <f>VLOOKUP(_Output!D295,_Guidance!B855:C860,2,FALSE)</f>
        <v xml:space="preserve"> </v>
      </c>
      <c r="Q16" s="3"/>
      <c r="R16" s="113" t="s">
        <v>819</v>
      </c>
      <c r="S16" s="13"/>
    </row>
    <row r="17" spans="1:19" s="2" customFormat="1" ht="20.149999999999999" customHeight="1" x14ac:dyDescent="0.3">
      <c r="A17" s="6"/>
      <c r="B17" s="8" t="s">
        <v>2859</v>
      </c>
      <c r="C17" s="3" t="s">
        <v>821</v>
      </c>
      <c r="D17" s="3"/>
      <c r="E17" s="3"/>
      <c r="F17" s="3"/>
      <c r="G17" s="3"/>
      <c r="H17" s="3"/>
      <c r="I17" s="3"/>
      <c r="J17" s="3"/>
      <c r="K17" s="3"/>
      <c r="L17" s="113"/>
      <c r="M17" s="3"/>
      <c r="N17" s="113"/>
      <c r="O17" s="3"/>
      <c r="P17" s="398" t="str">
        <f>VLOOKUP(_Output!D298,_Guidance!B861:C866,2,FALSE)</f>
        <v xml:space="preserve"> </v>
      </c>
      <c r="Q17" s="3"/>
      <c r="R17" s="113" t="s">
        <v>1841</v>
      </c>
      <c r="S17" s="13"/>
    </row>
    <row r="18" spans="1:19" s="2" customFormat="1" ht="20.149999999999999" customHeight="1" x14ac:dyDescent="0.3">
      <c r="A18" s="6"/>
      <c r="B18" s="8" t="s">
        <v>2860</v>
      </c>
      <c r="C18" s="3" t="s">
        <v>823</v>
      </c>
      <c r="D18" s="3"/>
      <c r="E18" s="3"/>
      <c r="F18" s="3"/>
      <c r="G18" s="3"/>
      <c r="H18" s="3"/>
      <c r="I18" s="3"/>
      <c r="J18" s="3"/>
      <c r="K18" s="3"/>
      <c r="L18" s="113"/>
      <c r="M18" s="3"/>
      <c r="N18" s="113"/>
      <c r="O18" s="3"/>
      <c r="P18" s="398" t="str">
        <f>VLOOKUP(_Output!D301,_Guidance!B867:C872,2,FALSE)</f>
        <v xml:space="preserve"> </v>
      </c>
      <c r="Q18" s="3"/>
      <c r="R18" s="113" t="s">
        <v>2580</v>
      </c>
      <c r="S18" s="13"/>
    </row>
    <row r="19" spans="1:19" s="2" customFormat="1" ht="20.149999999999999" customHeight="1" x14ac:dyDescent="0.3">
      <c r="A19" s="6"/>
      <c r="B19" s="8" t="s">
        <v>2861</v>
      </c>
      <c r="C19" s="3" t="s">
        <v>826</v>
      </c>
      <c r="D19" s="3"/>
      <c r="E19" s="3"/>
      <c r="F19" s="3"/>
      <c r="G19" s="3"/>
      <c r="H19" s="3"/>
      <c r="I19" s="3"/>
      <c r="J19" s="3"/>
      <c r="K19" s="3"/>
      <c r="L19" s="113"/>
      <c r="M19" s="3"/>
      <c r="N19" s="113"/>
      <c r="O19" s="3"/>
      <c r="P19" s="398" t="str">
        <f>VLOOKUP(_Output!D307,_Guidance!B873:C878,2,FALSE)</f>
        <v xml:space="preserve"> </v>
      </c>
      <c r="Q19" s="3"/>
      <c r="R19" s="113" t="s">
        <v>1842</v>
      </c>
      <c r="S19" s="13"/>
    </row>
    <row r="20" spans="1:19" s="2" customFormat="1" ht="20.149999999999999" customHeight="1" x14ac:dyDescent="0.3">
      <c r="A20" s="6"/>
      <c r="B20" s="8" t="s">
        <v>2862</v>
      </c>
      <c r="C20" s="3" t="s">
        <v>2581</v>
      </c>
      <c r="D20" s="3"/>
      <c r="E20" s="3"/>
      <c r="F20" s="3"/>
      <c r="G20" s="3"/>
      <c r="H20" s="3"/>
      <c r="I20" s="3"/>
      <c r="J20" s="3"/>
      <c r="K20" s="3"/>
      <c r="L20" s="113"/>
      <c r="M20" s="3"/>
      <c r="N20" s="113"/>
      <c r="O20" s="3"/>
      <c r="P20" s="398" t="str">
        <f>VLOOKUP(_Output!D310,_Guidance!B879:C884,2,FALSE)</f>
        <v xml:space="preserve"> </v>
      </c>
      <c r="Q20" s="3"/>
      <c r="R20" s="113" t="s">
        <v>3071</v>
      </c>
      <c r="S20" s="13"/>
    </row>
    <row r="21" spans="1:19" s="2" customFormat="1" ht="20.149999999999999" customHeight="1" x14ac:dyDescent="0.3">
      <c r="A21" s="6"/>
      <c r="B21" s="8" t="s">
        <v>2863</v>
      </c>
      <c r="C21" s="3" t="s">
        <v>829</v>
      </c>
      <c r="D21" s="3"/>
      <c r="E21" s="3"/>
      <c r="F21" s="3"/>
      <c r="G21" s="3"/>
      <c r="H21" s="3"/>
      <c r="I21" s="3"/>
      <c r="J21" s="3"/>
      <c r="K21" s="3"/>
      <c r="L21" s="113"/>
      <c r="M21" s="3"/>
      <c r="N21" s="113"/>
      <c r="O21" s="3"/>
      <c r="P21" s="398" t="str">
        <f>VLOOKUP(_Output!D313,_Guidance!B885:C890,2,FALSE)</f>
        <v xml:space="preserve"> </v>
      </c>
      <c r="Q21" s="3"/>
      <c r="R21" s="113" t="s">
        <v>2582</v>
      </c>
      <c r="S21" s="13"/>
    </row>
    <row r="22" spans="1:19" s="2" customFormat="1" ht="20.149999999999999" customHeight="1" x14ac:dyDescent="0.3">
      <c r="A22" s="6"/>
      <c r="B22" s="99"/>
      <c r="C22" s="3"/>
      <c r="D22" s="3"/>
      <c r="E22" s="3"/>
      <c r="F22" s="3"/>
      <c r="G22" s="3"/>
      <c r="H22" s="3"/>
      <c r="I22" s="3"/>
      <c r="J22" s="3"/>
      <c r="K22" s="3"/>
      <c r="L22" s="113"/>
      <c r="M22" s="3"/>
      <c r="N22" s="113"/>
      <c r="O22" s="3"/>
      <c r="P22" s="398"/>
      <c r="Q22" s="3"/>
      <c r="R22" s="113"/>
      <c r="S22" s="13"/>
    </row>
    <row r="23" spans="1:19" s="2" customFormat="1" ht="20.149999999999999" customHeight="1" x14ac:dyDescent="0.3">
      <c r="A23" s="6"/>
      <c r="B23" s="101" t="s">
        <v>4635</v>
      </c>
      <c r="C23" s="3"/>
      <c r="D23" s="3"/>
      <c r="E23" s="3"/>
      <c r="F23" s="3"/>
      <c r="G23" s="3"/>
      <c r="H23" s="3"/>
      <c r="I23" s="3"/>
      <c r="J23" s="3"/>
      <c r="K23" s="3"/>
      <c r="L23" s="113"/>
      <c r="M23" s="3"/>
      <c r="N23" s="113"/>
      <c r="O23" s="3"/>
      <c r="P23" s="398"/>
      <c r="Q23" s="3"/>
      <c r="R23" s="113"/>
      <c r="S23" s="13"/>
    </row>
    <row r="24" spans="1:19" s="2" customFormat="1" ht="20.149999999999999" customHeight="1" x14ac:dyDescent="0.3">
      <c r="A24" s="6"/>
      <c r="B24" s="8" t="s">
        <v>238</v>
      </c>
      <c r="C24" s="3" t="s">
        <v>4600</v>
      </c>
      <c r="D24" s="3"/>
      <c r="E24" s="3"/>
      <c r="F24" s="3"/>
      <c r="G24" s="3"/>
      <c r="H24" s="3"/>
      <c r="I24" s="3"/>
      <c r="J24" s="3"/>
      <c r="K24" s="3"/>
      <c r="L24" s="113"/>
      <c r="M24" s="3"/>
      <c r="N24" s="113"/>
      <c r="O24" s="3"/>
      <c r="P24" s="398" t="str">
        <f>VLOOKUP(_Output!D1014,_Guidance!B891:C896,2,FALSE)</f>
        <v xml:space="preserve"> </v>
      </c>
      <c r="Q24" s="3"/>
      <c r="R24" s="113" t="s">
        <v>4601</v>
      </c>
      <c r="S24" s="13"/>
    </row>
    <row r="25" spans="1:19" s="2" customFormat="1" ht="20.149999999999999" customHeight="1" x14ac:dyDescent="0.3">
      <c r="A25" s="6"/>
      <c r="B25" s="8" t="s">
        <v>306</v>
      </c>
      <c r="C25" s="3" t="s">
        <v>4599</v>
      </c>
      <c r="D25" s="3"/>
      <c r="E25" s="3"/>
      <c r="F25" s="3"/>
      <c r="G25" s="3"/>
      <c r="H25" s="3"/>
      <c r="I25" s="3"/>
      <c r="J25" s="3"/>
      <c r="K25" s="3"/>
      <c r="L25" s="113"/>
      <c r="M25" s="3"/>
      <c r="N25" s="113"/>
      <c r="O25" s="3"/>
      <c r="P25" s="398" t="str">
        <f>VLOOKUP(_Output!D1015,_Guidance!B897:C902,2,FALSE)</f>
        <v xml:space="preserve"> </v>
      </c>
      <c r="Q25" s="3"/>
      <c r="R25" s="113" t="s">
        <v>4602</v>
      </c>
      <c r="S25" s="13"/>
    </row>
    <row r="26" spans="1:19" s="2" customFormat="1" ht="20.149999999999999" customHeight="1" x14ac:dyDescent="0.3">
      <c r="A26" s="6"/>
      <c r="B26" s="8" t="s">
        <v>307</v>
      </c>
      <c r="C26" s="3" t="s">
        <v>4597</v>
      </c>
      <c r="D26" s="3"/>
      <c r="E26" s="3"/>
      <c r="F26" s="3"/>
      <c r="G26" s="3"/>
      <c r="H26" s="3"/>
      <c r="I26" s="3"/>
      <c r="J26" s="3"/>
      <c r="K26" s="3"/>
      <c r="L26" s="113"/>
      <c r="M26" s="3"/>
      <c r="N26" s="113"/>
      <c r="O26" s="3"/>
      <c r="P26" s="398" t="str">
        <f>VLOOKUP(_Output!D1016,_Guidance!B903:C908,2,FALSE)</f>
        <v xml:space="preserve"> </v>
      </c>
      <c r="Q26" s="3"/>
      <c r="R26" s="113" t="s">
        <v>4603</v>
      </c>
      <c r="S26" s="13"/>
    </row>
    <row r="27" spans="1:19" s="2" customFormat="1" ht="20.149999999999999" customHeight="1" x14ac:dyDescent="0.3">
      <c r="A27" s="6"/>
      <c r="B27" s="8" t="s">
        <v>308</v>
      </c>
      <c r="C27" s="3" t="s">
        <v>4598</v>
      </c>
      <c r="D27" s="3"/>
      <c r="E27" s="3"/>
      <c r="F27" s="3"/>
      <c r="G27" s="3"/>
      <c r="H27" s="3"/>
      <c r="I27" s="3"/>
      <c r="J27" s="3"/>
      <c r="K27" s="3"/>
      <c r="L27" s="113"/>
      <c r="M27" s="3"/>
      <c r="N27" s="113"/>
      <c r="O27" s="3"/>
      <c r="P27" s="398" t="str">
        <f>VLOOKUP(_Output!D1017,_Guidance!B909:C914,2,FALSE)</f>
        <v xml:space="preserve"> </v>
      </c>
      <c r="Q27" s="3"/>
      <c r="R27" s="113" t="s">
        <v>4604</v>
      </c>
      <c r="S27" s="13"/>
    </row>
    <row r="28" spans="1:19" s="2" customFormat="1" ht="20.149999999999999" customHeight="1" x14ac:dyDescent="0.3">
      <c r="A28" s="6"/>
      <c r="B28" s="8" t="s">
        <v>315</v>
      </c>
      <c r="C28" s="3" t="s">
        <v>3066</v>
      </c>
      <c r="D28" s="3"/>
      <c r="E28" s="3"/>
      <c r="F28" s="3"/>
      <c r="G28" s="3"/>
      <c r="H28" s="3"/>
      <c r="I28" s="3"/>
      <c r="J28" s="3"/>
      <c r="K28" s="3"/>
      <c r="L28" s="113"/>
      <c r="M28" s="3"/>
      <c r="N28" s="113"/>
      <c r="O28" s="3"/>
      <c r="P28" s="398" t="str">
        <f>VLOOKUP(_Output!D1018,_Guidance!B915:C920,2,FALSE)</f>
        <v xml:space="preserve"> </v>
      </c>
      <c r="Q28" s="3"/>
      <c r="R28" s="113" t="s">
        <v>4605</v>
      </c>
      <c r="S28" s="13"/>
    </row>
    <row r="29" spans="1:19" s="2" customFormat="1" ht="20.149999999999999" customHeight="1" x14ac:dyDescent="0.3">
      <c r="A29" s="6"/>
      <c r="B29" s="8" t="s">
        <v>669</v>
      </c>
      <c r="C29" s="3" t="s">
        <v>3070</v>
      </c>
      <c r="D29" s="3"/>
      <c r="E29" s="3"/>
      <c r="F29" s="3"/>
      <c r="G29" s="3"/>
      <c r="H29" s="3"/>
      <c r="I29" s="3"/>
      <c r="J29" s="3"/>
      <c r="K29" s="3"/>
      <c r="L29" s="113"/>
      <c r="M29" s="3"/>
      <c r="N29" s="113"/>
      <c r="O29" s="3"/>
      <c r="P29" s="398" t="str">
        <f>VLOOKUP(_Output!D1019,_Guidance!B921:C926,2,FALSE)</f>
        <v xml:space="preserve"> </v>
      </c>
      <c r="Q29" s="3"/>
      <c r="R29" s="113" t="s">
        <v>4606</v>
      </c>
      <c r="S29" s="13"/>
    </row>
    <row r="30" spans="1:19" s="2" customFormat="1" ht="20.149999999999999" customHeight="1" x14ac:dyDescent="0.3">
      <c r="A30" s="6"/>
      <c r="B30" s="3"/>
      <c r="C30" s="3"/>
      <c r="D30" s="3"/>
      <c r="E30" s="3"/>
      <c r="F30" s="3"/>
      <c r="G30" s="3"/>
      <c r="H30" s="3"/>
      <c r="I30" s="3"/>
      <c r="J30" s="3"/>
      <c r="K30" s="3"/>
      <c r="L30" s="113"/>
      <c r="M30" s="3"/>
      <c r="N30" s="113"/>
      <c r="O30" s="3"/>
      <c r="P30" s="398"/>
      <c r="Q30" s="3"/>
      <c r="R30" s="113"/>
      <c r="S30" s="13"/>
    </row>
    <row r="31" spans="1:19" s="2" customFormat="1" ht="20.149999999999999" customHeight="1" x14ac:dyDescent="0.3">
      <c r="A31" s="6"/>
      <c r="B31" s="102" t="s">
        <v>2881</v>
      </c>
      <c r="C31" s="3"/>
      <c r="D31" s="3"/>
      <c r="E31" s="3"/>
      <c r="F31" s="3"/>
      <c r="G31" s="3"/>
      <c r="H31" s="3"/>
      <c r="I31" s="3"/>
      <c r="J31" s="3"/>
      <c r="K31" s="3"/>
      <c r="L31" s="113"/>
      <c r="M31" s="3"/>
      <c r="N31" s="113"/>
      <c r="O31" s="3"/>
      <c r="P31" s="398"/>
      <c r="Q31" s="3"/>
      <c r="R31" s="113"/>
      <c r="S31" s="13"/>
    </row>
    <row r="32" spans="1:19" s="2" customFormat="1" ht="20.149999999999999" customHeight="1" x14ac:dyDescent="0.3">
      <c r="A32" s="6"/>
      <c r="B32" s="8" t="s">
        <v>86</v>
      </c>
      <c r="C32" s="3" t="s">
        <v>2878</v>
      </c>
      <c r="D32" s="3"/>
      <c r="E32" s="3"/>
      <c r="F32" s="3"/>
      <c r="G32" s="3"/>
      <c r="H32" s="3"/>
      <c r="I32" s="3"/>
      <c r="J32" s="3"/>
      <c r="K32" s="3"/>
      <c r="L32" s="113"/>
      <c r="M32" s="3"/>
      <c r="N32" s="113"/>
      <c r="O32" s="3"/>
      <c r="P32" s="398" t="str">
        <f>VLOOKUP(_Output!D1020,_Guidance!B927:C932,2,FALSE)</f>
        <v xml:space="preserve"> </v>
      </c>
      <c r="Q32" s="3"/>
      <c r="R32" s="113" t="s">
        <v>3054</v>
      </c>
      <c r="S32" s="13"/>
    </row>
    <row r="33" spans="1:19" s="2" customFormat="1" ht="20.149999999999999" customHeight="1" x14ac:dyDescent="0.3">
      <c r="A33" s="6"/>
      <c r="B33" s="8" t="s">
        <v>87</v>
      </c>
      <c r="C33" s="3" t="s">
        <v>2870</v>
      </c>
      <c r="D33" s="3"/>
      <c r="E33" s="3"/>
      <c r="F33" s="3"/>
      <c r="G33" s="3"/>
      <c r="H33" s="3"/>
      <c r="I33" s="3"/>
      <c r="J33" s="3"/>
      <c r="K33" s="3"/>
      <c r="L33" s="113"/>
      <c r="M33" s="3"/>
      <c r="N33" s="113"/>
      <c r="O33" s="3"/>
      <c r="P33" s="398" t="str">
        <f>VLOOKUP(_Output!D1021,_Guidance!B933:C938,2,FALSE)</f>
        <v xml:space="preserve"> </v>
      </c>
      <c r="Q33" s="3"/>
      <c r="R33" s="113" t="s">
        <v>3055</v>
      </c>
      <c r="S33" s="13"/>
    </row>
    <row r="34" spans="1:19" s="2" customFormat="1" ht="20.149999999999999" customHeight="1" x14ac:dyDescent="0.3">
      <c r="A34" s="6"/>
      <c r="B34" s="8" t="s">
        <v>88</v>
      </c>
      <c r="C34" s="3" t="s">
        <v>4608</v>
      </c>
      <c r="D34" s="3"/>
      <c r="E34" s="3"/>
      <c r="F34" s="3"/>
      <c r="G34" s="3"/>
      <c r="H34" s="3"/>
      <c r="I34" s="3"/>
      <c r="J34" s="3"/>
      <c r="K34" s="3"/>
      <c r="L34" s="113"/>
      <c r="M34" s="3"/>
      <c r="N34" s="113"/>
      <c r="O34" s="3"/>
      <c r="P34" s="398" t="str">
        <f>VLOOKUP(_Output!D1022,_Guidance!B939:C944,2,FALSE)</f>
        <v xml:space="preserve"> </v>
      </c>
      <c r="Q34" s="3"/>
      <c r="R34" s="113" t="s">
        <v>4607</v>
      </c>
      <c r="S34" s="13"/>
    </row>
    <row r="35" spans="1:19" ht="20.149999999999999" customHeight="1" x14ac:dyDescent="0.3">
      <c r="A35" s="9"/>
      <c r="B35" s="5"/>
      <c r="C35" s="5"/>
      <c r="D35" s="5"/>
      <c r="E35" s="5"/>
      <c r="F35" s="5"/>
      <c r="G35" s="5"/>
      <c r="H35" s="5"/>
      <c r="I35" s="5"/>
      <c r="J35" s="5"/>
      <c r="K35" s="5"/>
      <c r="L35" s="110"/>
      <c r="M35" s="5"/>
      <c r="N35" s="110"/>
      <c r="O35" s="5"/>
      <c r="P35" s="110"/>
      <c r="Q35" s="5"/>
      <c r="R35" s="110"/>
      <c r="S35" s="14"/>
    </row>
    <row r="36" spans="1:19" ht="20.149999999999999" customHeight="1" x14ac:dyDescent="0.3">
      <c r="A36" s="106"/>
      <c r="B36" s="107" t="s">
        <v>233</v>
      </c>
      <c r="C36" s="108"/>
      <c r="D36" s="107"/>
      <c r="E36" s="107"/>
      <c r="F36" s="107"/>
      <c r="G36" s="107"/>
      <c r="H36" s="107"/>
      <c r="I36" s="107"/>
      <c r="J36" s="107"/>
      <c r="K36" s="108"/>
      <c r="L36" s="110"/>
      <c r="M36" s="5"/>
      <c r="N36" s="110"/>
      <c r="O36" s="5"/>
      <c r="P36" s="110"/>
      <c r="Q36" s="5"/>
      <c r="R36" s="116"/>
      <c r="S36" s="14"/>
    </row>
    <row r="37" spans="1:19" ht="20.3" customHeight="1" x14ac:dyDescent="0.3">
      <c r="A37" s="9"/>
      <c r="B37" s="21" t="s">
        <v>116</v>
      </c>
      <c r="C37" s="3" t="s">
        <v>4651</v>
      </c>
      <c r="D37" s="21"/>
      <c r="E37" s="21"/>
      <c r="F37" s="21"/>
      <c r="G37" s="21"/>
      <c r="H37" s="21"/>
      <c r="I37" s="21"/>
      <c r="J37" s="21"/>
      <c r="K37" s="21"/>
      <c r="L37" s="720" t="s">
        <v>2325</v>
      </c>
      <c r="M37" s="717"/>
      <c r="N37" s="818"/>
      <c r="O37" s="818"/>
      <c r="P37" s="818"/>
      <c r="Q37" s="818"/>
      <c r="R37" s="819"/>
      <c r="S37" s="14"/>
    </row>
    <row r="38" spans="1:19" ht="20.3" customHeight="1" x14ac:dyDescent="0.3">
      <c r="A38" s="9"/>
      <c r="B38" s="21"/>
      <c r="C38" s="21"/>
      <c r="D38" s="21"/>
      <c r="E38" s="21"/>
      <c r="F38" s="21"/>
      <c r="G38" s="21"/>
      <c r="H38" s="21"/>
      <c r="I38" s="21"/>
      <c r="J38" s="21"/>
      <c r="K38" s="21"/>
      <c r="L38" s="721" t="s">
        <v>2326</v>
      </c>
      <c r="M38" s="718"/>
      <c r="N38" s="820"/>
      <c r="O38" s="820"/>
      <c r="P38" s="820"/>
      <c r="Q38" s="820"/>
      <c r="R38" s="821"/>
      <c r="S38" s="14"/>
    </row>
    <row r="39" spans="1:19" ht="20.3" customHeight="1" x14ac:dyDescent="0.3">
      <c r="A39" s="9"/>
      <c r="B39" s="839" t="s">
        <v>2652</v>
      </c>
      <c r="C39" s="839"/>
      <c r="D39" s="839"/>
      <c r="E39" s="839"/>
      <c r="F39" s="839"/>
      <c r="G39" s="839"/>
      <c r="H39" s="839"/>
      <c r="I39" s="839"/>
      <c r="J39" s="839"/>
      <c r="K39" s="839"/>
      <c r="L39" s="721" t="s">
        <v>2855</v>
      </c>
      <c r="M39" s="718"/>
      <c r="N39" s="822"/>
      <c r="O39" s="822"/>
      <c r="P39" s="822"/>
      <c r="Q39" s="822"/>
      <c r="R39" s="823"/>
      <c r="S39" s="14"/>
    </row>
    <row r="40" spans="1:19" ht="20.3" customHeight="1" x14ac:dyDescent="0.3">
      <c r="A40" s="9"/>
      <c r="B40" s="839"/>
      <c r="C40" s="839"/>
      <c r="D40" s="839"/>
      <c r="E40" s="839"/>
      <c r="F40" s="839"/>
      <c r="G40" s="839"/>
      <c r="H40" s="839"/>
      <c r="I40" s="839"/>
      <c r="J40" s="839"/>
      <c r="K40" s="839"/>
      <c r="L40" s="721" t="s">
        <v>2856</v>
      </c>
      <c r="M40" s="718"/>
      <c r="N40" s="826"/>
      <c r="O40" s="826"/>
      <c r="P40" s="826"/>
      <c r="Q40" s="826"/>
      <c r="R40" s="827"/>
      <c r="S40" s="14"/>
    </row>
    <row r="41" spans="1:19" ht="20.3" customHeight="1" x14ac:dyDescent="0.3">
      <c r="A41" s="9"/>
      <c r="B41" s="563" t="s">
        <v>2771</v>
      </c>
      <c r="C41" s="564"/>
      <c r="D41" s="564"/>
      <c r="E41" s="564"/>
      <c r="F41" s="564"/>
      <c r="G41" s="564"/>
      <c r="H41" s="564"/>
      <c r="I41" s="564"/>
      <c r="J41" s="564"/>
      <c r="K41" s="564"/>
      <c r="L41" s="721" t="s">
        <v>2857</v>
      </c>
      <c r="M41" s="718"/>
      <c r="N41" s="820"/>
      <c r="O41" s="820"/>
      <c r="P41" s="820"/>
      <c r="Q41" s="820"/>
      <c r="R41" s="821"/>
      <c r="S41" s="14"/>
    </row>
    <row r="42" spans="1:19" ht="20.3" customHeight="1" x14ac:dyDescent="0.3">
      <c r="A42" s="9"/>
      <c r="B42" s="839" t="s">
        <v>2880</v>
      </c>
      <c r="C42" s="839"/>
      <c r="D42" s="839"/>
      <c r="E42" s="839"/>
      <c r="F42" s="839"/>
      <c r="G42" s="839"/>
      <c r="H42" s="839"/>
      <c r="I42" s="839"/>
      <c r="J42" s="839"/>
      <c r="K42" s="839"/>
      <c r="L42" s="721" t="s">
        <v>2858</v>
      </c>
      <c r="M42" s="718"/>
      <c r="N42" s="820"/>
      <c r="O42" s="820"/>
      <c r="P42" s="820"/>
      <c r="Q42" s="820"/>
      <c r="R42" s="821"/>
      <c r="S42" s="14"/>
    </row>
    <row r="43" spans="1:19" ht="20.3" customHeight="1" x14ac:dyDescent="0.3">
      <c r="A43" s="9"/>
      <c r="B43" s="838" t="s">
        <v>2879</v>
      </c>
      <c r="C43" s="839"/>
      <c r="D43" s="839"/>
      <c r="E43" s="839"/>
      <c r="F43" s="839"/>
      <c r="G43" s="839"/>
      <c r="H43" s="839"/>
      <c r="I43" s="839"/>
      <c r="J43" s="839"/>
      <c r="K43" s="839"/>
      <c r="L43" s="721" t="s">
        <v>2859</v>
      </c>
      <c r="M43" s="718"/>
      <c r="N43" s="820"/>
      <c r="O43" s="820"/>
      <c r="P43" s="820"/>
      <c r="Q43" s="820"/>
      <c r="R43" s="821"/>
      <c r="S43" s="14"/>
    </row>
    <row r="44" spans="1:19" ht="20.3" customHeight="1" x14ac:dyDescent="0.3">
      <c r="A44" s="9"/>
      <c r="B44" s="21"/>
      <c r="C44" s="21"/>
      <c r="D44" s="21"/>
      <c r="E44" s="21"/>
      <c r="F44" s="21"/>
      <c r="G44" s="21"/>
      <c r="H44" s="21"/>
      <c r="I44" s="21"/>
      <c r="J44" s="21"/>
      <c r="K44" s="21"/>
      <c r="L44" s="721" t="s">
        <v>2860</v>
      </c>
      <c r="M44" s="718"/>
      <c r="N44" s="822"/>
      <c r="O44" s="822"/>
      <c r="P44" s="822"/>
      <c r="Q44" s="822"/>
      <c r="R44" s="823"/>
      <c r="S44" s="14"/>
    </row>
    <row r="45" spans="1:19" ht="20.3" customHeight="1" x14ac:dyDescent="0.3">
      <c r="A45" s="9"/>
      <c r="B45" s="21"/>
      <c r="C45" s="21"/>
      <c r="D45" s="21"/>
      <c r="E45" s="21"/>
      <c r="F45" s="21"/>
      <c r="G45" s="21"/>
      <c r="H45" s="21"/>
      <c r="I45" s="21"/>
      <c r="J45" s="21"/>
      <c r="K45" s="21"/>
      <c r="L45" s="721" t="s">
        <v>2861</v>
      </c>
      <c r="M45" s="718"/>
      <c r="N45" s="826"/>
      <c r="O45" s="826"/>
      <c r="P45" s="826"/>
      <c r="Q45" s="826"/>
      <c r="R45" s="827"/>
      <c r="S45" s="14"/>
    </row>
    <row r="46" spans="1:19" ht="20.3" customHeight="1" x14ac:dyDescent="0.3">
      <c r="A46" s="9"/>
      <c r="B46" s="21"/>
      <c r="C46" s="21"/>
      <c r="D46" s="21"/>
      <c r="E46" s="21"/>
      <c r="F46" s="21"/>
      <c r="G46" s="21"/>
      <c r="H46" s="21"/>
      <c r="I46" s="21"/>
      <c r="J46" s="21"/>
      <c r="K46" s="21"/>
      <c r="L46" s="721" t="s">
        <v>2862</v>
      </c>
      <c r="M46" s="718"/>
      <c r="N46" s="822"/>
      <c r="O46" s="822"/>
      <c r="P46" s="822"/>
      <c r="Q46" s="822"/>
      <c r="R46" s="823"/>
      <c r="S46" s="14"/>
    </row>
    <row r="47" spans="1:19" ht="20.3" customHeight="1" x14ac:dyDescent="0.3">
      <c r="A47" s="9"/>
      <c r="B47" s="21"/>
      <c r="C47" s="21"/>
      <c r="D47" s="21"/>
      <c r="E47" s="21"/>
      <c r="F47" s="21"/>
      <c r="G47" s="21"/>
      <c r="H47" s="21"/>
      <c r="I47" s="21"/>
      <c r="J47" s="21"/>
      <c r="K47" s="21"/>
      <c r="L47" s="721" t="s">
        <v>2863</v>
      </c>
      <c r="M47" s="718"/>
      <c r="N47" s="822"/>
      <c r="O47" s="822"/>
      <c r="P47" s="822"/>
      <c r="Q47" s="822"/>
      <c r="R47" s="823"/>
      <c r="S47" s="14"/>
    </row>
    <row r="48" spans="1:19" ht="20.3" customHeight="1" x14ac:dyDescent="0.3">
      <c r="A48" s="9"/>
      <c r="B48" s="21"/>
      <c r="C48" s="21"/>
      <c r="D48" s="21"/>
      <c r="E48" s="21"/>
      <c r="F48" s="21"/>
      <c r="G48" s="21"/>
      <c r="H48" s="21"/>
      <c r="I48" s="21"/>
      <c r="J48" s="21"/>
      <c r="K48" s="21"/>
      <c r="L48" s="721" t="s">
        <v>238</v>
      </c>
      <c r="M48" s="718"/>
      <c r="N48" s="826"/>
      <c r="O48" s="826"/>
      <c r="P48" s="826"/>
      <c r="Q48" s="826"/>
      <c r="R48" s="827"/>
      <c r="S48" s="14"/>
    </row>
    <row r="49" spans="1:19" ht="20.3" customHeight="1" x14ac:dyDescent="0.3">
      <c r="A49" s="9"/>
      <c r="B49" s="21"/>
      <c r="C49" s="21"/>
      <c r="D49" s="21"/>
      <c r="E49" s="21"/>
      <c r="F49" s="21"/>
      <c r="G49" s="21"/>
      <c r="H49" s="21"/>
      <c r="I49" s="21"/>
      <c r="J49" s="21"/>
      <c r="K49" s="21"/>
      <c r="L49" s="721" t="s">
        <v>306</v>
      </c>
      <c r="M49" s="718"/>
      <c r="N49" s="822"/>
      <c r="O49" s="822"/>
      <c r="P49" s="822"/>
      <c r="Q49" s="822"/>
      <c r="R49" s="823"/>
      <c r="S49" s="14"/>
    </row>
    <row r="50" spans="1:19" ht="20.3" customHeight="1" x14ac:dyDescent="0.3">
      <c r="A50" s="9"/>
      <c r="B50" s="21"/>
      <c r="C50" s="21"/>
      <c r="D50" s="21"/>
      <c r="E50" s="21"/>
      <c r="F50" s="21"/>
      <c r="G50" s="21"/>
      <c r="H50" s="21"/>
      <c r="I50" s="21"/>
      <c r="J50" s="21"/>
      <c r="K50" s="21"/>
      <c r="L50" s="721" t="s">
        <v>307</v>
      </c>
      <c r="M50" s="718"/>
      <c r="N50" s="822"/>
      <c r="O50" s="822"/>
      <c r="P50" s="822"/>
      <c r="Q50" s="822"/>
      <c r="R50" s="823"/>
      <c r="S50" s="14"/>
    </row>
    <row r="51" spans="1:19" ht="20.3" customHeight="1" x14ac:dyDescent="0.3">
      <c r="A51" s="9"/>
      <c r="B51" s="21"/>
      <c r="C51" s="21"/>
      <c r="D51" s="21"/>
      <c r="E51" s="21"/>
      <c r="F51" s="21"/>
      <c r="G51" s="21"/>
      <c r="H51" s="21"/>
      <c r="I51" s="21"/>
      <c r="J51" s="21"/>
      <c r="K51" s="21"/>
      <c r="L51" s="721" t="s">
        <v>308</v>
      </c>
      <c r="M51" s="718"/>
      <c r="N51" s="822"/>
      <c r="O51" s="822"/>
      <c r="P51" s="822"/>
      <c r="Q51" s="822"/>
      <c r="R51" s="823"/>
      <c r="S51" s="14"/>
    </row>
    <row r="52" spans="1:19" ht="20.3" customHeight="1" x14ac:dyDescent="0.3">
      <c r="A52" s="9"/>
      <c r="B52" s="21"/>
      <c r="C52" s="21"/>
      <c r="D52" s="21"/>
      <c r="E52" s="21"/>
      <c r="F52" s="21"/>
      <c r="G52" s="21"/>
      <c r="H52" s="21"/>
      <c r="I52" s="21"/>
      <c r="J52" s="21"/>
      <c r="K52" s="21"/>
      <c r="L52" s="721" t="s">
        <v>315</v>
      </c>
      <c r="M52" s="718"/>
      <c r="N52" s="822"/>
      <c r="O52" s="822"/>
      <c r="P52" s="822"/>
      <c r="Q52" s="822"/>
      <c r="R52" s="823"/>
      <c r="S52" s="14"/>
    </row>
    <row r="53" spans="1:19" ht="20.3" customHeight="1" x14ac:dyDescent="0.3">
      <c r="A53" s="9"/>
      <c r="B53" s="21"/>
      <c r="C53" s="21"/>
      <c r="D53" s="21"/>
      <c r="E53" s="21"/>
      <c r="F53" s="21"/>
      <c r="G53" s="21"/>
      <c r="H53" s="21"/>
      <c r="I53" s="21"/>
      <c r="J53" s="21"/>
      <c r="K53" s="21"/>
      <c r="L53" s="721" t="s">
        <v>669</v>
      </c>
      <c r="M53" s="718"/>
      <c r="N53" s="826"/>
      <c r="O53" s="826"/>
      <c r="P53" s="826"/>
      <c r="Q53" s="826"/>
      <c r="R53" s="827"/>
      <c r="S53" s="14"/>
    </row>
    <row r="54" spans="1:19" ht="20.3" customHeight="1" x14ac:dyDescent="0.3">
      <c r="A54" s="9"/>
      <c r="B54" s="21"/>
      <c r="C54" s="21"/>
      <c r="D54" s="21"/>
      <c r="E54" s="21"/>
      <c r="F54" s="21"/>
      <c r="G54" s="21"/>
      <c r="H54" s="21"/>
      <c r="I54" s="21"/>
      <c r="J54" s="21"/>
      <c r="K54" s="21"/>
      <c r="L54" s="721" t="s">
        <v>86</v>
      </c>
      <c r="M54" s="718"/>
      <c r="N54" s="820"/>
      <c r="O54" s="820"/>
      <c r="P54" s="820"/>
      <c r="Q54" s="820"/>
      <c r="R54" s="821"/>
      <c r="S54" s="14"/>
    </row>
    <row r="55" spans="1:19" ht="20.3" customHeight="1" x14ac:dyDescent="0.3">
      <c r="A55" s="9"/>
      <c r="B55" s="21"/>
      <c r="C55" s="21"/>
      <c r="D55" s="21"/>
      <c r="E55" s="21"/>
      <c r="F55" s="21"/>
      <c r="G55" s="21"/>
      <c r="H55" s="21"/>
      <c r="I55" s="21"/>
      <c r="J55" s="21"/>
      <c r="K55" s="21"/>
      <c r="L55" s="721" t="s">
        <v>87</v>
      </c>
      <c r="M55" s="718"/>
      <c r="N55" s="822"/>
      <c r="O55" s="822"/>
      <c r="P55" s="822"/>
      <c r="Q55" s="822"/>
      <c r="R55" s="823"/>
      <c r="S55" s="14"/>
    </row>
    <row r="56" spans="1:19" ht="20.3" customHeight="1" x14ac:dyDescent="0.3">
      <c r="A56" s="9"/>
      <c r="B56" s="21"/>
      <c r="C56" s="21"/>
      <c r="D56" s="21"/>
      <c r="E56" s="21"/>
      <c r="F56" s="21"/>
      <c r="G56" s="21"/>
      <c r="H56" s="21"/>
      <c r="I56" s="21"/>
      <c r="J56" s="21"/>
      <c r="K56" s="21"/>
      <c r="L56" s="722" t="s">
        <v>88</v>
      </c>
      <c r="M56" s="719"/>
      <c r="N56" s="824"/>
      <c r="O56" s="824"/>
      <c r="P56" s="824"/>
      <c r="Q56" s="824"/>
      <c r="R56" s="825"/>
      <c r="S56" s="14"/>
    </row>
    <row r="57" spans="1:19" ht="20.3" customHeight="1" thickBot="1" x14ac:dyDescent="0.35">
      <c r="A57" s="10"/>
      <c r="B57" s="31"/>
      <c r="C57" s="31"/>
      <c r="D57" s="31"/>
      <c r="E57" s="31"/>
      <c r="F57" s="31"/>
      <c r="G57" s="31"/>
      <c r="H57" s="31"/>
      <c r="I57" s="31"/>
      <c r="J57" s="31"/>
      <c r="K57" s="11"/>
      <c r="L57" s="11"/>
      <c r="M57" s="11"/>
      <c r="N57" s="11"/>
      <c r="O57" s="11"/>
      <c r="P57" s="11"/>
      <c r="Q57" s="11"/>
      <c r="R57" s="11"/>
      <c r="S57" s="15"/>
    </row>
    <row r="58" spans="1:19" ht="14.55" hidden="1" x14ac:dyDescent="0.3"/>
    <row r="59" spans="1:19" ht="14.55" hidden="1" x14ac:dyDescent="0.3"/>
    <row r="60" spans="1:19" ht="14.55" hidden="1" x14ac:dyDescent="0.3"/>
    <row r="61" spans="1:19" ht="14.55" hidden="1" x14ac:dyDescent="0.3"/>
    <row r="62" spans="1:19" ht="14.55" hidden="1" x14ac:dyDescent="0.3"/>
    <row r="63" spans="1:19" ht="14.55" hidden="1" x14ac:dyDescent="0.3"/>
    <row r="64" spans="1:19" ht="14.55" hidden="1" x14ac:dyDescent="0.3"/>
  </sheetData>
  <mergeCells count="33">
    <mergeCell ref="N37:R37"/>
    <mergeCell ref="N38:R38"/>
    <mergeCell ref="B6:F6"/>
    <mergeCell ref="L1:L2"/>
    <mergeCell ref="N1:N2"/>
    <mergeCell ref="B3:F3"/>
    <mergeCell ref="G3:K3"/>
    <mergeCell ref="B4:F4"/>
    <mergeCell ref="G4:K4"/>
    <mergeCell ref="B5:F5"/>
    <mergeCell ref="G5:K5"/>
    <mergeCell ref="B1:K2"/>
    <mergeCell ref="N39:R39"/>
    <mergeCell ref="N40:R40"/>
    <mergeCell ref="N41:R41"/>
    <mergeCell ref="N42:R42"/>
    <mergeCell ref="N43:R43"/>
    <mergeCell ref="N54:R54"/>
    <mergeCell ref="N55:R55"/>
    <mergeCell ref="N56:R56"/>
    <mergeCell ref="B39:K40"/>
    <mergeCell ref="B42:K42"/>
    <mergeCell ref="B43:K43"/>
    <mergeCell ref="N49:R49"/>
    <mergeCell ref="N50:R50"/>
    <mergeCell ref="N51:R51"/>
    <mergeCell ref="N52:R52"/>
    <mergeCell ref="N53:R53"/>
    <mergeCell ref="N44:R44"/>
    <mergeCell ref="N45:R45"/>
    <mergeCell ref="N46:R46"/>
    <mergeCell ref="N47:R47"/>
    <mergeCell ref="N48:R48"/>
  </mergeCells>
  <hyperlinks>
    <hyperlink ref="B3:F3" location="'Process - MGT'!A1" tooltip="1. Management" display="1. Management" xr:uid="{00000000-0004-0000-1300-000000000000}"/>
    <hyperlink ref="G3:K3" location="'Process - DTE'!A1" tooltip="5. Detection Engineering &amp; Validation" display="5. Detection Engineering &amp; Validation" xr:uid="{8487D934-F270-4C48-B36D-76DE7AB47F3A}"/>
    <hyperlink ref="B5:F5" location="'Process - RPT'!A1" tooltip="3. Reporting &amp; Communication" display="3. Reporting &amp; Communication" xr:uid="{E4B18454-2CE1-414F-B433-6541FFC6FA33}"/>
    <hyperlink ref="B4:F4" location="'Process - O&amp;F'!A1" tooltip="2. Operations &amp; Facilities" display="2. Operations &amp; Facilities" xr:uid="{44F2FB7D-35D1-47D5-B940-355FC9EF3958}"/>
    <hyperlink ref="B41" r:id="rId1" xr:uid="{268EAEF9-DA53-4E75-8392-3E1CA3918F7B}"/>
    <hyperlink ref="B43" r:id="rId2" xr:uid="{E455CB30-7CED-4203-BFFA-901FB00E4CBA}"/>
  </hyperlinks>
  <pageMargins left="0.7" right="0.7" top="0.75" bottom="0.75" header="0.3" footer="0.3"/>
  <pageSetup paperSize="9" orientation="portrait" r:id="rId3"/>
  <drawing r:id="rId4"/>
  <legacyDrawing r:id="rId5"/>
  <mc:AlternateContent xmlns:mc="http://schemas.openxmlformats.org/markup-compatibility/2006">
    <mc:Choice Requires="x14">
      <controls>
        <mc:AlternateContent xmlns:mc="http://schemas.openxmlformats.org/markup-compatibility/2006">
          <mc:Choice Requires="x14">
            <control shapeId="73830" r:id="rId6" name="Drop Down 10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3831" r:id="rId7" name="Drop Down 103">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73832" r:id="rId8" name="Drop Down 104">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3833" r:id="rId9" name="Drop Down 105">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3834" r:id="rId10" name="Drop Down 10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3835" r:id="rId11" name="Drop Down 10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3836" r:id="rId12" name="Drop Down 10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73837" r:id="rId13" name="Drop Down 10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73839" r:id="rId14" name="Drop Down 111">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73840" r:id="rId15" name="Drop Down 112">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73841" r:id="rId16" name="Drop Down 113">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73842" r:id="rId17" name="Drop Down 114">
              <controlPr defaultSize="0" autoLine="0" autoPict="0">
                <anchor moveWithCells="1">
                  <from>
                    <xdr:col>13</xdr:col>
                    <xdr:colOff>15368</xdr:colOff>
                    <xdr:row>10</xdr:row>
                    <xdr:rowOff>38420</xdr:rowOff>
                  </from>
                  <to>
                    <xdr:col>14</xdr:col>
                    <xdr:colOff>15368</xdr:colOff>
                    <xdr:row>10</xdr:row>
                    <xdr:rowOff>238205</xdr:rowOff>
                  </to>
                </anchor>
              </controlPr>
            </control>
          </mc:Choice>
        </mc:AlternateContent>
        <mc:AlternateContent xmlns:mc="http://schemas.openxmlformats.org/markup-compatibility/2006">
          <mc:Choice Requires="x14">
            <control shapeId="73843" r:id="rId18" name="Drop Down 115">
              <controlPr defaultSize="0" autoLine="0" autoPict="0">
                <anchor moveWithCells="1">
                  <from>
                    <xdr:col>13</xdr:col>
                    <xdr:colOff>15368</xdr:colOff>
                    <xdr:row>11</xdr:row>
                    <xdr:rowOff>38420</xdr:rowOff>
                  </from>
                  <to>
                    <xdr:col>14</xdr:col>
                    <xdr:colOff>15368</xdr:colOff>
                    <xdr:row>11</xdr:row>
                    <xdr:rowOff>238205</xdr:rowOff>
                  </to>
                </anchor>
              </controlPr>
            </control>
          </mc:Choice>
        </mc:AlternateContent>
        <mc:AlternateContent xmlns:mc="http://schemas.openxmlformats.org/markup-compatibility/2006">
          <mc:Choice Requires="x14">
            <control shapeId="73844" r:id="rId19" name="Drop Down 116">
              <controlPr defaultSize="0" autoLine="0" autoPict="0">
                <anchor moveWithCells="1">
                  <from>
                    <xdr:col>13</xdr:col>
                    <xdr:colOff>15368</xdr:colOff>
                    <xdr:row>12</xdr:row>
                    <xdr:rowOff>38420</xdr:rowOff>
                  </from>
                  <to>
                    <xdr:col>14</xdr:col>
                    <xdr:colOff>15368</xdr:colOff>
                    <xdr:row>12</xdr:row>
                    <xdr:rowOff>238205</xdr:rowOff>
                  </to>
                </anchor>
              </controlPr>
            </control>
          </mc:Choice>
        </mc:AlternateContent>
        <mc:AlternateContent xmlns:mc="http://schemas.openxmlformats.org/markup-compatibility/2006">
          <mc:Choice Requires="x14">
            <control shapeId="73845" r:id="rId20" name="Drop Down 117">
              <controlPr defaultSize="0" autoLine="0" autoPict="0">
                <anchor moveWithCells="1">
                  <from>
                    <xdr:col>13</xdr:col>
                    <xdr:colOff>15368</xdr:colOff>
                    <xdr:row>13</xdr:row>
                    <xdr:rowOff>38420</xdr:rowOff>
                  </from>
                  <to>
                    <xdr:col>14</xdr:col>
                    <xdr:colOff>15368</xdr:colOff>
                    <xdr:row>13</xdr:row>
                    <xdr:rowOff>238205</xdr:rowOff>
                  </to>
                </anchor>
              </controlPr>
            </control>
          </mc:Choice>
        </mc:AlternateContent>
        <mc:AlternateContent xmlns:mc="http://schemas.openxmlformats.org/markup-compatibility/2006">
          <mc:Choice Requires="x14">
            <control shapeId="73846" r:id="rId21" name="Drop Down 118">
              <controlPr defaultSize="0" autoLine="0" autoPict="0">
                <anchor moveWithCells="1">
                  <from>
                    <xdr:col>13</xdr:col>
                    <xdr:colOff>15368</xdr:colOff>
                    <xdr:row>14</xdr:row>
                    <xdr:rowOff>38420</xdr:rowOff>
                  </from>
                  <to>
                    <xdr:col>14</xdr:col>
                    <xdr:colOff>15368</xdr:colOff>
                    <xdr:row>14</xdr:row>
                    <xdr:rowOff>238205</xdr:rowOff>
                  </to>
                </anchor>
              </controlPr>
            </control>
          </mc:Choice>
        </mc:AlternateContent>
        <mc:AlternateContent xmlns:mc="http://schemas.openxmlformats.org/markup-compatibility/2006">
          <mc:Choice Requires="x14">
            <control shapeId="73847" r:id="rId22" name="Drop Down 119">
              <controlPr defaultSize="0" autoLine="0" autoPict="0">
                <anchor moveWithCells="1">
                  <from>
                    <xdr:col>13</xdr:col>
                    <xdr:colOff>15368</xdr:colOff>
                    <xdr:row>15</xdr:row>
                    <xdr:rowOff>38420</xdr:rowOff>
                  </from>
                  <to>
                    <xdr:col>14</xdr:col>
                    <xdr:colOff>15368</xdr:colOff>
                    <xdr:row>15</xdr:row>
                    <xdr:rowOff>238205</xdr:rowOff>
                  </to>
                </anchor>
              </controlPr>
            </control>
          </mc:Choice>
        </mc:AlternateContent>
        <mc:AlternateContent xmlns:mc="http://schemas.openxmlformats.org/markup-compatibility/2006">
          <mc:Choice Requires="x14">
            <control shapeId="73848" r:id="rId23" name="Drop Down 120">
              <controlPr defaultSize="0" autoLine="0" autoPict="0">
                <anchor moveWithCells="1">
                  <from>
                    <xdr:col>13</xdr:col>
                    <xdr:colOff>15368</xdr:colOff>
                    <xdr:row>16</xdr:row>
                    <xdr:rowOff>38420</xdr:rowOff>
                  </from>
                  <to>
                    <xdr:col>14</xdr:col>
                    <xdr:colOff>15368</xdr:colOff>
                    <xdr:row>16</xdr:row>
                    <xdr:rowOff>238205</xdr:rowOff>
                  </to>
                </anchor>
              </controlPr>
            </control>
          </mc:Choice>
        </mc:AlternateContent>
        <mc:AlternateContent xmlns:mc="http://schemas.openxmlformats.org/markup-compatibility/2006">
          <mc:Choice Requires="x14">
            <control shapeId="73849" r:id="rId24" name="Drop Down 121">
              <controlPr defaultSize="0" autoLine="0" autoPict="0">
                <anchor moveWithCells="1">
                  <from>
                    <xdr:col>13</xdr:col>
                    <xdr:colOff>15368</xdr:colOff>
                    <xdr:row>17</xdr:row>
                    <xdr:rowOff>38420</xdr:rowOff>
                  </from>
                  <to>
                    <xdr:col>14</xdr:col>
                    <xdr:colOff>15368</xdr:colOff>
                    <xdr:row>17</xdr:row>
                    <xdr:rowOff>238205</xdr:rowOff>
                  </to>
                </anchor>
              </controlPr>
            </control>
          </mc:Choice>
        </mc:AlternateContent>
        <mc:AlternateContent xmlns:mc="http://schemas.openxmlformats.org/markup-compatibility/2006">
          <mc:Choice Requires="x14">
            <control shapeId="73851" r:id="rId25" name="Drop Down 123">
              <controlPr defaultSize="0" autoLine="0" autoPict="0">
                <anchor moveWithCells="1">
                  <from>
                    <xdr:col>13</xdr:col>
                    <xdr:colOff>15368</xdr:colOff>
                    <xdr:row>18</xdr:row>
                    <xdr:rowOff>38420</xdr:rowOff>
                  </from>
                  <to>
                    <xdr:col>14</xdr:col>
                    <xdr:colOff>15368</xdr:colOff>
                    <xdr:row>18</xdr:row>
                    <xdr:rowOff>238205</xdr:rowOff>
                  </to>
                </anchor>
              </controlPr>
            </control>
          </mc:Choice>
        </mc:AlternateContent>
        <mc:AlternateContent xmlns:mc="http://schemas.openxmlformats.org/markup-compatibility/2006">
          <mc:Choice Requires="x14">
            <control shapeId="73852" r:id="rId26" name="Drop Down 124">
              <controlPr defaultSize="0" autoLine="0" autoPict="0">
                <anchor moveWithCells="1">
                  <from>
                    <xdr:col>13</xdr:col>
                    <xdr:colOff>15368</xdr:colOff>
                    <xdr:row>19</xdr:row>
                    <xdr:rowOff>38420</xdr:rowOff>
                  </from>
                  <to>
                    <xdr:col>14</xdr:col>
                    <xdr:colOff>15368</xdr:colOff>
                    <xdr:row>19</xdr:row>
                    <xdr:rowOff>238205</xdr:rowOff>
                  </to>
                </anchor>
              </controlPr>
            </control>
          </mc:Choice>
        </mc:AlternateContent>
        <mc:AlternateContent xmlns:mc="http://schemas.openxmlformats.org/markup-compatibility/2006">
          <mc:Choice Requires="x14">
            <control shapeId="73853" r:id="rId27" name="Drop Down 125">
              <controlPr defaultSize="0" autoLine="0" autoPict="0">
                <anchor moveWithCells="1">
                  <from>
                    <xdr:col>13</xdr:col>
                    <xdr:colOff>15368</xdr:colOff>
                    <xdr:row>20</xdr:row>
                    <xdr:rowOff>38420</xdr:rowOff>
                  </from>
                  <to>
                    <xdr:col>14</xdr:col>
                    <xdr:colOff>15368</xdr:colOff>
                    <xdr:row>20</xdr:row>
                    <xdr:rowOff>238205</xdr:rowOff>
                  </to>
                </anchor>
              </controlPr>
            </control>
          </mc:Choice>
        </mc:AlternateContent>
        <mc:AlternateContent xmlns:mc="http://schemas.openxmlformats.org/markup-compatibility/2006">
          <mc:Choice Requires="x14">
            <control shapeId="73854" r:id="rId28" name="Drop Down 126">
              <controlPr defaultSize="0" autoLine="0" autoPict="0">
                <anchor moveWithCells="1">
                  <from>
                    <xdr:col>13</xdr:col>
                    <xdr:colOff>15368</xdr:colOff>
                    <xdr:row>23</xdr:row>
                    <xdr:rowOff>38420</xdr:rowOff>
                  </from>
                  <to>
                    <xdr:col>14</xdr:col>
                    <xdr:colOff>15368</xdr:colOff>
                    <xdr:row>23</xdr:row>
                    <xdr:rowOff>238205</xdr:rowOff>
                  </to>
                </anchor>
              </controlPr>
            </control>
          </mc:Choice>
        </mc:AlternateContent>
        <mc:AlternateContent xmlns:mc="http://schemas.openxmlformats.org/markup-compatibility/2006">
          <mc:Choice Requires="x14">
            <control shapeId="73855" r:id="rId29" name="Drop Down 127">
              <controlPr defaultSize="0" autoLine="0" autoPict="0">
                <anchor moveWithCells="1">
                  <from>
                    <xdr:col>13</xdr:col>
                    <xdr:colOff>15368</xdr:colOff>
                    <xdr:row>24</xdr:row>
                    <xdr:rowOff>38420</xdr:rowOff>
                  </from>
                  <to>
                    <xdr:col>14</xdr:col>
                    <xdr:colOff>15368</xdr:colOff>
                    <xdr:row>24</xdr:row>
                    <xdr:rowOff>238205</xdr:rowOff>
                  </to>
                </anchor>
              </controlPr>
            </control>
          </mc:Choice>
        </mc:AlternateContent>
        <mc:AlternateContent xmlns:mc="http://schemas.openxmlformats.org/markup-compatibility/2006">
          <mc:Choice Requires="x14">
            <control shapeId="73856" r:id="rId30" name="Drop Down 128">
              <controlPr defaultSize="0" autoLine="0" autoPict="0">
                <anchor moveWithCells="1">
                  <from>
                    <xdr:col>13</xdr:col>
                    <xdr:colOff>15368</xdr:colOff>
                    <xdr:row>25</xdr:row>
                    <xdr:rowOff>38420</xdr:rowOff>
                  </from>
                  <to>
                    <xdr:col>14</xdr:col>
                    <xdr:colOff>15368</xdr:colOff>
                    <xdr:row>25</xdr:row>
                    <xdr:rowOff>238205</xdr:rowOff>
                  </to>
                </anchor>
              </controlPr>
            </control>
          </mc:Choice>
        </mc:AlternateContent>
        <mc:AlternateContent xmlns:mc="http://schemas.openxmlformats.org/markup-compatibility/2006">
          <mc:Choice Requires="x14">
            <control shapeId="73857" r:id="rId31" name="Drop Down 129">
              <controlPr defaultSize="0" autoLine="0" autoPict="0">
                <anchor moveWithCells="1">
                  <from>
                    <xdr:col>13</xdr:col>
                    <xdr:colOff>15368</xdr:colOff>
                    <xdr:row>26</xdr:row>
                    <xdr:rowOff>38420</xdr:rowOff>
                  </from>
                  <to>
                    <xdr:col>14</xdr:col>
                    <xdr:colOff>15368</xdr:colOff>
                    <xdr:row>26</xdr:row>
                    <xdr:rowOff>238205</xdr:rowOff>
                  </to>
                </anchor>
              </controlPr>
            </control>
          </mc:Choice>
        </mc:AlternateContent>
        <mc:AlternateContent xmlns:mc="http://schemas.openxmlformats.org/markup-compatibility/2006">
          <mc:Choice Requires="x14">
            <control shapeId="73859" r:id="rId32" name="Drop Down 131">
              <controlPr defaultSize="0" autoLine="0" autoPict="0">
                <anchor moveWithCells="1">
                  <from>
                    <xdr:col>13</xdr:col>
                    <xdr:colOff>15368</xdr:colOff>
                    <xdr:row>31</xdr:row>
                    <xdr:rowOff>38420</xdr:rowOff>
                  </from>
                  <to>
                    <xdr:col>14</xdr:col>
                    <xdr:colOff>15368</xdr:colOff>
                    <xdr:row>31</xdr:row>
                    <xdr:rowOff>238205</xdr:rowOff>
                  </to>
                </anchor>
              </controlPr>
            </control>
          </mc:Choice>
        </mc:AlternateContent>
        <mc:AlternateContent xmlns:mc="http://schemas.openxmlformats.org/markup-compatibility/2006">
          <mc:Choice Requires="x14">
            <control shapeId="73860" r:id="rId33" name="Drop Down 132">
              <controlPr defaultSize="0" autoLine="0" autoPict="0">
                <anchor moveWithCells="1">
                  <from>
                    <xdr:col>13</xdr:col>
                    <xdr:colOff>15368</xdr:colOff>
                    <xdr:row>32</xdr:row>
                    <xdr:rowOff>38420</xdr:rowOff>
                  </from>
                  <to>
                    <xdr:col>14</xdr:col>
                    <xdr:colOff>15368</xdr:colOff>
                    <xdr:row>32</xdr:row>
                    <xdr:rowOff>238205</xdr:rowOff>
                  </to>
                </anchor>
              </controlPr>
            </control>
          </mc:Choice>
        </mc:AlternateContent>
        <mc:AlternateContent xmlns:mc="http://schemas.openxmlformats.org/markup-compatibility/2006">
          <mc:Choice Requires="x14">
            <control shapeId="73861" r:id="rId34" name="Drop Down 133">
              <controlPr defaultSize="0" autoLine="0" autoPict="0">
                <anchor moveWithCells="1">
                  <from>
                    <xdr:col>13</xdr:col>
                    <xdr:colOff>15368</xdr:colOff>
                    <xdr:row>33</xdr:row>
                    <xdr:rowOff>38420</xdr:rowOff>
                  </from>
                  <to>
                    <xdr:col>14</xdr:col>
                    <xdr:colOff>15368</xdr:colOff>
                    <xdr:row>33</xdr:row>
                    <xdr:rowOff>238205</xdr:rowOff>
                  </to>
                </anchor>
              </controlPr>
            </control>
          </mc:Choice>
        </mc:AlternateContent>
        <mc:AlternateContent xmlns:mc="http://schemas.openxmlformats.org/markup-compatibility/2006">
          <mc:Choice Requires="x14">
            <control shapeId="73862" r:id="rId35" name="Drop Down 134">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73863" r:id="rId36" name="Drop Down 135">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3864" r:id="rId37" name="Drop Down 136">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73865" r:id="rId38" name="Drop Down 137">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73866" r:id="rId39" name="Drop Down 138">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73867" r:id="rId40" name="Drop Down 139">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73868" r:id="rId41" name="Drop Down 140">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73869" r:id="rId42" name="Drop Down 141">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73870" r:id="rId43" name="Drop Down 142">
              <controlPr defaultSize="0" autoLine="0" autoPict="0">
                <anchor moveWithCells="1">
                  <from>
                    <xdr:col>13</xdr:col>
                    <xdr:colOff>15368</xdr:colOff>
                    <xdr:row>27</xdr:row>
                    <xdr:rowOff>38420</xdr:rowOff>
                  </from>
                  <to>
                    <xdr:col>14</xdr:col>
                    <xdr:colOff>15368</xdr:colOff>
                    <xdr:row>27</xdr:row>
                    <xdr:rowOff>238205</xdr:rowOff>
                  </to>
                </anchor>
              </controlPr>
            </control>
          </mc:Choice>
        </mc:AlternateContent>
        <mc:AlternateContent xmlns:mc="http://schemas.openxmlformats.org/markup-compatibility/2006">
          <mc:Choice Requires="x14">
            <control shapeId="73871" r:id="rId44" name="Drop Down 143">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73872" r:id="rId45" name="Drop Down 144">
              <controlPr defaultSize="0" autoLine="0" autoPict="0">
                <anchor moveWithCells="1">
                  <from>
                    <xdr:col>13</xdr:col>
                    <xdr:colOff>15368</xdr:colOff>
                    <xdr:row>28</xdr:row>
                    <xdr:rowOff>38420</xdr:rowOff>
                  </from>
                  <to>
                    <xdr:col>14</xdr:col>
                    <xdr:colOff>15368</xdr:colOff>
                    <xdr:row>28</xdr:row>
                    <xdr:rowOff>238205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7E86F-709F-4CDB-98CE-5C63D65117AD}">
  <sheetPr>
    <tabColor rgb="FF0070C0"/>
  </sheetPr>
  <dimension ref="A1:T51"/>
  <sheetViews>
    <sheetView showRowColHeaders="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425"/>
      <c r="B1" s="751" t="s">
        <v>153</v>
      </c>
      <c r="C1" s="752"/>
      <c r="D1" s="752"/>
      <c r="E1" s="752"/>
      <c r="F1" s="752"/>
      <c r="G1" s="752"/>
      <c r="H1" s="752"/>
      <c r="I1" s="752"/>
      <c r="J1" s="752"/>
      <c r="K1" s="752"/>
      <c r="L1" s="742"/>
      <c r="M1" s="437"/>
      <c r="N1" s="759"/>
      <c r="O1" s="426"/>
      <c r="P1" s="426"/>
      <c r="Q1" s="426"/>
      <c r="R1" s="426"/>
      <c r="S1" s="427"/>
    </row>
    <row r="2" spans="1:19" ht="20.3" customHeight="1" x14ac:dyDescent="0.3">
      <c r="A2" s="428"/>
      <c r="B2" s="753"/>
      <c r="C2" s="754"/>
      <c r="D2" s="754"/>
      <c r="E2" s="754"/>
      <c r="F2" s="754"/>
      <c r="G2" s="754"/>
      <c r="H2" s="754"/>
      <c r="I2" s="754"/>
      <c r="J2" s="754"/>
      <c r="K2" s="754"/>
      <c r="L2" s="743"/>
      <c r="M2" s="422"/>
      <c r="N2" s="743"/>
      <c r="O2" s="434"/>
      <c r="P2" s="434"/>
      <c r="Q2" s="434"/>
      <c r="R2" s="434"/>
      <c r="S2" s="435"/>
    </row>
    <row r="3" spans="1:19" ht="20.3" customHeight="1" x14ac:dyDescent="0.3">
      <c r="A3" s="428"/>
      <c r="B3" s="735" t="s">
        <v>2831</v>
      </c>
      <c r="C3" s="736"/>
      <c r="D3" s="736"/>
      <c r="E3" s="736"/>
      <c r="F3" s="736"/>
      <c r="G3" s="744" t="s">
        <v>3203</v>
      </c>
      <c r="H3" s="745"/>
      <c r="I3" s="745"/>
      <c r="J3" s="745"/>
      <c r="K3" s="746"/>
      <c r="L3" s="414"/>
      <c r="M3" s="414"/>
      <c r="N3" s="414"/>
      <c r="O3" s="429"/>
      <c r="P3" s="429"/>
      <c r="Q3" s="429"/>
      <c r="R3" s="429"/>
      <c r="S3" s="430"/>
    </row>
    <row r="4" spans="1:19" ht="20.3" customHeight="1" x14ac:dyDescent="0.3">
      <c r="A4" s="428"/>
      <c r="B4" s="735" t="s">
        <v>3929</v>
      </c>
      <c r="C4" s="736"/>
      <c r="D4" s="736"/>
      <c r="E4" s="736"/>
      <c r="F4" s="736"/>
      <c r="G4" s="747"/>
      <c r="H4" s="748"/>
      <c r="I4" s="748"/>
      <c r="J4" s="748"/>
      <c r="K4" s="748"/>
      <c r="L4" s="414"/>
      <c r="M4" s="414"/>
      <c r="N4" s="414"/>
      <c r="O4" s="429"/>
      <c r="P4" s="429"/>
      <c r="Q4" s="429"/>
      <c r="R4" s="429"/>
      <c r="S4" s="430"/>
    </row>
    <row r="5" spans="1:19" ht="20.3" customHeight="1" x14ac:dyDescent="0.3">
      <c r="A5" s="428"/>
      <c r="B5" s="735" t="s">
        <v>3820</v>
      </c>
      <c r="C5" s="736"/>
      <c r="D5" s="736"/>
      <c r="E5" s="736"/>
      <c r="F5" s="736"/>
      <c r="G5" s="747"/>
      <c r="H5" s="748"/>
      <c r="I5" s="748"/>
      <c r="J5" s="748"/>
      <c r="K5" s="748"/>
      <c r="L5" s="414"/>
      <c r="M5" s="414"/>
      <c r="N5" s="414"/>
      <c r="O5" s="429"/>
      <c r="P5" s="429"/>
      <c r="Q5" s="429"/>
      <c r="R5" s="429"/>
      <c r="S5" s="430"/>
    </row>
    <row r="6" spans="1:19" ht="20.3" customHeight="1" x14ac:dyDescent="0.3">
      <c r="A6" s="428"/>
      <c r="B6" s="735" t="s">
        <v>2214</v>
      </c>
      <c r="C6" s="736"/>
      <c r="D6" s="736"/>
      <c r="E6" s="736"/>
      <c r="F6" s="736"/>
      <c r="G6" s="436"/>
      <c r="H6" s="414"/>
      <c r="I6" s="414"/>
      <c r="J6" s="414"/>
      <c r="K6" s="414"/>
      <c r="L6" s="414"/>
      <c r="M6" s="414"/>
      <c r="N6" s="414"/>
      <c r="O6" s="429"/>
      <c r="P6" s="429"/>
      <c r="Q6" s="429"/>
      <c r="R6" s="429"/>
      <c r="S6" s="430"/>
    </row>
    <row r="7" spans="1:19" ht="20.3" customHeight="1" thickBot="1" x14ac:dyDescent="0.35">
      <c r="A7" s="431"/>
      <c r="B7" s="432"/>
      <c r="C7" s="432"/>
      <c r="D7" s="432"/>
      <c r="E7" s="432"/>
      <c r="F7" s="432"/>
      <c r="G7" s="432"/>
      <c r="H7" s="432"/>
      <c r="I7" s="432"/>
      <c r="J7" s="432"/>
      <c r="K7" s="432"/>
      <c r="L7" s="432"/>
      <c r="M7" s="432"/>
      <c r="N7" s="432"/>
      <c r="O7" s="432"/>
      <c r="P7" s="432"/>
      <c r="Q7" s="432"/>
      <c r="R7" s="432"/>
      <c r="S7" s="433"/>
    </row>
    <row r="8" spans="1:19" ht="20.3" customHeight="1" x14ac:dyDescent="0.3">
      <c r="A8" s="28"/>
      <c r="B8" s="29"/>
      <c r="C8" s="29"/>
      <c r="D8" s="29"/>
      <c r="E8" s="29"/>
      <c r="F8" s="29"/>
      <c r="G8" s="29"/>
      <c r="H8" s="29"/>
      <c r="I8" s="29"/>
      <c r="J8" s="29"/>
      <c r="K8" s="29"/>
      <c r="L8" s="29"/>
      <c r="M8" s="29"/>
      <c r="N8" s="29"/>
      <c r="O8" s="29"/>
      <c r="P8" s="29"/>
      <c r="Q8" s="29"/>
      <c r="R8" s="29"/>
      <c r="S8" s="30"/>
    </row>
    <row r="9" spans="1:19" s="2" customFormat="1" ht="20.3" customHeight="1" x14ac:dyDescent="0.3">
      <c r="A9" s="106">
        <v>5</v>
      </c>
      <c r="B9" s="107" t="s">
        <v>2877</v>
      </c>
      <c r="C9" s="108"/>
      <c r="D9" s="107"/>
      <c r="E9" s="107"/>
      <c r="F9" s="107"/>
      <c r="G9" s="107"/>
      <c r="H9" s="107"/>
      <c r="I9" s="107"/>
      <c r="J9" s="107"/>
      <c r="K9" s="108"/>
      <c r="L9" s="109" t="s">
        <v>148</v>
      </c>
      <c r="M9" s="108"/>
      <c r="N9" s="109" t="s">
        <v>125</v>
      </c>
      <c r="O9" s="107"/>
      <c r="P9" s="109" t="s">
        <v>1258</v>
      </c>
      <c r="Q9" s="108"/>
      <c r="R9" s="115" t="s">
        <v>149</v>
      </c>
      <c r="S9" s="13"/>
    </row>
    <row r="10" spans="1:19" s="2" customFormat="1" ht="20.3" customHeight="1" x14ac:dyDescent="0.3">
      <c r="A10" s="4"/>
      <c r="B10" s="102" t="s">
        <v>2867</v>
      </c>
      <c r="C10" s="3"/>
      <c r="D10" s="102"/>
      <c r="E10" s="102"/>
      <c r="F10" s="102"/>
      <c r="G10" s="102"/>
      <c r="H10" s="102"/>
      <c r="I10" s="102"/>
      <c r="J10" s="102"/>
      <c r="K10" s="3"/>
      <c r="L10" s="536"/>
      <c r="M10" s="3"/>
      <c r="N10" s="536"/>
      <c r="O10" s="102"/>
      <c r="P10" s="536"/>
      <c r="Q10" s="3"/>
      <c r="R10" s="613"/>
      <c r="S10" s="13"/>
    </row>
    <row r="11" spans="1:19" s="2" customFormat="1" ht="20.3" customHeight="1" x14ac:dyDescent="0.3">
      <c r="A11" s="6"/>
      <c r="B11" s="8" t="s">
        <v>3100</v>
      </c>
      <c r="C11" s="3" t="s">
        <v>2864</v>
      </c>
      <c r="D11" s="3"/>
      <c r="E11" s="3"/>
      <c r="F11" s="3"/>
      <c r="G11" s="3"/>
      <c r="H11" s="3"/>
      <c r="I11" s="3"/>
      <c r="J11" s="3"/>
      <c r="K11" s="3"/>
      <c r="L11" s="113"/>
      <c r="M11" s="3"/>
      <c r="N11" s="113"/>
      <c r="O11" s="3"/>
      <c r="P11" s="398" t="str">
        <f>VLOOKUP(_Output!D1025,_Guidance!B947:C952,2,FALSE)</f>
        <v xml:space="preserve"> </v>
      </c>
      <c r="Q11" s="3"/>
      <c r="R11" s="113" t="s">
        <v>3112</v>
      </c>
      <c r="S11" s="13"/>
    </row>
    <row r="12" spans="1:19" s="2" customFormat="1" ht="20.3" customHeight="1" x14ac:dyDescent="0.3">
      <c r="A12" s="6"/>
      <c r="B12" s="8" t="s">
        <v>2868</v>
      </c>
      <c r="C12" s="3" t="s">
        <v>2865</v>
      </c>
      <c r="D12" s="3"/>
      <c r="E12" s="3"/>
      <c r="F12" s="3"/>
      <c r="G12" s="3"/>
      <c r="H12" s="3"/>
      <c r="I12" s="3"/>
      <c r="J12" s="3"/>
      <c r="K12" s="3"/>
      <c r="L12" s="113"/>
      <c r="M12" s="3"/>
      <c r="N12" s="113"/>
      <c r="O12" s="3"/>
      <c r="P12" s="398" t="str">
        <f>VLOOKUP(_Output!D1026,_Guidance!B953:C958,2,FALSE)</f>
        <v xml:space="preserve"> </v>
      </c>
      <c r="Q12" s="3"/>
      <c r="R12" s="113" t="s">
        <v>3113</v>
      </c>
      <c r="S12" s="13"/>
    </row>
    <row r="13" spans="1:19" s="2" customFormat="1" ht="20.3" customHeight="1" x14ac:dyDescent="0.3">
      <c r="A13" s="6"/>
      <c r="B13" s="8" t="s">
        <v>2869</v>
      </c>
      <c r="C13" s="3" t="s">
        <v>2866</v>
      </c>
      <c r="D13" s="3"/>
      <c r="E13" s="3"/>
      <c r="F13" s="3"/>
      <c r="G13" s="3"/>
      <c r="H13" s="3"/>
      <c r="I13" s="3"/>
      <c r="J13" s="3"/>
      <c r="K13" s="3"/>
      <c r="L13" s="113"/>
      <c r="M13" s="3"/>
      <c r="N13" s="113"/>
      <c r="O13" s="3"/>
      <c r="P13" s="398" t="str">
        <f>VLOOKUP(_Output!D1027,_Guidance!B959:C10028,2,FALSE)</f>
        <v xml:space="preserve"> </v>
      </c>
      <c r="Q13" s="3"/>
      <c r="R13" s="113" t="s">
        <v>3114</v>
      </c>
      <c r="S13" s="13"/>
    </row>
    <row r="14" spans="1:19" s="2" customFormat="1" ht="20.3" customHeight="1" x14ac:dyDescent="0.3">
      <c r="A14" s="6"/>
      <c r="B14" s="8" t="s">
        <v>2920</v>
      </c>
      <c r="C14" s="3" t="s">
        <v>2876</v>
      </c>
      <c r="D14" s="3"/>
      <c r="E14" s="3"/>
      <c r="F14" s="3"/>
      <c r="G14" s="3"/>
      <c r="H14" s="3"/>
      <c r="I14" s="3"/>
      <c r="J14" s="3"/>
      <c r="K14" s="3"/>
      <c r="L14" s="113"/>
      <c r="M14" s="3"/>
      <c r="N14" s="113"/>
      <c r="O14" s="3"/>
      <c r="P14" s="398" t="str">
        <f>VLOOKUP(_Output!D1028,_Guidance!B965:C10034,2,FALSE)</f>
        <v xml:space="preserve"> </v>
      </c>
      <c r="Q14" s="3"/>
      <c r="R14" s="113" t="s">
        <v>3115</v>
      </c>
      <c r="S14" s="13"/>
    </row>
    <row r="15" spans="1:19" s="2" customFormat="1" ht="20.3" customHeight="1" x14ac:dyDescent="0.3">
      <c r="A15" s="6"/>
      <c r="B15" s="8" t="s">
        <v>2921</v>
      </c>
      <c r="C15" s="3" t="s">
        <v>2925</v>
      </c>
      <c r="D15" s="3"/>
      <c r="E15" s="3"/>
      <c r="F15" s="3"/>
      <c r="G15" s="3"/>
      <c r="H15" s="3"/>
      <c r="I15" s="3"/>
      <c r="J15" s="3"/>
      <c r="K15" s="3"/>
      <c r="L15" s="113"/>
      <c r="M15" s="3"/>
      <c r="N15" s="113"/>
      <c r="O15" s="3"/>
      <c r="P15" s="398" t="str">
        <f>VLOOKUP(_Output!D1029,_Guidance!B971:C976,2,FALSE)</f>
        <v xml:space="preserve"> </v>
      </c>
      <c r="Q15" s="3"/>
      <c r="R15" s="113" t="s">
        <v>3116</v>
      </c>
      <c r="S15" s="13"/>
    </row>
    <row r="16" spans="1:19" s="2" customFormat="1" ht="20.3" customHeight="1" x14ac:dyDescent="0.3">
      <c r="A16" s="6"/>
      <c r="B16" s="8" t="s">
        <v>2922</v>
      </c>
      <c r="C16" s="3" t="s">
        <v>2872</v>
      </c>
      <c r="D16" s="3"/>
      <c r="E16" s="3"/>
      <c r="F16" s="3"/>
      <c r="G16" s="3"/>
      <c r="H16" s="3"/>
      <c r="I16" s="3"/>
      <c r="J16" s="3"/>
      <c r="K16" s="3"/>
      <c r="L16" s="113"/>
      <c r="M16" s="3"/>
      <c r="N16" s="113"/>
      <c r="O16" s="3"/>
      <c r="P16" s="398" t="str">
        <f>VLOOKUP(_Output!D1030,_Guidance!B977:C982,2,FALSE)</f>
        <v xml:space="preserve"> </v>
      </c>
      <c r="Q16" s="3"/>
      <c r="R16" s="113" t="s">
        <v>3117</v>
      </c>
      <c r="S16" s="13"/>
    </row>
    <row r="17" spans="1:19" s="2" customFormat="1" ht="20.3" customHeight="1" x14ac:dyDescent="0.3">
      <c r="A17" s="6"/>
      <c r="B17" s="8" t="s">
        <v>2923</v>
      </c>
      <c r="C17" s="3" t="s">
        <v>2926</v>
      </c>
      <c r="D17" s="3"/>
      <c r="E17" s="3"/>
      <c r="F17" s="3"/>
      <c r="G17" s="3"/>
      <c r="H17" s="3"/>
      <c r="I17" s="3"/>
      <c r="J17" s="3"/>
      <c r="K17" s="3"/>
      <c r="L17" s="113"/>
      <c r="M17" s="3"/>
      <c r="N17" s="113"/>
      <c r="O17" s="3"/>
      <c r="P17" s="398" t="str">
        <f>VLOOKUP(_Output!D1031,_Guidance!B983:C988,2,FALSE)</f>
        <v xml:space="preserve"> </v>
      </c>
      <c r="Q17" s="3"/>
      <c r="R17" s="113" t="s">
        <v>3118</v>
      </c>
      <c r="S17" s="13"/>
    </row>
    <row r="18" spans="1:19" s="2" customFormat="1" ht="20.3" customHeight="1" x14ac:dyDescent="0.3">
      <c r="A18" s="6"/>
      <c r="B18" s="8" t="s">
        <v>2924</v>
      </c>
      <c r="C18" s="3" t="s">
        <v>2871</v>
      </c>
      <c r="D18" s="3"/>
      <c r="E18" s="3"/>
      <c r="F18" s="3"/>
      <c r="G18" s="3"/>
      <c r="H18" s="3"/>
      <c r="I18" s="3"/>
      <c r="J18" s="3"/>
      <c r="K18" s="3"/>
      <c r="L18" s="113"/>
      <c r="M18" s="3"/>
      <c r="N18" s="113"/>
      <c r="O18" s="3"/>
      <c r="P18" s="398" t="str">
        <f>VLOOKUP(_Output!D1032,_Guidance!B989:C994,2,FALSE)</f>
        <v xml:space="preserve"> </v>
      </c>
      <c r="Q18" s="3"/>
      <c r="R18" s="113" t="s">
        <v>3119</v>
      </c>
      <c r="S18" s="13"/>
    </row>
    <row r="19" spans="1:19" s="2" customFormat="1" ht="20.3" customHeight="1" x14ac:dyDescent="0.3">
      <c r="A19" s="6"/>
      <c r="B19" s="8" t="s">
        <v>3096</v>
      </c>
      <c r="C19" s="3" t="s">
        <v>3097</v>
      </c>
      <c r="D19" s="3"/>
      <c r="E19" s="3"/>
      <c r="F19" s="3"/>
      <c r="G19" s="3"/>
      <c r="H19" s="3"/>
      <c r="I19" s="3"/>
      <c r="J19" s="3"/>
      <c r="K19" s="3"/>
      <c r="L19" s="113"/>
      <c r="M19" s="3"/>
      <c r="N19" s="113"/>
      <c r="O19" s="3"/>
      <c r="P19" s="398" t="str">
        <f>VLOOKUP(_Output!D1033,_Guidance!B995:C1000,2,FALSE)</f>
        <v xml:space="preserve"> </v>
      </c>
      <c r="Q19" s="3"/>
      <c r="R19" s="113" t="s">
        <v>3120</v>
      </c>
      <c r="S19" s="13"/>
    </row>
    <row r="20" spans="1:19" s="2" customFormat="1" ht="20.3" customHeight="1" x14ac:dyDescent="0.3">
      <c r="A20" s="6"/>
      <c r="B20" s="8" t="s">
        <v>3099</v>
      </c>
      <c r="C20" s="3" t="s">
        <v>3098</v>
      </c>
      <c r="D20" s="3"/>
      <c r="E20" s="3"/>
      <c r="F20" s="3"/>
      <c r="G20" s="3"/>
      <c r="H20" s="3"/>
      <c r="I20" s="3"/>
      <c r="J20" s="3"/>
      <c r="K20" s="3"/>
      <c r="L20" s="113"/>
      <c r="M20" s="3"/>
      <c r="N20" s="113"/>
      <c r="O20" s="3"/>
      <c r="P20" s="398" t="str">
        <f>VLOOKUP(_Output!D1034,_Guidance!B1001:C1006,2,FALSE)</f>
        <v xml:space="preserve"> </v>
      </c>
      <c r="Q20" s="3"/>
      <c r="R20" s="113" t="s">
        <v>3121</v>
      </c>
      <c r="S20" s="13"/>
    </row>
    <row r="21" spans="1:19" s="2" customFormat="1" ht="20.3" customHeight="1" x14ac:dyDescent="0.3">
      <c r="A21" s="6"/>
      <c r="B21" s="99"/>
      <c r="C21" s="3"/>
      <c r="D21" s="3"/>
      <c r="E21" s="3"/>
      <c r="F21" s="3"/>
      <c r="G21" s="3"/>
      <c r="H21" s="3"/>
      <c r="I21" s="3"/>
      <c r="J21" s="3"/>
      <c r="K21" s="3"/>
      <c r="L21" s="113"/>
      <c r="M21" s="3"/>
      <c r="N21" s="113"/>
      <c r="O21" s="3"/>
      <c r="P21" s="398"/>
      <c r="Q21" s="3"/>
      <c r="R21" s="113"/>
      <c r="S21" s="13"/>
    </row>
    <row r="22" spans="1:19" s="2" customFormat="1" ht="20.3" customHeight="1" x14ac:dyDescent="0.3">
      <c r="A22" s="6"/>
      <c r="B22" s="102" t="s">
        <v>4251</v>
      </c>
      <c r="C22" s="3"/>
      <c r="D22" s="3"/>
      <c r="E22" s="3"/>
      <c r="F22" s="3"/>
      <c r="G22" s="3"/>
      <c r="H22" s="3"/>
      <c r="I22" s="3"/>
      <c r="J22" s="3"/>
      <c r="K22" s="3"/>
      <c r="L22" s="113"/>
      <c r="M22" s="3"/>
      <c r="N22" s="113"/>
      <c r="O22" s="3"/>
      <c r="P22" s="398"/>
      <c r="Q22" s="3"/>
      <c r="R22" s="113"/>
      <c r="S22" s="13"/>
    </row>
    <row r="23" spans="1:19" s="2" customFormat="1" ht="20.3" customHeight="1" x14ac:dyDescent="0.3">
      <c r="A23" s="6"/>
      <c r="B23" s="8" t="s">
        <v>426</v>
      </c>
      <c r="C23" s="3" t="s">
        <v>4255</v>
      </c>
      <c r="D23" s="3"/>
      <c r="E23" s="3"/>
      <c r="F23" s="3"/>
      <c r="G23" s="3"/>
      <c r="H23" s="3"/>
      <c r="I23" s="3"/>
      <c r="J23" s="3"/>
      <c r="K23" s="3"/>
      <c r="L23" s="113"/>
      <c r="M23" s="3"/>
      <c r="N23" s="113"/>
      <c r="O23" s="3"/>
      <c r="P23" s="398" t="str">
        <f>VLOOKUP(_Output!D1035,_Guidance!B1007:C1012,2,FALSE)</f>
        <v xml:space="preserve"> </v>
      </c>
      <c r="Q23" s="3"/>
      <c r="R23" s="113" t="s">
        <v>4261</v>
      </c>
      <c r="S23" s="13"/>
    </row>
    <row r="24" spans="1:19" s="2" customFormat="1" ht="20.3" customHeight="1" x14ac:dyDescent="0.3">
      <c r="A24" s="6"/>
      <c r="B24" s="8" t="s">
        <v>430</v>
      </c>
      <c r="C24" s="3" t="s">
        <v>4609</v>
      </c>
      <c r="D24" s="3"/>
      <c r="E24" s="3"/>
      <c r="F24" s="3"/>
      <c r="G24" s="3"/>
      <c r="H24" s="3"/>
      <c r="I24" s="3"/>
      <c r="J24" s="3"/>
      <c r="K24" s="3"/>
      <c r="L24" s="113"/>
      <c r="M24" s="3"/>
      <c r="N24" s="113"/>
      <c r="O24" s="3"/>
      <c r="P24" s="398" t="str">
        <f>VLOOKUP(_Output!D1036,_Guidance!B1013:C1018,2,FALSE)</f>
        <v xml:space="preserve"> </v>
      </c>
      <c r="Q24" s="3"/>
      <c r="R24" s="113" t="s">
        <v>4611</v>
      </c>
      <c r="S24" s="13"/>
    </row>
    <row r="25" spans="1:19" s="2" customFormat="1" ht="20.3" customHeight="1" x14ac:dyDescent="0.3">
      <c r="A25" s="6"/>
      <c r="B25" s="8" t="s">
        <v>431</v>
      </c>
      <c r="C25" s="3" t="s">
        <v>4610</v>
      </c>
      <c r="D25" s="3"/>
      <c r="E25" s="3"/>
      <c r="F25" s="3"/>
      <c r="G25" s="3"/>
      <c r="H25" s="3"/>
      <c r="I25" s="3"/>
      <c r="J25" s="3"/>
      <c r="K25" s="3"/>
      <c r="L25" s="113"/>
      <c r="M25" s="3"/>
      <c r="N25" s="113"/>
      <c r="O25" s="3"/>
      <c r="P25" s="398" t="str">
        <f>VLOOKUP(_Output!D1037,_Guidance!B1019:C1024,2,FALSE)</f>
        <v xml:space="preserve"> </v>
      </c>
      <c r="Q25" s="3"/>
      <c r="R25" s="113" t="s">
        <v>4612</v>
      </c>
      <c r="S25" s="13"/>
    </row>
    <row r="26" spans="1:19" s="2" customFormat="1" ht="20.3" customHeight="1" x14ac:dyDescent="0.3">
      <c r="A26" s="6"/>
      <c r="B26" s="8" t="s">
        <v>432</v>
      </c>
      <c r="C26" s="3" t="s">
        <v>2875</v>
      </c>
      <c r="D26" s="3"/>
      <c r="E26" s="3"/>
      <c r="F26" s="3"/>
      <c r="G26" s="3"/>
      <c r="H26" s="3"/>
      <c r="I26" s="3"/>
      <c r="J26" s="3"/>
      <c r="K26" s="3"/>
      <c r="L26" s="113"/>
      <c r="M26" s="3"/>
      <c r="N26" s="113"/>
      <c r="O26" s="3"/>
      <c r="P26" s="398" t="str">
        <f>VLOOKUP(_Output!D1038,_Guidance!B1025:C1030,2,FALSE)</f>
        <v xml:space="preserve"> </v>
      </c>
      <c r="Q26" s="3"/>
      <c r="R26" s="113" t="s">
        <v>3128</v>
      </c>
      <c r="S26" s="13"/>
    </row>
    <row r="27" spans="1:19" s="2" customFormat="1" ht="20.3" customHeight="1" x14ac:dyDescent="0.3">
      <c r="A27" s="6"/>
      <c r="B27" s="8" t="s">
        <v>433</v>
      </c>
      <c r="C27" s="3" t="s">
        <v>4252</v>
      </c>
      <c r="D27" s="3"/>
      <c r="E27" s="3"/>
      <c r="F27" s="3"/>
      <c r="G27" s="3"/>
      <c r="H27" s="3"/>
      <c r="I27" s="3"/>
      <c r="J27" s="3"/>
      <c r="K27" s="3"/>
      <c r="L27" s="113"/>
      <c r="M27" s="3"/>
      <c r="N27" s="113"/>
      <c r="O27" s="3"/>
      <c r="P27" s="398" t="str">
        <f>VLOOKUP(_Output!D1039,_Guidance!B1031:C1036,2,FALSE)</f>
        <v xml:space="preserve"> </v>
      </c>
      <c r="Q27" s="3"/>
      <c r="R27" s="113" t="s">
        <v>3129</v>
      </c>
      <c r="S27" s="13"/>
    </row>
    <row r="28" spans="1:19" s="2" customFormat="1" ht="20.3" customHeight="1" x14ac:dyDescent="0.3">
      <c r="A28" s="6"/>
      <c r="B28" s="8" t="s">
        <v>434</v>
      </c>
      <c r="C28" s="3" t="s">
        <v>4253</v>
      </c>
      <c r="D28" s="3"/>
      <c r="E28" s="3"/>
      <c r="F28" s="3"/>
      <c r="G28" s="3"/>
      <c r="H28" s="3"/>
      <c r="I28" s="3"/>
      <c r="J28" s="3"/>
      <c r="K28" s="3"/>
      <c r="L28" s="113"/>
      <c r="M28" s="3"/>
      <c r="N28" s="113"/>
      <c r="O28" s="3"/>
      <c r="P28" s="398" t="str">
        <f>VLOOKUP(_Output!D1040,_Guidance!B1037:C1042,2,FALSE)</f>
        <v xml:space="preserve"> </v>
      </c>
      <c r="Q28" s="3"/>
      <c r="R28" s="113" t="s">
        <v>4254</v>
      </c>
      <c r="S28" s="13"/>
    </row>
    <row r="29" spans="1:19" s="2" customFormat="1" ht="20.3" customHeight="1" x14ac:dyDescent="0.3">
      <c r="A29" s="6"/>
      <c r="B29" s="8" t="s">
        <v>4431</v>
      </c>
      <c r="C29" s="3" t="s">
        <v>4551</v>
      </c>
      <c r="D29" s="3"/>
      <c r="E29" s="3"/>
      <c r="F29" s="3"/>
      <c r="G29" s="3"/>
      <c r="H29" s="3"/>
      <c r="I29" s="3"/>
      <c r="J29" s="3"/>
      <c r="K29" s="3"/>
      <c r="L29" s="113"/>
      <c r="M29" s="3"/>
      <c r="N29" s="113"/>
      <c r="O29" s="3"/>
      <c r="P29" s="398" t="str">
        <f>VLOOKUP(_Output!D1133,_Guidance!B1043:C1048,2,FALSE)</f>
        <v xml:space="preserve"> </v>
      </c>
      <c r="Q29" s="3"/>
      <c r="R29" s="113" t="s">
        <v>4552</v>
      </c>
      <c r="S29" s="13"/>
    </row>
    <row r="30" spans="1:19" s="2" customFormat="1" ht="20.3" customHeight="1" x14ac:dyDescent="0.3">
      <c r="A30" s="6"/>
      <c r="B30" s="8" t="s">
        <v>4433</v>
      </c>
      <c r="C30" s="3" t="s">
        <v>4545</v>
      </c>
      <c r="D30" s="3"/>
      <c r="E30" s="3"/>
      <c r="F30" s="3"/>
      <c r="G30" s="3"/>
      <c r="H30" s="3"/>
      <c r="I30" s="3"/>
      <c r="J30" s="3"/>
      <c r="K30" s="3"/>
      <c r="L30" s="113"/>
      <c r="M30" s="3"/>
      <c r="N30" s="113"/>
      <c r="O30" s="3"/>
      <c r="P30" s="398" t="str">
        <f>VLOOKUP(_Output!D1135,_Guidance!B1049:C1054,2,FALSE)</f>
        <v xml:space="preserve"> </v>
      </c>
      <c r="Q30" s="3"/>
      <c r="R30" s="113" t="s">
        <v>4435</v>
      </c>
      <c r="S30" s="13"/>
    </row>
    <row r="31" spans="1:19" ht="20.3" customHeight="1" x14ac:dyDescent="0.3">
      <c r="A31" s="9"/>
      <c r="B31" s="5"/>
      <c r="C31" s="5"/>
      <c r="D31" s="5"/>
      <c r="E31" s="5"/>
      <c r="F31" s="5"/>
      <c r="G31" s="5"/>
      <c r="H31" s="5"/>
      <c r="I31" s="5"/>
      <c r="J31" s="5"/>
      <c r="K31" s="5"/>
      <c r="L31" s="110"/>
      <c r="M31" s="5"/>
      <c r="N31" s="110"/>
      <c r="O31" s="5"/>
      <c r="P31" s="110"/>
      <c r="Q31" s="5"/>
      <c r="R31" s="110"/>
      <c r="S31" s="14"/>
    </row>
    <row r="32" spans="1:19" ht="20.3" customHeight="1" x14ac:dyDescent="0.3">
      <c r="A32" s="106"/>
      <c r="B32" s="107" t="s">
        <v>233</v>
      </c>
      <c r="C32" s="108"/>
      <c r="D32" s="107"/>
      <c r="E32" s="107"/>
      <c r="F32" s="107"/>
      <c r="G32" s="107"/>
      <c r="H32" s="107"/>
      <c r="I32" s="107"/>
      <c r="J32" s="107"/>
      <c r="K32" s="108"/>
      <c r="L32" s="110"/>
      <c r="M32" s="5"/>
      <c r="N32" s="110"/>
      <c r="O32" s="5"/>
      <c r="P32" s="110"/>
      <c r="Q32" s="5"/>
      <c r="R32" s="116"/>
      <c r="S32" s="14"/>
    </row>
    <row r="33" spans="1:19" ht="20.3" customHeight="1" x14ac:dyDescent="0.3">
      <c r="A33" s="9"/>
      <c r="B33" s="21" t="s">
        <v>365</v>
      </c>
      <c r="C33" s="3" t="s">
        <v>4651</v>
      </c>
      <c r="D33" s="21"/>
      <c r="E33" s="21"/>
      <c r="F33" s="21"/>
      <c r="G33" s="21"/>
      <c r="H33" s="21"/>
      <c r="I33" s="21"/>
      <c r="J33" s="21"/>
      <c r="K33" s="21"/>
      <c r="L33" s="720" t="s">
        <v>3100</v>
      </c>
      <c r="M33" s="717"/>
      <c r="N33" s="818"/>
      <c r="O33" s="818"/>
      <c r="P33" s="818"/>
      <c r="Q33" s="818"/>
      <c r="R33" s="819"/>
      <c r="S33" s="14"/>
    </row>
    <row r="34" spans="1:19" ht="20.3" customHeight="1" x14ac:dyDescent="0.3">
      <c r="A34" s="9"/>
      <c r="B34" s="21"/>
      <c r="C34" s="21"/>
      <c r="D34" s="21"/>
      <c r="E34" s="21"/>
      <c r="F34" s="21"/>
      <c r="G34" s="21"/>
      <c r="H34" s="21"/>
      <c r="I34" s="21"/>
      <c r="J34" s="21"/>
      <c r="K34" s="21"/>
      <c r="L34" s="721" t="s">
        <v>2868</v>
      </c>
      <c r="M34" s="718"/>
      <c r="N34" s="820"/>
      <c r="O34" s="820"/>
      <c r="P34" s="820"/>
      <c r="Q34" s="820"/>
      <c r="R34" s="821"/>
      <c r="S34" s="14"/>
    </row>
    <row r="35" spans="1:19" ht="20.3" customHeight="1" x14ac:dyDescent="0.3">
      <c r="A35" s="9"/>
      <c r="B35" s="21"/>
      <c r="C35" s="775" t="s">
        <v>4657</v>
      </c>
      <c r="D35" s="775"/>
      <c r="E35" s="775"/>
      <c r="F35" s="775"/>
      <c r="G35" s="775"/>
      <c r="H35" s="775"/>
      <c r="I35" s="775"/>
      <c r="J35" s="775"/>
      <c r="K35" s="775"/>
      <c r="L35" s="721" t="s">
        <v>2869</v>
      </c>
      <c r="M35" s="718"/>
      <c r="N35" s="820"/>
      <c r="O35" s="820"/>
      <c r="P35" s="820"/>
      <c r="Q35" s="820"/>
      <c r="R35" s="821"/>
      <c r="S35" s="14"/>
    </row>
    <row r="36" spans="1:19" ht="20.3" customHeight="1" x14ac:dyDescent="0.3">
      <c r="A36" s="9"/>
      <c r="B36" s="21"/>
      <c r="C36" s="837" t="s">
        <v>4658</v>
      </c>
      <c r="D36" s="837"/>
      <c r="E36" s="837"/>
      <c r="F36" s="837"/>
      <c r="G36" s="837"/>
      <c r="H36" s="21"/>
      <c r="I36" s="21"/>
      <c r="J36" s="21"/>
      <c r="K36" s="21"/>
      <c r="L36" s="721" t="s">
        <v>2920</v>
      </c>
      <c r="M36" s="718"/>
      <c r="N36" s="820"/>
      <c r="O36" s="820"/>
      <c r="P36" s="820"/>
      <c r="Q36" s="820"/>
      <c r="R36" s="821"/>
      <c r="S36" s="14"/>
    </row>
    <row r="37" spans="1:19" ht="20.3" customHeight="1" x14ac:dyDescent="0.3">
      <c r="A37" s="9"/>
      <c r="B37" s="21"/>
      <c r="C37" s="840" t="s">
        <v>4659</v>
      </c>
      <c r="D37" s="840"/>
      <c r="E37" s="840"/>
      <c r="F37" s="840"/>
      <c r="G37" s="840"/>
      <c r="H37" s="21"/>
      <c r="I37" s="21"/>
      <c r="J37" s="21"/>
      <c r="K37" s="21"/>
      <c r="L37" s="721" t="s">
        <v>2921</v>
      </c>
      <c r="M37" s="718"/>
      <c r="N37" s="822"/>
      <c r="O37" s="822"/>
      <c r="P37" s="822"/>
      <c r="Q37" s="822"/>
      <c r="R37" s="823"/>
      <c r="S37" s="14"/>
    </row>
    <row r="38" spans="1:19" ht="20.3" customHeight="1" x14ac:dyDescent="0.3">
      <c r="A38" s="9"/>
      <c r="B38" s="21"/>
      <c r="C38" s="837" t="s">
        <v>4660</v>
      </c>
      <c r="D38" s="837"/>
      <c r="E38" s="837"/>
      <c r="F38" s="837"/>
      <c r="G38" s="837"/>
      <c r="H38" s="21"/>
      <c r="I38" s="21"/>
      <c r="J38" s="21"/>
      <c r="K38" s="21"/>
      <c r="L38" s="721" t="s">
        <v>2922</v>
      </c>
      <c r="M38" s="718"/>
      <c r="N38" s="822"/>
      <c r="O38" s="822"/>
      <c r="P38" s="822"/>
      <c r="Q38" s="822"/>
      <c r="R38" s="823"/>
      <c r="S38" s="14"/>
    </row>
    <row r="39" spans="1:19" ht="20.3" customHeight="1" x14ac:dyDescent="0.3">
      <c r="A39" s="9"/>
      <c r="B39" s="21"/>
      <c r="C39" s="840" t="s">
        <v>4661</v>
      </c>
      <c r="D39" s="840"/>
      <c r="E39" s="840"/>
      <c r="F39" s="840"/>
      <c r="G39" s="840"/>
      <c r="H39" s="21"/>
      <c r="I39" s="21"/>
      <c r="J39" s="21"/>
      <c r="K39" s="21"/>
      <c r="L39" s="721" t="s">
        <v>2923</v>
      </c>
      <c r="M39" s="718"/>
      <c r="N39" s="826"/>
      <c r="O39" s="826"/>
      <c r="P39" s="826"/>
      <c r="Q39" s="826"/>
      <c r="R39" s="827"/>
      <c r="S39" s="14"/>
    </row>
    <row r="40" spans="1:19" ht="20.3" customHeight="1" x14ac:dyDescent="0.3">
      <c r="A40" s="9"/>
      <c r="B40" s="21"/>
      <c r="C40" s="840" t="s">
        <v>4662</v>
      </c>
      <c r="D40" s="840"/>
      <c r="E40" s="840"/>
      <c r="F40" s="840"/>
      <c r="G40" s="840"/>
      <c r="H40" s="21"/>
      <c r="I40" s="21"/>
      <c r="J40" s="21"/>
      <c r="K40" s="21"/>
      <c r="L40" s="721" t="s">
        <v>2924</v>
      </c>
      <c r="M40" s="718"/>
      <c r="N40" s="820"/>
      <c r="O40" s="820"/>
      <c r="P40" s="820"/>
      <c r="Q40" s="820"/>
      <c r="R40" s="821"/>
      <c r="S40" s="14"/>
    </row>
    <row r="41" spans="1:19" ht="20.3" customHeight="1" x14ac:dyDescent="0.3">
      <c r="A41" s="9"/>
      <c r="B41" s="21"/>
      <c r="C41" s="21"/>
      <c r="D41" s="21"/>
      <c r="E41" s="21"/>
      <c r="F41" s="21"/>
      <c r="G41" s="21"/>
      <c r="H41" s="21"/>
      <c r="I41" s="21"/>
      <c r="J41" s="21"/>
      <c r="K41" s="21"/>
      <c r="L41" s="721" t="s">
        <v>3096</v>
      </c>
      <c r="M41" s="718"/>
      <c r="N41" s="822"/>
      <c r="O41" s="822"/>
      <c r="P41" s="822"/>
      <c r="Q41" s="822"/>
      <c r="R41" s="823"/>
      <c r="S41" s="14"/>
    </row>
    <row r="42" spans="1:19" ht="20.3" customHeight="1" x14ac:dyDescent="0.3">
      <c r="A42" s="9"/>
      <c r="B42" s="21"/>
      <c r="C42" s="21"/>
      <c r="D42" s="21"/>
      <c r="E42" s="21"/>
      <c r="F42" s="21"/>
      <c r="G42" s="21"/>
      <c r="H42" s="21"/>
      <c r="I42" s="21"/>
      <c r="J42" s="21"/>
      <c r="K42" s="21"/>
      <c r="L42" s="721" t="s">
        <v>3099</v>
      </c>
      <c r="M42" s="718"/>
      <c r="N42" s="826"/>
      <c r="O42" s="826"/>
      <c r="P42" s="826"/>
      <c r="Q42" s="826"/>
      <c r="R42" s="827"/>
      <c r="S42" s="14"/>
    </row>
    <row r="43" spans="1:19" ht="20.3" customHeight="1" x14ac:dyDescent="0.3">
      <c r="A43" s="9"/>
      <c r="B43" s="21"/>
      <c r="C43" s="21"/>
      <c r="D43" s="21"/>
      <c r="E43" s="21"/>
      <c r="F43" s="21"/>
      <c r="G43" s="21"/>
      <c r="H43" s="21"/>
      <c r="I43" s="21"/>
      <c r="J43" s="21"/>
      <c r="K43" s="21"/>
      <c r="L43" s="721" t="s">
        <v>426</v>
      </c>
      <c r="M43" s="718"/>
      <c r="N43" s="820"/>
      <c r="O43" s="820"/>
      <c r="P43" s="820"/>
      <c r="Q43" s="820"/>
      <c r="R43" s="821"/>
      <c r="S43" s="14"/>
    </row>
    <row r="44" spans="1:19" ht="20.3" customHeight="1" x14ac:dyDescent="0.3">
      <c r="A44" s="9"/>
      <c r="B44" s="21"/>
      <c r="C44" s="21"/>
      <c r="D44" s="21"/>
      <c r="E44" s="21"/>
      <c r="F44" s="21"/>
      <c r="G44" s="21"/>
      <c r="H44" s="21"/>
      <c r="I44" s="21"/>
      <c r="J44" s="21"/>
      <c r="K44" s="21"/>
      <c r="L44" s="721" t="s">
        <v>430</v>
      </c>
      <c r="M44" s="718"/>
      <c r="N44" s="820"/>
      <c r="O44" s="820"/>
      <c r="P44" s="820"/>
      <c r="Q44" s="820"/>
      <c r="R44" s="821"/>
      <c r="S44" s="14"/>
    </row>
    <row r="45" spans="1:19" ht="20.3" customHeight="1" x14ac:dyDescent="0.3">
      <c r="A45" s="9"/>
      <c r="B45" s="21"/>
      <c r="C45" s="21"/>
      <c r="D45" s="21"/>
      <c r="E45" s="21"/>
      <c r="F45" s="21"/>
      <c r="G45" s="21"/>
      <c r="H45" s="21"/>
      <c r="I45" s="21"/>
      <c r="J45" s="21"/>
      <c r="K45" s="21"/>
      <c r="L45" s="721" t="s">
        <v>431</v>
      </c>
      <c r="M45" s="718"/>
      <c r="N45" s="822"/>
      <c r="O45" s="822"/>
      <c r="P45" s="822"/>
      <c r="Q45" s="822"/>
      <c r="R45" s="823"/>
      <c r="S45" s="14"/>
    </row>
    <row r="46" spans="1:19" ht="20.3" customHeight="1" x14ac:dyDescent="0.3">
      <c r="A46" s="9"/>
      <c r="B46" s="21"/>
      <c r="C46" s="21"/>
      <c r="D46" s="21"/>
      <c r="E46" s="21"/>
      <c r="F46" s="21"/>
      <c r="G46" s="21"/>
      <c r="H46" s="21"/>
      <c r="I46" s="21"/>
      <c r="J46" s="21"/>
      <c r="K46" s="21"/>
      <c r="L46" s="721" t="s">
        <v>432</v>
      </c>
      <c r="M46" s="718"/>
      <c r="N46" s="822"/>
      <c r="O46" s="822"/>
      <c r="P46" s="822"/>
      <c r="Q46" s="822"/>
      <c r="R46" s="823"/>
      <c r="S46" s="14"/>
    </row>
    <row r="47" spans="1:19" ht="20.3" customHeight="1" x14ac:dyDescent="0.3">
      <c r="A47" s="9"/>
      <c r="B47" s="21"/>
      <c r="C47" s="21"/>
      <c r="D47" s="21"/>
      <c r="E47" s="21"/>
      <c r="F47" s="21"/>
      <c r="G47" s="21"/>
      <c r="H47" s="21"/>
      <c r="I47" s="21"/>
      <c r="J47" s="21"/>
      <c r="K47" s="21"/>
      <c r="L47" s="721" t="s">
        <v>433</v>
      </c>
      <c r="M47" s="718"/>
      <c r="N47" s="822"/>
      <c r="O47" s="822"/>
      <c r="P47" s="822"/>
      <c r="Q47" s="822"/>
      <c r="R47" s="823"/>
      <c r="S47" s="14"/>
    </row>
    <row r="48" spans="1:19" ht="20.3" customHeight="1" x14ac:dyDescent="0.3">
      <c r="A48" s="9"/>
      <c r="B48" s="21"/>
      <c r="C48" s="21"/>
      <c r="D48" s="21"/>
      <c r="E48" s="21"/>
      <c r="F48" s="21"/>
      <c r="G48" s="21"/>
      <c r="H48" s="21"/>
      <c r="I48" s="21"/>
      <c r="J48" s="21"/>
      <c r="K48" s="21"/>
      <c r="L48" s="721" t="s">
        <v>434</v>
      </c>
      <c r="M48" s="718"/>
      <c r="N48" s="822"/>
      <c r="O48" s="822"/>
      <c r="P48" s="822"/>
      <c r="Q48" s="822"/>
      <c r="R48" s="823"/>
      <c r="S48" s="14"/>
    </row>
    <row r="49" spans="1:19" ht="20.3" customHeight="1" x14ac:dyDescent="0.3">
      <c r="A49" s="9"/>
      <c r="B49" s="21"/>
      <c r="C49" s="21"/>
      <c r="D49" s="21"/>
      <c r="E49" s="21"/>
      <c r="F49" s="21"/>
      <c r="G49" s="21"/>
      <c r="H49" s="21"/>
      <c r="I49" s="21"/>
      <c r="J49" s="21"/>
      <c r="K49" s="21"/>
      <c r="L49" s="721" t="s">
        <v>4431</v>
      </c>
      <c r="M49" s="718"/>
      <c r="N49" s="826"/>
      <c r="O49" s="826"/>
      <c r="P49" s="826"/>
      <c r="Q49" s="826"/>
      <c r="R49" s="827"/>
      <c r="S49" s="14"/>
    </row>
    <row r="50" spans="1:19" ht="20.3" customHeight="1" x14ac:dyDescent="0.3">
      <c r="A50" s="9"/>
      <c r="B50" s="21"/>
      <c r="C50" s="21"/>
      <c r="D50" s="21"/>
      <c r="E50" s="21"/>
      <c r="F50" s="21"/>
      <c r="G50" s="21"/>
      <c r="H50" s="21"/>
      <c r="I50" s="21"/>
      <c r="J50" s="21"/>
      <c r="K50" s="21"/>
      <c r="L50" s="722" t="s">
        <v>4433</v>
      </c>
      <c r="M50" s="719"/>
      <c r="N50" s="828"/>
      <c r="O50" s="828"/>
      <c r="P50" s="828"/>
      <c r="Q50" s="828"/>
      <c r="R50" s="829"/>
      <c r="S50" s="14"/>
    </row>
    <row r="51" spans="1:19" ht="20.3" customHeight="1" thickBot="1" x14ac:dyDescent="0.35">
      <c r="A51" s="10"/>
      <c r="B51" s="31"/>
      <c r="C51" s="31"/>
      <c r="D51" s="31"/>
      <c r="E51" s="31"/>
      <c r="F51" s="31"/>
      <c r="G51" s="31"/>
      <c r="H51" s="31"/>
      <c r="I51" s="31"/>
      <c r="J51" s="31"/>
      <c r="K51" s="11"/>
      <c r="L51" s="11"/>
      <c r="M51" s="11"/>
      <c r="N51" s="11"/>
      <c r="O51" s="11"/>
      <c r="P51" s="11"/>
      <c r="Q51" s="11"/>
      <c r="R51" s="11"/>
      <c r="S51" s="15"/>
    </row>
  </sheetData>
  <mergeCells count="34">
    <mergeCell ref="N33:R33"/>
    <mergeCell ref="N34:R34"/>
    <mergeCell ref="N35:R35"/>
    <mergeCell ref="B5:F5"/>
    <mergeCell ref="G5:K5"/>
    <mergeCell ref="B6:F6"/>
    <mergeCell ref="B4:F4"/>
    <mergeCell ref="G4:K4"/>
    <mergeCell ref="B1:K2"/>
    <mergeCell ref="L1:L2"/>
    <mergeCell ref="N1:N2"/>
    <mergeCell ref="B3:F3"/>
    <mergeCell ref="G3:K3"/>
    <mergeCell ref="N48:R48"/>
    <mergeCell ref="N49:R49"/>
    <mergeCell ref="N39:R39"/>
    <mergeCell ref="N40:R40"/>
    <mergeCell ref="N41:R41"/>
    <mergeCell ref="N50:R50"/>
    <mergeCell ref="C35:K35"/>
    <mergeCell ref="C36:G36"/>
    <mergeCell ref="C37:G37"/>
    <mergeCell ref="C38:G38"/>
    <mergeCell ref="C39:G39"/>
    <mergeCell ref="C40:G40"/>
    <mergeCell ref="N42:R42"/>
    <mergeCell ref="N43:R43"/>
    <mergeCell ref="N44:R44"/>
    <mergeCell ref="N45:R45"/>
    <mergeCell ref="N46:R46"/>
    <mergeCell ref="N37:R37"/>
    <mergeCell ref="N36:R36"/>
    <mergeCell ref="N38:R38"/>
    <mergeCell ref="N47:R47"/>
  </mergeCells>
  <phoneticPr fontId="24" type="noConversion"/>
  <hyperlinks>
    <hyperlink ref="B3:F3" location="'Process - MGT'!A1" tooltip="1. Management" display="1. Management" xr:uid="{6EC0C2E1-F6F6-4F64-B0EB-3A4A41B61AA4}"/>
    <hyperlink ref="B6:F6" location="'Process - UCM'!A1" tooltip="4. Use Case Management" display="4. Use Case Management" xr:uid="{9DB9E320-E87B-4DEB-9821-F1EFA2E66CDD}"/>
    <hyperlink ref="B5:F5" location="'Process - RPT'!A1" tooltip="3. Reporting &amp; Communication" display="3. Reporting &amp; Communication" xr:uid="{5082E4B2-259A-4DA3-B3CF-CA57C55A4A98}"/>
    <hyperlink ref="B4:F4" location="'Process - O&amp;F'!A1" tooltip="2. Operations &amp; Facilities" display="2. Operations &amp; Facilities" xr:uid="{BBB1FDAF-68B7-4920-8CAD-7A5B0C7A768C}"/>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1009" r:id="rId4" name="Drop Down 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71010" r:id="rId5" name="Drop Down 2">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171011" r:id="rId6" name="Drop Down 3">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171012" r:id="rId7" name="Drop Down 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171013" r:id="rId8" name="Drop Down 5">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171014" r:id="rId9" name="Drop Down 6">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171015" r:id="rId10" name="Drop Down 7">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171016" r:id="rId11" name="Drop Down 8">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171017" r:id="rId12" name="Drop Down 9">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171018" r:id="rId13" name="Drop Down 10">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171021" r:id="rId14" name="Drop Down 13">
              <controlPr defaultSize="0" autoLine="0" autoPict="0">
                <anchor moveWithCells="1">
                  <from>
                    <xdr:col>13</xdr:col>
                    <xdr:colOff>15368</xdr:colOff>
                    <xdr:row>10</xdr:row>
                    <xdr:rowOff>38420</xdr:rowOff>
                  </from>
                  <to>
                    <xdr:col>14</xdr:col>
                    <xdr:colOff>15368</xdr:colOff>
                    <xdr:row>10</xdr:row>
                    <xdr:rowOff>238205</xdr:rowOff>
                  </to>
                </anchor>
              </controlPr>
            </control>
          </mc:Choice>
        </mc:AlternateContent>
        <mc:AlternateContent xmlns:mc="http://schemas.openxmlformats.org/markup-compatibility/2006">
          <mc:Choice Requires="x14">
            <control shapeId="171022" r:id="rId15" name="Drop Down 14">
              <controlPr defaultSize="0" autoLine="0" autoPict="0">
                <anchor moveWithCells="1">
                  <from>
                    <xdr:col>13</xdr:col>
                    <xdr:colOff>15368</xdr:colOff>
                    <xdr:row>11</xdr:row>
                    <xdr:rowOff>38420</xdr:rowOff>
                  </from>
                  <to>
                    <xdr:col>14</xdr:col>
                    <xdr:colOff>15368</xdr:colOff>
                    <xdr:row>11</xdr:row>
                    <xdr:rowOff>238205</xdr:rowOff>
                  </to>
                </anchor>
              </controlPr>
            </control>
          </mc:Choice>
        </mc:AlternateContent>
        <mc:AlternateContent xmlns:mc="http://schemas.openxmlformats.org/markup-compatibility/2006">
          <mc:Choice Requires="x14">
            <control shapeId="171023" r:id="rId16" name="Drop Down 15">
              <controlPr defaultSize="0" autoLine="0" autoPict="0">
                <anchor moveWithCells="1">
                  <from>
                    <xdr:col>13</xdr:col>
                    <xdr:colOff>15368</xdr:colOff>
                    <xdr:row>12</xdr:row>
                    <xdr:rowOff>38420</xdr:rowOff>
                  </from>
                  <to>
                    <xdr:col>14</xdr:col>
                    <xdr:colOff>15368</xdr:colOff>
                    <xdr:row>12</xdr:row>
                    <xdr:rowOff>238205</xdr:rowOff>
                  </to>
                </anchor>
              </controlPr>
            </control>
          </mc:Choice>
        </mc:AlternateContent>
        <mc:AlternateContent xmlns:mc="http://schemas.openxmlformats.org/markup-compatibility/2006">
          <mc:Choice Requires="x14">
            <control shapeId="171024" r:id="rId17" name="Drop Down 16">
              <controlPr defaultSize="0" autoLine="0" autoPict="0">
                <anchor moveWithCells="1">
                  <from>
                    <xdr:col>13</xdr:col>
                    <xdr:colOff>15368</xdr:colOff>
                    <xdr:row>13</xdr:row>
                    <xdr:rowOff>38420</xdr:rowOff>
                  </from>
                  <to>
                    <xdr:col>14</xdr:col>
                    <xdr:colOff>15368</xdr:colOff>
                    <xdr:row>13</xdr:row>
                    <xdr:rowOff>238205</xdr:rowOff>
                  </to>
                </anchor>
              </controlPr>
            </control>
          </mc:Choice>
        </mc:AlternateContent>
        <mc:AlternateContent xmlns:mc="http://schemas.openxmlformats.org/markup-compatibility/2006">
          <mc:Choice Requires="x14">
            <control shapeId="171025" r:id="rId18" name="Drop Down 17">
              <controlPr defaultSize="0" autoLine="0" autoPict="0">
                <anchor moveWithCells="1">
                  <from>
                    <xdr:col>13</xdr:col>
                    <xdr:colOff>15368</xdr:colOff>
                    <xdr:row>14</xdr:row>
                    <xdr:rowOff>38420</xdr:rowOff>
                  </from>
                  <to>
                    <xdr:col>14</xdr:col>
                    <xdr:colOff>15368</xdr:colOff>
                    <xdr:row>14</xdr:row>
                    <xdr:rowOff>238205</xdr:rowOff>
                  </to>
                </anchor>
              </controlPr>
            </control>
          </mc:Choice>
        </mc:AlternateContent>
        <mc:AlternateContent xmlns:mc="http://schemas.openxmlformats.org/markup-compatibility/2006">
          <mc:Choice Requires="x14">
            <control shapeId="171026" r:id="rId19" name="Drop Down 18">
              <controlPr defaultSize="0" autoLine="0" autoPict="0">
                <anchor moveWithCells="1">
                  <from>
                    <xdr:col>13</xdr:col>
                    <xdr:colOff>15368</xdr:colOff>
                    <xdr:row>15</xdr:row>
                    <xdr:rowOff>38420</xdr:rowOff>
                  </from>
                  <to>
                    <xdr:col>14</xdr:col>
                    <xdr:colOff>15368</xdr:colOff>
                    <xdr:row>15</xdr:row>
                    <xdr:rowOff>238205</xdr:rowOff>
                  </to>
                </anchor>
              </controlPr>
            </control>
          </mc:Choice>
        </mc:AlternateContent>
        <mc:AlternateContent xmlns:mc="http://schemas.openxmlformats.org/markup-compatibility/2006">
          <mc:Choice Requires="x14">
            <control shapeId="171027" r:id="rId20" name="Drop Down 19">
              <controlPr defaultSize="0" autoLine="0" autoPict="0">
                <anchor moveWithCells="1">
                  <from>
                    <xdr:col>13</xdr:col>
                    <xdr:colOff>15368</xdr:colOff>
                    <xdr:row>16</xdr:row>
                    <xdr:rowOff>38420</xdr:rowOff>
                  </from>
                  <to>
                    <xdr:col>14</xdr:col>
                    <xdr:colOff>15368</xdr:colOff>
                    <xdr:row>16</xdr:row>
                    <xdr:rowOff>238205</xdr:rowOff>
                  </to>
                </anchor>
              </controlPr>
            </control>
          </mc:Choice>
        </mc:AlternateContent>
        <mc:AlternateContent xmlns:mc="http://schemas.openxmlformats.org/markup-compatibility/2006">
          <mc:Choice Requires="x14">
            <control shapeId="171028" r:id="rId21" name="Drop Down 20">
              <controlPr defaultSize="0" autoLine="0" autoPict="0">
                <anchor moveWithCells="1">
                  <from>
                    <xdr:col>13</xdr:col>
                    <xdr:colOff>15368</xdr:colOff>
                    <xdr:row>17</xdr:row>
                    <xdr:rowOff>38420</xdr:rowOff>
                  </from>
                  <to>
                    <xdr:col>14</xdr:col>
                    <xdr:colOff>15368</xdr:colOff>
                    <xdr:row>17</xdr:row>
                    <xdr:rowOff>238205</xdr:rowOff>
                  </to>
                </anchor>
              </controlPr>
            </control>
          </mc:Choice>
        </mc:AlternateContent>
        <mc:AlternateContent xmlns:mc="http://schemas.openxmlformats.org/markup-compatibility/2006">
          <mc:Choice Requires="x14">
            <control shapeId="171029" r:id="rId22" name="Drop Down 21">
              <controlPr defaultSize="0" autoLine="0" autoPict="0">
                <anchor moveWithCells="1">
                  <from>
                    <xdr:col>13</xdr:col>
                    <xdr:colOff>15368</xdr:colOff>
                    <xdr:row>18</xdr:row>
                    <xdr:rowOff>38420</xdr:rowOff>
                  </from>
                  <to>
                    <xdr:col>14</xdr:col>
                    <xdr:colOff>15368</xdr:colOff>
                    <xdr:row>18</xdr:row>
                    <xdr:rowOff>238205</xdr:rowOff>
                  </to>
                </anchor>
              </controlPr>
            </control>
          </mc:Choice>
        </mc:AlternateContent>
        <mc:AlternateContent xmlns:mc="http://schemas.openxmlformats.org/markup-compatibility/2006">
          <mc:Choice Requires="x14">
            <control shapeId="171030" r:id="rId23" name="Drop Down 22">
              <controlPr defaultSize="0" autoLine="0" autoPict="0">
                <anchor moveWithCells="1">
                  <from>
                    <xdr:col>13</xdr:col>
                    <xdr:colOff>15368</xdr:colOff>
                    <xdr:row>19</xdr:row>
                    <xdr:rowOff>38420</xdr:rowOff>
                  </from>
                  <to>
                    <xdr:col>14</xdr:col>
                    <xdr:colOff>15368</xdr:colOff>
                    <xdr:row>19</xdr:row>
                    <xdr:rowOff>238205</xdr:rowOff>
                  </to>
                </anchor>
              </controlPr>
            </control>
          </mc:Choice>
        </mc:AlternateContent>
        <mc:AlternateContent xmlns:mc="http://schemas.openxmlformats.org/markup-compatibility/2006">
          <mc:Choice Requires="x14">
            <control shapeId="171033" r:id="rId24" name="Drop Down 25">
              <controlPr defaultSize="0" autoLine="0" autoPict="0">
                <anchor moveWithCells="1">
                  <from>
                    <xdr:col>13</xdr:col>
                    <xdr:colOff>15368</xdr:colOff>
                    <xdr:row>22</xdr:row>
                    <xdr:rowOff>38420</xdr:rowOff>
                  </from>
                  <to>
                    <xdr:col>14</xdr:col>
                    <xdr:colOff>15368</xdr:colOff>
                    <xdr:row>22</xdr:row>
                    <xdr:rowOff>238205</xdr:rowOff>
                  </to>
                </anchor>
              </controlPr>
            </control>
          </mc:Choice>
        </mc:AlternateContent>
        <mc:AlternateContent xmlns:mc="http://schemas.openxmlformats.org/markup-compatibility/2006">
          <mc:Choice Requires="x14">
            <control shapeId="171034" r:id="rId25" name="Drop Down 26">
              <controlPr defaultSize="0" autoLine="0" autoPict="0">
                <anchor moveWithCells="1">
                  <from>
                    <xdr:col>13</xdr:col>
                    <xdr:colOff>15368</xdr:colOff>
                    <xdr:row>23</xdr:row>
                    <xdr:rowOff>38420</xdr:rowOff>
                  </from>
                  <to>
                    <xdr:col>14</xdr:col>
                    <xdr:colOff>15368</xdr:colOff>
                    <xdr:row>23</xdr:row>
                    <xdr:rowOff>238205</xdr:rowOff>
                  </to>
                </anchor>
              </controlPr>
            </control>
          </mc:Choice>
        </mc:AlternateContent>
        <mc:AlternateContent xmlns:mc="http://schemas.openxmlformats.org/markup-compatibility/2006">
          <mc:Choice Requires="x14">
            <control shapeId="171035" r:id="rId26" name="Drop Down 27">
              <controlPr defaultSize="0" autoLine="0" autoPict="0">
                <anchor moveWithCells="1">
                  <from>
                    <xdr:col>13</xdr:col>
                    <xdr:colOff>15368</xdr:colOff>
                    <xdr:row>24</xdr:row>
                    <xdr:rowOff>38420</xdr:rowOff>
                  </from>
                  <to>
                    <xdr:col>14</xdr:col>
                    <xdr:colOff>15368</xdr:colOff>
                    <xdr:row>24</xdr:row>
                    <xdr:rowOff>238205</xdr:rowOff>
                  </to>
                </anchor>
              </controlPr>
            </control>
          </mc:Choice>
        </mc:AlternateContent>
        <mc:AlternateContent xmlns:mc="http://schemas.openxmlformats.org/markup-compatibility/2006">
          <mc:Choice Requires="x14">
            <control shapeId="171036" r:id="rId27" name="Drop Down 28">
              <controlPr defaultSize="0" autoLine="0" autoPict="0">
                <anchor moveWithCells="1">
                  <from>
                    <xdr:col>13</xdr:col>
                    <xdr:colOff>15368</xdr:colOff>
                    <xdr:row>25</xdr:row>
                    <xdr:rowOff>38420</xdr:rowOff>
                  </from>
                  <to>
                    <xdr:col>14</xdr:col>
                    <xdr:colOff>15368</xdr:colOff>
                    <xdr:row>25</xdr:row>
                    <xdr:rowOff>238205</xdr:rowOff>
                  </to>
                </anchor>
              </controlPr>
            </control>
          </mc:Choice>
        </mc:AlternateContent>
        <mc:AlternateContent xmlns:mc="http://schemas.openxmlformats.org/markup-compatibility/2006">
          <mc:Choice Requires="x14">
            <control shapeId="171038" r:id="rId28" name="Drop Down 30">
              <controlPr defaultSize="0" autoLine="0" autoPict="0">
                <anchor moveWithCells="1">
                  <from>
                    <xdr:col>13</xdr:col>
                    <xdr:colOff>15368</xdr:colOff>
                    <xdr:row>26</xdr:row>
                    <xdr:rowOff>38420</xdr:rowOff>
                  </from>
                  <to>
                    <xdr:col>14</xdr:col>
                    <xdr:colOff>15368</xdr:colOff>
                    <xdr:row>26</xdr:row>
                    <xdr:rowOff>238205</xdr:rowOff>
                  </to>
                </anchor>
              </controlPr>
            </control>
          </mc:Choice>
        </mc:AlternateContent>
        <mc:AlternateContent xmlns:mc="http://schemas.openxmlformats.org/markup-compatibility/2006">
          <mc:Choice Requires="x14">
            <control shapeId="171039" r:id="rId29" name="Drop Down 31">
              <controlPr defaultSize="0" autoLine="0" autoPict="0">
                <anchor moveWithCells="1">
                  <from>
                    <xdr:col>13</xdr:col>
                    <xdr:colOff>15368</xdr:colOff>
                    <xdr:row>27</xdr:row>
                    <xdr:rowOff>38420</xdr:rowOff>
                  </from>
                  <to>
                    <xdr:col>14</xdr:col>
                    <xdr:colOff>15368</xdr:colOff>
                    <xdr:row>27</xdr:row>
                    <xdr:rowOff>238205</xdr:rowOff>
                  </to>
                </anchor>
              </controlPr>
            </control>
          </mc:Choice>
        </mc:AlternateContent>
        <mc:AlternateContent xmlns:mc="http://schemas.openxmlformats.org/markup-compatibility/2006">
          <mc:Choice Requires="x14">
            <control shapeId="171040" r:id="rId30" name="Drop Down 32">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171041" r:id="rId31" name="Drop Down 33">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171042" r:id="rId32" name="Drop Down 34">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171043" r:id="rId33" name="Drop Down 3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171045" r:id="rId34" name="Drop Down 37">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171046" r:id="rId35" name="Drop Down 38">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171047" r:id="rId36" name="Drop Down 39">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171049" r:id="rId37" name="Drop Down 41">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171050" r:id="rId38" name="Drop Down 42">
              <controlPr defaultSize="0" autoLine="0" autoPict="0">
                <anchor moveWithCells="1">
                  <from>
                    <xdr:col>13</xdr:col>
                    <xdr:colOff>15368</xdr:colOff>
                    <xdr:row>28</xdr:row>
                    <xdr:rowOff>38420</xdr:rowOff>
                  </from>
                  <to>
                    <xdr:col>14</xdr:col>
                    <xdr:colOff>15368</xdr:colOff>
                    <xdr:row>28</xdr:row>
                    <xdr:rowOff>238205</xdr:rowOff>
                  </to>
                </anchor>
              </controlPr>
            </control>
          </mc:Choice>
        </mc:AlternateContent>
        <mc:AlternateContent xmlns:mc="http://schemas.openxmlformats.org/markup-compatibility/2006">
          <mc:Choice Requires="x14">
            <control shapeId="171051" r:id="rId39" name="Drop Down 43">
              <controlPr defaultSize="0" autoLine="0" autoPict="0">
                <anchor moveWithCells="1">
                  <from>
                    <xdr:col>13</xdr:col>
                    <xdr:colOff>15368</xdr:colOff>
                    <xdr:row>29</xdr:row>
                    <xdr:rowOff>38420</xdr:rowOff>
                  </from>
                  <to>
                    <xdr:col>14</xdr:col>
                    <xdr:colOff>15368</xdr:colOff>
                    <xdr:row>29</xdr:row>
                    <xdr:rowOff>238205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Blad7">
    <tabColor rgb="FF0070C0"/>
  </sheetPr>
  <dimension ref="A1:Z155"/>
  <sheetViews>
    <sheetView showRowColHeaders="0"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419"/>
      <c r="B1" s="851" t="s">
        <v>159</v>
      </c>
      <c r="C1" s="852"/>
      <c r="D1" s="852"/>
      <c r="E1" s="852"/>
      <c r="F1" s="852"/>
      <c r="G1" s="852"/>
      <c r="H1" s="852"/>
      <c r="I1" s="852"/>
      <c r="J1" s="852"/>
      <c r="K1" s="852"/>
      <c r="L1" s="759"/>
      <c r="M1" s="421"/>
      <c r="N1" s="759"/>
      <c r="O1" s="421"/>
      <c r="P1" s="421"/>
      <c r="Q1" s="421"/>
      <c r="R1" s="412"/>
    </row>
    <row r="2" spans="1:18" ht="20.3" customHeight="1" x14ac:dyDescent="0.3">
      <c r="A2" s="413"/>
      <c r="B2" s="753"/>
      <c r="C2" s="754"/>
      <c r="D2" s="754"/>
      <c r="E2" s="754"/>
      <c r="F2" s="754"/>
      <c r="G2" s="754"/>
      <c r="H2" s="754"/>
      <c r="I2" s="754"/>
      <c r="J2" s="754"/>
      <c r="K2" s="754"/>
      <c r="L2" s="743"/>
      <c r="M2" s="422"/>
      <c r="N2" s="743"/>
      <c r="O2" s="422"/>
      <c r="P2" s="422"/>
      <c r="Q2" s="422"/>
      <c r="R2" s="415"/>
    </row>
    <row r="3" spans="1:18" ht="20.3" customHeight="1" x14ac:dyDescent="0.3">
      <c r="A3" s="413"/>
      <c r="B3" s="744" t="s">
        <v>4101</v>
      </c>
      <c r="C3" s="745"/>
      <c r="D3" s="745"/>
      <c r="E3" s="745"/>
      <c r="F3" s="746"/>
      <c r="G3" s="853"/>
      <c r="H3" s="854"/>
      <c r="I3" s="854"/>
      <c r="J3" s="854"/>
      <c r="K3" s="854"/>
      <c r="L3" s="414"/>
      <c r="M3" s="414"/>
      <c r="N3" s="414"/>
      <c r="O3" s="414"/>
      <c r="P3" s="414"/>
      <c r="Q3" s="414"/>
      <c r="R3" s="415"/>
    </row>
    <row r="4" spans="1:18" ht="20.3" customHeight="1" x14ac:dyDescent="0.3">
      <c r="A4" s="413"/>
      <c r="B4" s="747" t="s">
        <v>3931</v>
      </c>
      <c r="C4" s="748"/>
      <c r="D4" s="748"/>
      <c r="E4" s="748"/>
      <c r="F4" s="748"/>
      <c r="G4" s="747"/>
      <c r="H4" s="748"/>
      <c r="I4" s="748"/>
      <c r="J4" s="748"/>
      <c r="K4" s="748"/>
      <c r="L4" s="414"/>
      <c r="M4" s="414"/>
      <c r="N4" s="414"/>
      <c r="O4" s="414"/>
      <c r="P4" s="414"/>
      <c r="Q4" s="414"/>
      <c r="R4" s="415"/>
    </row>
    <row r="5" spans="1:18" ht="20.3" customHeight="1" x14ac:dyDescent="0.3">
      <c r="A5" s="413"/>
      <c r="B5" s="747" t="s">
        <v>3932</v>
      </c>
      <c r="C5" s="748"/>
      <c r="D5" s="748"/>
      <c r="E5" s="748"/>
      <c r="F5" s="748"/>
      <c r="G5" s="747"/>
      <c r="H5" s="748"/>
      <c r="I5" s="748"/>
      <c r="J5" s="748"/>
      <c r="K5" s="748"/>
      <c r="L5" s="414"/>
      <c r="M5" s="414"/>
      <c r="N5" s="414"/>
      <c r="O5" s="414"/>
      <c r="P5" s="414"/>
      <c r="Q5" s="414"/>
      <c r="R5" s="415"/>
    </row>
    <row r="6" spans="1:18" ht="20.3" customHeight="1" x14ac:dyDescent="0.3">
      <c r="A6" s="413"/>
      <c r="B6" s="747" t="s">
        <v>3933</v>
      </c>
      <c r="C6" s="748"/>
      <c r="D6" s="748"/>
      <c r="E6" s="748"/>
      <c r="F6" s="748"/>
      <c r="G6" s="747"/>
      <c r="H6" s="748"/>
      <c r="I6" s="748"/>
      <c r="J6" s="748"/>
      <c r="K6" s="748"/>
      <c r="L6" s="414"/>
      <c r="M6" s="414"/>
      <c r="N6" s="414"/>
      <c r="O6" s="414"/>
      <c r="P6" s="414"/>
      <c r="Q6" s="414"/>
      <c r="R6" s="415"/>
    </row>
    <row r="7" spans="1:18" ht="20.3" customHeight="1" thickBot="1" x14ac:dyDescent="0.35">
      <c r="A7" s="416"/>
      <c r="B7" s="417"/>
      <c r="C7" s="417"/>
      <c r="D7" s="417"/>
      <c r="E7" s="417"/>
      <c r="F7" s="417"/>
      <c r="G7" s="417"/>
      <c r="H7" s="417"/>
      <c r="I7" s="417"/>
      <c r="J7" s="417"/>
      <c r="K7" s="417"/>
      <c r="L7" s="417"/>
      <c r="M7" s="417"/>
      <c r="N7" s="417"/>
      <c r="O7" s="417"/>
      <c r="P7" s="417"/>
      <c r="Q7" s="417"/>
      <c r="R7" s="418"/>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1</v>
      </c>
      <c r="B9" s="174" t="s">
        <v>2240</v>
      </c>
      <c r="C9" s="174"/>
      <c r="D9" s="174"/>
      <c r="E9" s="174"/>
      <c r="F9" s="174"/>
      <c r="G9" s="174"/>
      <c r="H9" s="174"/>
      <c r="I9" s="174"/>
      <c r="J9" s="174"/>
      <c r="K9" s="174"/>
      <c r="L9" s="177" t="s">
        <v>148</v>
      </c>
      <c r="M9" s="174"/>
      <c r="N9" s="177" t="s">
        <v>125</v>
      </c>
      <c r="O9" s="174"/>
      <c r="P9" s="178" t="s">
        <v>1258</v>
      </c>
      <c r="Q9" s="177" t="s">
        <v>149</v>
      </c>
      <c r="R9" s="156"/>
    </row>
    <row r="10" spans="1:18" ht="20.3" customHeight="1" x14ac:dyDescent="0.3">
      <c r="A10" s="691"/>
      <c r="B10" s="151" t="s">
        <v>902</v>
      </c>
      <c r="C10" s="148"/>
      <c r="D10" s="148"/>
      <c r="E10" s="148"/>
      <c r="F10" s="148"/>
      <c r="G10" s="148"/>
      <c r="H10" s="148"/>
      <c r="I10" s="148"/>
      <c r="J10" s="148"/>
      <c r="K10" s="148"/>
      <c r="L10" s="149"/>
      <c r="M10" s="148"/>
      <c r="N10" s="149"/>
      <c r="O10" s="148"/>
      <c r="P10" s="179"/>
      <c r="Q10" s="149"/>
      <c r="R10" s="156"/>
    </row>
    <row r="11" spans="1:18" ht="20.3" customHeight="1" x14ac:dyDescent="0.3">
      <c r="A11" s="157"/>
      <c r="B11" s="141" t="s">
        <v>1</v>
      </c>
      <c r="C11" s="481" t="s">
        <v>77</v>
      </c>
      <c r="D11" s="141"/>
      <c r="E11" s="141"/>
      <c r="F11" s="141"/>
      <c r="G11" s="141"/>
      <c r="H11" s="141"/>
      <c r="I11" s="141"/>
      <c r="J11" s="141"/>
      <c r="K11" s="141"/>
      <c r="L11" s="137"/>
      <c r="M11" s="141"/>
      <c r="N11" s="137"/>
      <c r="O11" s="141"/>
      <c r="P11" s="479"/>
      <c r="Q11" s="137"/>
      <c r="R11" s="156"/>
    </row>
    <row r="12" spans="1:18" ht="20.3" customHeight="1" x14ac:dyDescent="0.3">
      <c r="A12" s="157"/>
      <c r="B12" s="170" t="s">
        <v>2241</v>
      </c>
      <c r="C12" s="163" t="s">
        <v>2242</v>
      </c>
      <c r="D12" s="163"/>
      <c r="E12" s="163"/>
      <c r="F12" s="163"/>
      <c r="G12" s="163"/>
      <c r="H12" s="163"/>
      <c r="I12" s="163"/>
      <c r="J12" s="163"/>
      <c r="K12" s="163"/>
      <c r="L12" s="137"/>
      <c r="M12" s="141"/>
      <c r="N12" s="137"/>
      <c r="O12" s="141"/>
      <c r="P12" s="479" t="str">
        <f>VLOOKUP(_Output!D322,_Guidance!B1058:C1063,2,FALSE)</f>
        <v xml:space="preserve"> </v>
      </c>
      <c r="Q12" s="402" t="s">
        <v>2278</v>
      </c>
      <c r="R12" s="156"/>
    </row>
    <row r="13" spans="1:18" ht="20.3" customHeight="1" x14ac:dyDescent="0.3">
      <c r="A13" s="157"/>
      <c r="B13" s="170" t="s">
        <v>2243</v>
      </c>
      <c r="C13" s="163" t="s">
        <v>2277</v>
      </c>
      <c r="D13" s="169"/>
      <c r="E13" s="169"/>
      <c r="F13" s="169"/>
      <c r="G13" s="169"/>
      <c r="H13" s="169"/>
      <c r="I13" s="169"/>
      <c r="J13" s="169"/>
      <c r="K13" s="169"/>
      <c r="L13" s="137"/>
      <c r="M13" s="141"/>
      <c r="N13" s="137"/>
      <c r="O13" s="141"/>
      <c r="P13" s="479" t="str">
        <f>VLOOKUP(_Output!D323,_Guidance!B1064:C1069,2,FALSE)</f>
        <v xml:space="preserve"> </v>
      </c>
      <c r="Q13" s="402" t="s">
        <v>2279</v>
      </c>
      <c r="R13" s="156"/>
    </row>
    <row r="14" spans="1:18" ht="20.3" customHeight="1" x14ac:dyDescent="0.3">
      <c r="A14" s="157"/>
      <c r="B14" s="175" t="s">
        <v>3</v>
      </c>
      <c r="C14" s="169" t="s">
        <v>2244</v>
      </c>
      <c r="D14" s="163"/>
      <c r="E14" s="163"/>
      <c r="F14" s="163"/>
      <c r="G14" s="163"/>
      <c r="H14" s="163"/>
      <c r="I14" s="163"/>
      <c r="J14" s="163"/>
      <c r="K14" s="163"/>
      <c r="L14" s="137"/>
      <c r="M14" s="141"/>
      <c r="N14" s="137"/>
      <c r="O14" s="141"/>
      <c r="P14" s="479"/>
      <c r="Q14" s="402"/>
      <c r="R14" s="156"/>
    </row>
    <row r="15" spans="1:18" ht="20.3" customHeight="1" x14ac:dyDescent="0.3">
      <c r="A15" s="157"/>
      <c r="B15" s="170" t="s">
        <v>228</v>
      </c>
      <c r="C15" s="163" t="s">
        <v>2847</v>
      </c>
      <c r="D15" s="163"/>
      <c r="E15" s="163"/>
      <c r="F15" s="163"/>
      <c r="G15" s="163"/>
      <c r="H15" s="163"/>
      <c r="I15" s="163"/>
      <c r="J15" s="163"/>
      <c r="K15" s="163"/>
      <c r="L15" s="137"/>
      <c r="M15" s="141"/>
      <c r="N15" s="137"/>
      <c r="O15" s="141"/>
      <c r="P15" s="479" t="str">
        <f>VLOOKUP(_Output!D325,_Guidance!B1070:C1075,2,FALSE)</f>
        <v xml:space="preserve"> </v>
      </c>
      <c r="Q15" s="402" t="s">
        <v>2280</v>
      </c>
      <c r="R15" s="156"/>
    </row>
    <row r="16" spans="1:18" ht="20.3" customHeight="1" x14ac:dyDescent="0.3">
      <c r="A16" s="157"/>
      <c r="B16" s="170" t="s">
        <v>576</v>
      </c>
      <c r="C16" s="163" t="s">
        <v>2848</v>
      </c>
      <c r="D16" s="163"/>
      <c r="E16" s="163"/>
      <c r="F16" s="163"/>
      <c r="G16" s="163"/>
      <c r="H16" s="163"/>
      <c r="I16" s="163"/>
      <c r="J16" s="163"/>
      <c r="K16" s="163"/>
      <c r="L16" s="137"/>
      <c r="M16" s="141"/>
      <c r="N16" s="137"/>
      <c r="O16" s="141"/>
      <c r="P16" s="479" t="str">
        <f>VLOOKUP(_Output!D326,_Guidance!B1076:C1081,2,FALSE)</f>
        <v xml:space="preserve"> </v>
      </c>
      <c r="Q16" s="402" t="s">
        <v>2281</v>
      </c>
      <c r="R16" s="156"/>
    </row>
    <row r="17" spans="1:18" ht="20.3" customHeight="1" x14ac:dyDescent="0.3">
      <c r="A17" s="157"/>
      <c r="B17" s="175" t="s">
        <v>18</v>
      </c>
      <c r="C17" s="169" t="s">
        <v>2245</v>
      </c>
      <c r="D17" s="163"/>
      <c r="E17" s="163"/>
      <c r="F17" s="163"/>
      <c r="G17" s="163"/>
      <c r="H17" s="163"/>
      <c r="I17" s="163"/>
      <c r="J17" s="163"/>
      <c r="K17" s="163"/>
      <c r="L17" s="137"/>
      <c r="M17" s="141"/>
      <c r="N17" s="137"/>
      <c r="O17" s="141"/>
      <c r="P17" s="479"/>
      <c r="Q17" s="402"/>
      <c r="R17" s="156"/>
    </row>
    <row r="18" spans="1:18" ht="20.3" customHeight="1" x14ac:dyDescent="0.3">
      <c r="A18" s="157"/>
      <c r="B18" s="170" t="s">
        <v>324</v>
      </c>
      <c r="C18" s="163" t="s">
        <v>2246</v>
      </c>
      <c r="D18" s="163"/>
      <c r="E18" s="163"/>
      <c r="F18" s="163"/>
      <c r="G18" s="163"/>
      <c r="H18" s="163"/>
      <c r="I18" s="163"/>
      <c r="J18" s="163"/>
      <c r="K18" s="163"/>
      <c r="L18" s="137"/>
      <c r="M18" s="141"/>
      <c r="N18" s="137"/>
      <c r="O18" s="141"/>
      <c r="P18" s="479" t="str">
        <f>VLOOKUP(_Output!D328,_Guidance!B1082:C1087,2,FALSE)</f>
        <v xml:space="preserve"> </v>
      </c>
      <c r="Q18" s="402" t="s">
        <v>2727</v>
      </c>
      <c r="R18" s="156"/>
    </row>
    <row r="19" spans="1:18" ht="20.3" customHeight="1" x14ac:dyDescent="0.3">
      <c r="A19" s="157"/>
      <c r="B19" s="170" t="s">
        <v>325</v>
      </c>
      <c r="C19" s="163" t="s">
        <v>2247</v>
      </c>
      <c r="D19" s="163"/>
      <c r="E19" s="163"/>
      <c r="F19" s="163"/>
      <c r="G19" s="163"/>
      <c r="H19" s="163"/>
      <c r="I19" s="163"/>
      <c r="J19" s="163"/>
      <c r="K19" s="163"/>
      <c r="L19" s="137"/>
      <c r="M19" s="141"/>
      <c r="N19" s="137"/>
      <c r="O19" s="141"/>
      <c r="P19" s="479" t="str">
        <f>VLOOKUP(_Output!D329,_Guidance!B1088:C1093,2,FALSE)</f>
        <v xml:space="preserve"> </v>
      </c>
      <c r="Q19" s="402" t="s">
        <v>2282</v>
      </c>
      <c r="R19" s="156"/>
    </row>
    <row r="20" spans="1:18" ht="20.3" customHeight="1" x14ac:dyDescent="0.3">
      <c r="A20" s="157"/>
      <c r="B20" s="170" t="s">
        <v>326</v>
      </c>
      <c r="C20" s="163" t="s">
        <v>2248</v>
      </c>
      <c r="D20" s="163"/>
      <c r="E20" s="163"/>
      <c r="F20" s="163"/>
      <c r="G20" s="163"/>
      <c r="H20" s="163"/>
      <c r="I20" s="163"/>
      <c r="J20" s="163"/>
      <c r="K20" s="163"/>
      <c r="L20" s="137"/>
      <c r="M20" s="141"/>
      <c r="N20" s="137"/>
      <c r="O20" s="141"/>
      <c r="P20" s="479" t="str">
        <f>VLOOKUP(_Output!D330,_Guidance!B1094:C1099,2,FALSE)</f>
        <v xml:space="preserve"> </v>
      </c>
      <c r="Q20" s="402" t="s">
        <v>2283</v>
      </c>
      <c r="R20" s="156"/>
    </row>
    <row r="21" spans="1:18" ht="20.3" customHeight="1" x14ac:dyDescent="0.3">
      <c r="A21" s="157"/>
      <c r="B21" s="170" t="s">
        <v>327</v>
      </c>
      <c r="C21" s="163" t="s">
        <v>2249</v>
      </c>
      <c r="D21" s="163"/>
      <c r="E21" s="163"/>
      <c r="F21" s="163"/>
      <c r="G21" s="163"/>
      <c r="H21" s="163"/>
      <c r="I21" s="163"/>
      <c r="J21" s="163"/>
      <c r="K21" s="163"/>
      <c r="L21" s="137"/>
      <c r="M21" s="141"/>
      <c r="N21" s="137"/>
      <c r="O21" s="141"/>
      <c r="P21" s="479" t="str">
        <f>VLOOKUP(_Output!D331,_Guidance!B1100:C1105,2,FALSE)</f>
        <v xml:space="preserve"> </v>
      </c>
      <c r="Q21" s="402" t="s">
        <v>2284</v>
      </c>
      <c r="R21" s="156"/>
    </row>
    <row r="22" spans="1:18" ht="20.3" customHeight="1" x14ac:dyDescent="0.3">
      <c r="A22" s="157"/>
      <c r="B22" s="175" t="s">
        <v>19</v>
      </c>
      <c r="C22" s="169" t="s">
        <v>4042</v>
      </c>
      <c r="D22" s="163"/>
      <c r="E22" s="163"/>
      <c r="F22" s="163"/>
      <c r="G22" s="163"/>
      <c r="H22" s="163"/>
      <c r="I22" s="163"/>
      <c r="J22" s="163"/>
      <c r="K22" s="163"/>
      <c r="L22" s="137"/>
      <c r="M22" s="141"/>
      <c r="N22" s="137"/>
      <c r="O22" s="141"/>
      <c r="P22" s="479"/>
      <c r="Q22" s="402"/>
      <c r="R22" s="156"/>
    </row>
    <row r="23" spans="1:18" ht="20.3" customHeight="1" x14ac:dyDescent="0.3">
      <c r="A23" s="157"/>
      <c r="B23" s="170" t="s">
        <v>2251</v>
      </c>
      <c r="C23" s="163" t="s">
        <v>2927</v>
      </c>
      <c r="D23" s="163"/>
      <c r="E23" s="163"/>
      <c r="F23" s="163"/>
      <c r="G23" s="163"/>
      <c r="H23" s="163"/>
      <c r="I23" s="163"/>
      <c r="J23" s="163"/>
      <c r="K23" s="163"/>
      <c r="L23" s="137"/>
      <c r="M23" s="141"/>
      <c r="N23" s="137"/>
      <c r="O23" s="141"/>
      <c r="P23" s="479" t="str">
        <f>VLOOKUP(_Output!D1044,_Guidance!B1106:C1111,2,FALSE)</f>
        <v xml:space="preserve"> </v>
      </c>
      <c r="Q23" s="402" t="s">
        <v>3266</v>
      </c>
      <c r="R23" s="156"/>
    </row>
    <row r="24" spans="1:18" ht="20.3" customHeight="1" x14ac:dyDescent="0.3">
      <c r="A24" s="157"/>
      <c r="B24" s="170" t="s">
        <v>2253</v>
      </c>
      <c r="C24" s="163" t="s">
        <v>2906</v>
      </c>
      <c r="D24" s="163"/>
      <c r="E24" s="163"/>
      <c r="F24" s="163"/>
      <c r="G24" s="163"/>
      <c r="H24" s="163"/>
      <c r="I24" s="163"/>
      <c r="J24" s="163"/>
      <c r="K24" s="163"/>
      <c r="L24" s="137"/>
      <c r="M24" s="141"/>
      <c r="N24" s="137"/>
      <c r="O24" s="141"/>
      <c r="P24" s="479" t="str">
        <f>VLOOKUP(_Output!D1045,_Guidance!B1112:C1117,2,FALSE)</f>
        <v xml:space="preserve"> </v>
      </c>
      <c r="Q24" s="402" t="s">
        <v>3267</v>
      </c>
      <c r="R24" s="156"/>
    </row>
    <row r="25" spans="1:18" ht="20.3" customHeight="1" x14ac:dyDescent="0.3">
      <c r="A25" s="157"/>
      <c r="B25" s="170" t="s">
        <v>2254</v>
      </c>
      <c r="C25" s="163" t="s">
        <v>4043</v>
      </c>
      <c r="D25" s="163"/>
      <c r="E25" s="163"/>
      <c r="F25" s="163"/>
      <c r="G25" s="163"/>
      <c r="H25" s="163"/>
      <c r="I25" s="163"/>
      <c r="J25" s="163"/>
      <c r="K25" s="163"/>
      <c r="L25" s="137"/>
      <c r="M25" s="141"/>
      <c r="N25" s="137"/>
      <c r="O25" s="141"/>
      <c r="P25" s="479" t="str">
        <f>VLOOKUP(_Output!D1046,_Guidance!B1118:C1123,2,FALSE)</f>
        <v xml:space="preserve"> </v>
      </c>
      <c r="Q25" s="402" t="s">
        <v>4044</v>
      </c>
      <c r="R25" s="156"/>
    </row>
    <row r="26" spans="1:18" ht="20.3" customHeight="1" x14ac:dyDescent="0.3">
      <c r="A26" s="157"/>
      <c r="B26" s="170" t="s">
        <v>2256</v>
      </c>
      <c r="C26" s="163" t="s">
        <v>3286</v>
      </c>
      <c r="D26" s="163"/>
      <c r="E26" s="163"/>
      <c r="F26" s="163"/>
      <c r="G26" s="163"/>
      <c r="H26" s="163"/>
      <c r="I26" s="163"/>
      <c r="J26" s="163"/>
      <c r="K26" s="163"/>
      <c r="L26" s="137"/>
      <c r="M26" s="141"/>
      <c r="N26" s="137"/>
      <c r="O26" s="141"/>
      <c r="P26" s="479" t="str">
        <f>VLOOKUP(_Output!D1047,_Guidance!B1124:C1129,2,FALSE)</f>
        <v xml:space="preserve"> </v>
      </c>
      <c r="Q26" s="402" t="s">
        <v>3269</v>
      </c>
      <c r="R26" s="156"/>
    </row>
    <row r="27" spans="1:18" ht="20.3" customHeight="1" x14ac:dyDescent="0.3">
      <c r="A27" s="157"/>
      <c r="B27" s="170" t="s">
        <v>2653</v>
      </c>
      <c r="C27" s="163" t="s">
        <v>2908</v>
      </c>
      <c r="D27" s="163"/>
      <c r="E27" s="163"/>
      <c r="F27" s="163"/>
      <c r="G27" s="163"/>
      <c r="H27" s="163"/>
      <c r="I27" s="163"/>
      <c r="J27" s="163"/>
      <c r="K27" s="163"/>
      <c r="L27" s="137"/>
      <c r="M27" s="141"/>
      <c r="N27" s="137"/>
      <c r="O27" s="141"/>
      <c r="P27" s="479" t="str">
        <f>VLOOKUP(_Output!D1048,_Guidance!B1130:C1135,2,FALSE)</f>
        <v xml:space="preserve"> </v>
      </c>
      <c r="Q27" s="402" t="s">
        <v>3270</v>
      </c>
      <c r="R27" s="156"/>
    </row>
    <row r="28" spans="1:18" ht="20.3" customHeight="1" x14ac:dyDescent="0.3">
      <c r="A28" s="157"/>
      <c r="B28" s="175" t="s">
        <v>20</v>
      </c>
      <c r="C28" s="169" t="s">
        <v>2250</v>
      </c>
      <c r="D28" s="163"/>
      <c r="E28" s="163"/>
      <c r="F28" s="163"/>
      <c r="G28" s="163"/>
      <c r="H28" s="163"/>
      <c r="I28" s="163"/>
      <c r="J28" s="163"/>
      <c r="K28" s="163"/>
      <c r="L28" s="137"/>
      <c r="M28" s="141"/>
      <c r="N28" s="137"/>
      <c r="O28" s="141"/>
      <c r="P28" s="479"/>
      <c r="Q28" s="402"/>
      <c r="R28" s="156"/>
    </row>
    <row r="29" spans="1:18" ht="20.3" customHeight="1" x14ac:dyDescent="0.3">
      <c r="A29" s="157"/>
      <c r="B29" s="170" t="s">
        <v>2259</v>
      </c>
      <c r="C29" s="163" t="s">
        <v>2646</v>
      </c>
      <c r="D29" s="163"/>
      <c r="E29" s="163"/>
      <c r="F29" s="163"/>
      <c r="G29" s="163"/>
      <c r="H29" s="163"/>
      <c r="I29" s="163"/>
      <c r="J29" s="163"/>
      <c r="K29" s="163"/>
      <c r="L29" s="137"/>
      <c r="M29" s="141"/>
      <c r="N29" s="137"/>
      <c r="O29" s="141"/>
      <c r="P29" s="479" t="str">
        <f>VLOOKUP(_Output!D333,_Guidance!B1136:C1141,2,FALSE)</f>
        <v xml:space="preserve"> </v>
      </c>
      <c r="Q29" s="402" t="s">
        <v>2285</v>
      </c>
      <c r="R29" s="156"/>
    </row>
    <row r="30" spans="1:18" ht="20.3" customHeight="1" x14ac:dyDescent="0.3">
      <c r="A30" s="157"/>
      <c r="B30" s="170" t="s">
        <v>2260</v>
      </c>
      <c r="C30" s="163" t="s">
        <v>2252</v>
      </c>
      <c r="D30" s="163"/>
      <c r="E30" s="163"/>
      <c r="F30" s="163"/>
      <c r="G30" s="163"/>
      <c r="H30" s="163"/>
      <c r="I30" s="163"/>
      <c r="J30" s="163"/>
      <c r="K30" s="163"/>
      <c r="L30" s="137"/>
      <c r="M30" s="141"/>
      <c r="N30" s="137"/>
      <c r="O30" s="141"/>
      <c r="P30" s="479" t="str">
        <f>VLOOKUP(_Output!D334,_Guidance!B1142:C1147,2,FALSE)</f>
        <v xml:space="preserve"> </v>
      </c>
      <c r="Q30" s="402" t="s">
        <v>2286</v>
      </c>
      <c r="R30" s="156"/>
    </row>
    <row r="31" spans="1:18" ht="20.3" customHeight="1" x14ac:dyDescent="0.3">
      <c r="A31" s="157"/>
      <c r="B31" s="170" t="s">
        <v>3234</v>
      </c>
      <c r="C31" s="163" t="s">
        <v>2255</v>
      </c>
      <c r="D31" s="172"/>
      <c r="E31" s="172"/>
      <c r="F31" s="172"/>
      <c r="G31" s="172"/>
      <c r="H31" s="172"/>
      <c r="I31" s="172"/>
      <c r="J31" s="172"/>
      <c r="K31" s="172"/>
      <c r="L31" s="402"/>
      <c r="M31" s="477"/>
      <c r="N31" s="146"/>
      <c r="O31" s="477"/>
      <c r="P31" s="479" t="str">
        <f>VLOOKUP(_Output!D335,_Guidance!B1148:C1153,2,FALSE)</f>
        <v xml:space="preserve"> </v>
      </c>
      <c r="Q31" s="402" t="s">
        <v>2583</v>
      </c>
      <c r="R31" s="156"/>
    </row>
    <row r="32" spans="1:18" ht="20.3" customHeight="1" x14ac:dyDescent="0.3">
      <c r="A32" s="157"/>
      <c r="B32" s="170" t="s">
        <v>3235</v>
      </c>
      <c r="C32" s="163" t="s">
        <v>2257</v>
      </c>
      <c r="D32" s="163"/>
      <c r="E32" s="163"/>
      <c r="F32" s="163"/>
      <c r="G32" s="163"/>
      <c r="H32" s="163"/>
      <c r="I32" s="163"/>
      <c r="J32" s="163"/>
      <c r="K32" s="163"/>
      <c r="L32" s="137"/>
      <c r="M32" s="141"/>
      <c r="N32" s="137"/>
      <c r="O32" s="141"/>
      <c r="P32" s="479" t="str">
        <f>VLOOKUP(_Output!D336,_Guidance!B1154:C1159,2,FALSE)</f>
        <v xml:space="preserve"> </v>
      </c>
      <c r="Q32" s="402" t="s">
        <v>2287</v>
      </c>
      <c r="R32" s="156"/>
    </row>
    <row r="33" spans="1:18" ht="20.3" customHeight="1" x14ac:dyDescent="0.3">
      <c r="A33" s="157"/>
      <c r="B33" s="170" t="s">
        <v>3236</v>
      </c>
      <c r="C33" s="163" t="s">
        <v>2720</v>
      </c>
      <c r="D33" s="163"/>
      <c r="E33" s="163"/>
      <c r="F33" s="163"/>
      <c r="G33" s="163"/>
      <c r="H33" s="163"/>
      <c r="I33" s="163"/>
      <c r="J33" s="163"/>
      <c r="K33" s="163"/>
      <c r="L33" s="137"/>
      <c r="M33" s="141"/>
      <c r="N33" s="137"/>
      <c r="O33" s="141"/>
      <c r="P33" s="479" t="str">
        <f>VLOOKUP(_Output!D337,_Guidance!B1160:C1165,2,FALSE)</f>
        <v xml:space="preserve"> </v>
      </c>
      <c r="Q33" s="402" t="s">
        <v>4031</v>
      </c>
      <c r="R33" s="156"/>
    </row>
    <row r="34" spans="1:18" ht="20.3" customHeight="1" x14ac:dyDescent="0.3">
      <c r="A34" s="157"/>
      <c r="B34" s="170" t="s">
        <v>3237</v>
      </c>
      <c r="C34" s="163" t="s">
        <v>2659</v>
      </c>
      <c r="D34" s="163"/>
      <c r="E34" s="163"/>
      <c r="F34" s="163"/>
      <c r="G34" s="163"/>
      <c r="H34" s="163"/>
      <c r="I34" s="163"/>
      <c r="J34" s="163"/>
      <c r="K34" s="163"/>
      <c r="L34" s="137"/>
      <c r="M34" s="141"/>
      <c r="N34" s="137"/>
      <c r="O34" s="141"/>
      <c r="P34" s="479" t="str">
        <f>VLOOKUP(_Output!D338,_Guidance!B1166:C1171,2,FALSE)</f>
        <v xml:space="preserve"> </v>
      </c>
      <c r="Q34" s="402" t="s">
        <v>2654</v>
      </c>
      <c r="R34" s="156"/>
    </row>
    <row r="35" spans="1:18" ht="20.3" customHeight="1" x14ac:dyDescent="0.3">
      <c r="A35" s="157"/>
      <c r="B35" s="163" t="s">
        <v>355</v>
      </c>
      <c r="C35" s="169" t="s">
        <v>4020</v>
      </c>
      <c r="D35" s="163"/>
      <c r="E35" s="163"/>
      <c r="F35" s="163"/>
      <c r="G35" s="163"/>
      <c r="H35" s="163"/>
      <c r="I35" s="163"/>
      <c r="J35" s="163"/>
      <c r="K35" s="163"/>
      <c r="L35" s="137"/>
      <c r="M35" s="141"/>
      <c r="N35" s="137"/>
      <c r="O35" s="141"/>
      <c r="P35" s="479"/>
      <c r="Q35" s="402"/>
      <c r="R35" s="156"/>
    </row>
    <row r="36" spans="1:18" ht="20.3" customHeight="1" x14ac:dyDescent="0.3">
      <c r="A36" s="157"/>
      <c r="B36" s="170" t="s">
        <v>2262</v>
      </c>
      <c r="C36" s="163" t="s">
        <v>2584</v>
      </c>
      <c r="D36" s="163"/>
      <c r="E36" s="163"/>
      <c r="F36" s="163"/>
      <c r="G36" s="163"/>
      <c r="H36" s="163"/>
      <c r="I36" s="163"/>
      <c r="J36" s="163"/>
      <c r="K36" s="163"/>
      <c r="L36" s="137"/>
      <c r="M36" s="141"/>
      <c r="N36" s="137"/>
      <c r="O36" s="141"/>
      <c r="P36" s="479" t="str">
        <f>VLOOKUP(_Output!D340,_Guidance!B1172:C1177,2,FALSE)</f>
        <v xml:space="preserve"> </v>
      </c>
      <c r="Q36" s="402" t="s">
        <v>4108</v>
      </c>
      <c r="R36" s="156"/>
    </row>
    <row r="37" spans="1:18" ht="20.3" customHeight="1" x14ac:dyDescent="0.3">
      <c r="A37" s="157"/>
      <c r="B37" s="170" t="s">
        <v>2264</v>
      </c>
      <c r="C37" s="163" t="s">
        <v>2261</v>
      </c>
      <c r="D37" s="163"/>
      <c r="E37" s="163"/>
      <c r="F37" s="163"/>
      <c r="G37" s="163"/>
      <c r="H37" s="163"/>
      <c r="I37" s="163"/>
      <c r="J37" s="163"/>
      <c r="K37" s="163"/>
      <c r="L37" s="137"/>
      <c r="M37" s="141"/>
      <c r="N37" s="137"/>
      <c r="O37" s="141"/>
      <c r="P37" s="479" t="str">
        <f>VLOOKUP(_Output!D342,_Guidance!B1178:C1183,2,FALSE)</f>
        <v xml:space="preserve"> </v>
      </c>
      <c r="Q37" s="402" t="s">
        <v>2288</v>
      </c>
      <c r="R37" s="156"/>
    </row>
    <row r="38" spans="1:18" ht="20.3" customHeight="1" x14ac:dyDescent="0.3">
      <c r="A38" s="157"/>
      <c r="B38" s="170" t="s">
        <v>4019</v>
      </c>
      <c r="C38" s="163" t="s">
        <v>4021</v>
      </c>
      <c r="D38" s="163"/>
      <c r="E38" s="163"/>
      <c r="F38" s="163"/>
      <c r="G38" s="163"/>
      <c r="H38" s="163"/>
      <c r="I38" s="163"/>
      <c r="J38" s="163"/>
      <c r="K38" s="163"/>
      <c r="L38" s="137"/>
      <c r="M38" s="141"/>
      <c r="N38" s="137"/>
      <c r="O38" s="141"/>
      <c r="P38" s="479" t="str">
        <f>VLOOKUP(_Output!D1138,_Guidance!B1184:C1189,2,FALSE)</f>
        <v xml:space="preserve"> </v>
      </c>
      <c r="Q38" s="402" t="s">
        <v>4034</v>
      </c>
      <c r="R38" s="156"/>
    </row>
    <row r="39" spans="1:18" ht="20.3" customHeight="1" x14ac:dyDescent="0.3">
      <c r="A39" s="157"/>
      <c r="B39" s="170"/>
      <c r="C39" s="163"/>
      <c r="D39" s="163"/>
      <c r="E39" s="163"/>
      <c r="F39" s="163"/>
      <c r="G39" s="163"/>
      <c r="H39" s="163"/>
      <c r="I39" s="163"/>
      <c r="J39" s="163"/>
      <c r="K39" s="163"/>
      <c r="L39" s="137"/>
      <c r="M39" s="141"/>
      <c r="N39" s="137"/>
      <c r="O39" s="141"/>
      <c r="P39" s="479"/>
      <c r="Q39" s="402"/>
      <c r="R39" s="156"/>
    </row>
    <row r="40" spans="1:18" ht="20.3" customHeight="1" x14ac:dyDescent="0.3">
      <c r="A40" s="157"/>
      <c r="B40" s="152" t="s">
        <v>941</v>
      </c>
      <c r="C40" s="144"/>
      <c r="D40" s="144"/>
      <c r="E40" s="144"/>
      <c r="F40" s="144"/>
      <c r="G40" s="144"/>
      <c r="H40" s="144"/>
      <c r="I40" s="144"/>
      <c r="J40" s="144"/>
      <c r="K40" s="144"/>
      <c r="L40" s="140"/>
      <c r="M40" s="144"/>
      <c r="N40" s="140"/>
      <c r="O40" s="144"/>
      <c r="P40" s="480"/>
      <c r="Q40" s="406"/>
      <c r="R40" s="156"/>
    </row>
    <row r="41" spans="1:18" ht="20.3" customHeight="1" x14ac:dyDescent="0.3">
      <c r="A41" s="157"/>
      <c r="B41" s="163" t="s">
        <v>416</v>
      </c>
      <c r="C41" s="169" t="s">
        <v>4026</v>
      </c>
      <c r="D41" s="163"/>
      <c r="E41" s="163"/>
      <c r="F41" s="163"/>
      <c r="G41" s="163"/>
      <c r="H41" s="163"/>
      <c r="I41" s="163"/>
      <c r="J41" s="163"/>
      <c r="K41" s="163"/>
      <c r="L41" s="137"/>
      <c r="M41" s="141"/>
      <c r="N41" s="137"/>
      <c r="O41" s="141"/>
      <c r="P41" s="646"/>
      <c r="Q41" s="402"/>
      <c r="R41" s="156"/>
    </row>
    <row r="42" spans="1:18" ht="20.3" customHeight="1" x14ac:dyDescent="0.3">
      <c r="A42" s="157"/>
      <c r="B42" s="169" t="s">
        <v>4110</v>
      </c>
      <c r="C42" s="169"/>
      <c r="D42" s="163"/>
      <c r="E42" s="163"/>
      <c r="F42" s="163"/>
      <c r="G42" s="163"/>
      <c r="H42" s="163"/>
      <c r="I42" s="163"/>
      <c r="J42" s="163"/>
      <c r="K42" s="163"/>
      <c r="L42" s="137"/>
      <c r="M42" s="141"/>
      <c r="N42" s="137"/>
      <c r="O42" s="141"/>
      <c r="P42" s="646"/>
      <c r="Q42" s="402"/>
      <c r="R42" s="156"/>
    </row>
    <row r="43" spans="1:18" ht="20.3" customHeight="1" x14ac:dyDescent="0.3">
      <c r="A43" s="157"/>
      <c r="B43" s="170" t="s">
        <v>3238</v>
      </c>
      <c r="C43" s="163" t="s">
        <v>333</v>
      </c>
      <c r="D43" s="163"/>
      <c r="E43" s="163"/>
      <c r="F43" s="163"/>
      <c r="G43" s="163"/>
      <c r="H43" s="163"/>
      <c r="I43" s="163"/>
      <c r="J43" s="163"/>
      <c r="K43" s="163"/>
      <c r="L43" s="137"/>
      <c r="M43" s="141"/>
      <c r="N43" s="137"/>
      <c r="O43" s="141"/>
      <c r="P43" s="479" t="str">
        <f>VLOOKUP(_Output!D1142,_Guidance!$B$2187:$C$2193,2,FALSE)</f>
        <v xml:space="preserve"> </v>
      </c>
      <c r="Q43" s="402" t="s">
        <v>2591</v>
      </c>
      <c r="R43" s="156"/>
    </row>
    <row r="44" spans="1:18" ht="20.3" customHeight="1" x14ac:dyDescent="0.3">
      <c r="A44" s="157"/>
      <c r="B44" s="170" t="s">
        <v>3239</v>
      </c>
      <c r="C44" s="163" t="s">
        <v>575</v>
      </c>
      <c r="D44" s="163"/>
      <c r="E44" s="163"/>
      <c r="F44" s="163"/>
      <c r="G44" s="163"/>
      <c r="H44" s="163"/>
      <c r="I44" s="163"/>
      <c r="J44" s="163"/>
      <c r="K44" s="163"/>
      <c r="L44" s="137"/>
      <c r="M44" s="141"/>
      <c r="N44" s="137"/>
      <c r="O44" s="141"/>
      <c r="P44" s="479" t="str">
        <f>VLOOKUP(_Output!D1143,_Guidance!$B$2187:$C$2193,2,FALSE)</f>
        <v xml:space="preserve"> </v>
      </c>
      <c r="Q44" s="402" t="s">
        <v>2291</v>
      </c>
      <c r="R44" s="156"/>
    </row>
    <row r="45" spans="1:18" ht="20.3" customHeight="1" x14ac:dyDescent="0.3">
      <c r="A45" s="157"/>
      <c r="B45" s="170" t="s">
        <v>3240</v>
      </c>
      <c r="C45" s="163" t="s">
        <v>2268</v>
      </c>
      <c r="D45" s="163"/>
      <c r="E45" s="163"/>
      <c r="F45" s="163"/>
      <c r="G45" s="163"/>
      <c r="H45" s="163"/>
      <c r="I45" s="163"/>
      <c r="J45" s="163"/>
      <c r="K45" s="163"/>
      <c r="L45" s="137"/>
      <c r="M45" s="141"/>
      <c r="N45" s="137"/>
      <c r="O45" s="141"/>
      <c r="P45" s="479" t="str">
        <f>VLOOKUP(_Output!D1144,_Guidance!$B$2187:$C$2193,2,FALSE)</f>
        <v xml:space="preserve"> </v>
      </c>
      <c r="Q45" s="402" t="s">
        <v>2292</v>
      </c>
      <c r="R45" s="156"/>
    </row>
    <row r="46" spans="1:18" ht="20.3" customHeight="1" x14ac:dyDescent="0.3">
      <c r="A46" s="157"/>
      <c r="B46" s="170" t="s">
        <v>3241</v>
      </c>
      <c r="C46" s="163" t="s">
        <v>352</v>
      </c>
      <c r="D46" s="163"/>
      <c r="E46" s="163"/>
      <c r="F46" s="163"/>
      <c r="G46" s="163"/>
      <c r="H46" s="163"/>
      <c r="I46" s="163"/>
      <c r="J46" s="163"/>
      <c r="K46" s="163"/>
      <c r="L46" s="137"/>
      <c r="M46" s="141"/>
      <c r="N46" s="137"/>
      <c r="O46" s="141"/>
      <c r="P46" s="479" t="str">
        <f>VLOOKUP(_Output!D1145,_Guidance!$B$2187:$C$2193,2,FALSE)</f>
        <v xml:space="preserve"> </v>
      </c>
      <c r="Q46" s="402" t="s">
        <v>2293</v>
      </c>
      <c r="R46" s="156"/>
    </row>
    <row r="47" spans="1:18" ht="20.3" customHeight="1" x14ac:dyDescent="0.3">
      <c r="A47" s="157"/>
      <c r="B47" s="170" t="s">
        <v>3242</v>
      </c>
      <c r="C47" s="163" t="s">
        <v>2273</v>
      </c>
      <c r="D47" s="163"/>
      <c r="E47" s="163"/>
      <c r="F47" s="163"/>
      <c r="G47" s="163"/>
      <c r="H47" s="163"/>
      <c r="I47" s="163"/>
      <c r="J47" s="163"/>
      <c r="K47" s="163"/>
      <c r="L47" s="137"/>
      <c r="M47" s="141"/>
      <c r="N47" s="137"/>
      <c r="O47" s="141"/>
      <c r="P47" s="479" t="str">
        <f>VLOOKUP(_Output!D1146,_Guidance!$B$2187:$C$2193,2,FALSE)</f>
        <v xml:space="preserve"> </v>
      </c>
      <c r="Q47" s="402" t="s">
        <v>2299</v>
      </c>
      <c r="R47" s="156"/>
    </row>
    <row r="48" spans="1:18" ht="20.3" customHeight="1" x14ac:dyDescent="0.3">
      <c r="A48" s="157"/>
      <c r="B48" s="170" t="s">
        <v>3243</v>
      </c>
      <c r="C48" s="163" t="s">
        <v>2322</v>
      </c>
      <c r="D48" s="163"/>
      <c r="E48" s="163"/>
      <c r="F48" s="163"/>
      <c r="G48" s="163"/>
      <c r="H48" s="163"/>
      <c r="I48" s="163"/>
      <c r="J48" s="163"/>
      <c r="K48" s="163"/>
      <c r="L48" s="137"/>
      <c r="M48" s="141"/>
      <c r="N48" s="137"/>
      <c r="O48" s="141"/>
      <c r="P48" s="479" t="str">
        <f>VLOOKUP(_Output!D1147,_Guidance!$B$2187:$C$2193,2,FALSE)</f>
        <v xml:space="preserve"> </v>
      </c>
      <c r="Q48" s="402" t="s">
        <v>2349</v>
      </c>
      <c r="R48" s="156"/>
    </row>
    <row r="49" spans="1:18" ht="20.3" customHeight="1" x14ac:dyDescent="0.3">
      <c r="A49" s="157"/>
      <c r="B49" s="170" t="s">
        <v>3244</v>
      </c>
      <c r="C49" s="163" t="s">
        <v>2323</v>
      </c>
      <c r="D49" s="163"/>
      <c r="E49" s="163"/>
      <c r="F49" s="163"/>
      <c r="G49" s="163"/>
      <c r="H49" s="163"/>
      <c r="I49" s="163"/>
      <c r="J49" s="163"/>
      <c r="K49" s="163"/>
      <c r="L49" s="137"/>
      <c r="M49" s="141"/>
      <c r="N49" s="137"/>
      <c r="O49" s="141"/>
      <c r="P49" s="479" t="str">
        <f>VLOOKUP(_Output!D1148,_Guidance!$B$2187:$C$2193,2,FALSE)</f>
        <v xml:space="preserve"> </v>
      </c>
      <c r="Q49" s="402" t="s">
        <v>2350</v>
      </c>
      <c r="R49" s="156"/>
    </row>
    <row r="50" spans="1:18" ht="20.3" customHeight="1" x14ac:dyDescent="0.3">
      <c r="A50" s="157"/>
      <c r="B50" s="170" t="s">
        <v>3245</v>
      </c>
      <c r="C50" s="163" t="s">
        <v>4126</v>
      </c>
      <c r="D50" s="163"/>
      <c r="E50" s="163"/>
      <c r="F50" s="163"/>
      <c r="G50" s="163"/>
      <c r="H50" s="163"/>
      <c r="I50" s="163"/>
      <c r="J50" s="163"/>
      <c r="K50" s="163"/>
      <c r="L50" s="137"/>
      <c r="M50" s="141"/>
      <c r="N50" s="137"/>
      <c r="O50" s="141"/>
      <c r="P50" s="479" t="str">
        <f>VLOOKUP(_Output!D1149,_Guidance!$B$2187:$C$2193,2,FALSE)</f>
        <v xml:space="preserve"> </v>
      </c>
      <c r="Q50" s="402" t="s">
        <v>4127</v>
      </c>
      <c r="R50" s="156"/>
    </row>
    <row r="51" spans="1:18" ht="20.3" customHeight="1" x14ac:dyDescent="0.3">
      <c r="A51" s="157"/>
      <c r="B51" s="170" t="s">
        <v>3246</v>
      </c>
      <c r="C51" s="163" t="s">
        <v>4307</v>
      </c>
      <c r="D51" s="163"/>
      <c r="E51" s="169"/>
      <c r="F51" s="169"/>
      <c r="G51" s="169"/>
      <c r="H51" s="169"/>
      <c r="I51" s="169"/>
      <c r="J51" s="169"/>
      <c r="K51" s="169"/>
      <c r="L51" s="137"/>
      <c r="M51" s="141"/>
      <c r="N51" s="137"/>
      <c r="O51" s="141"/>
      <c r="P51" s="479" t="str">
        <f>VLOOKUP(_Output!D1150,_Guidance!$B$2187:$C$2193,2,FALSE)</f>
        <v xml:space="preserve"> </v>
      </c>
      <c r="Q51" s="402" t="s">
        <v>4613</v>
      </c>
      <c r="R51" s="156"/>
    </row>
    <row r="52" spans="1:18" ht="20.3" customHeight="1" x14ac:dyDescent="0.3">
      <c r="A52" s="157"/>
      <c r="B52" s="170"/>
      <c r="C52" s="163"/>
      <c r="D52" s="163"/>
      <c r="E52" s="163"/>
      <c r="F52" s="163"/>
      <c r="G52" s="163"/>
      <c r="H52" s="163"/>
      <c r="I52" s="163"/>
      <c r="J52" s="163"/>
      <c r="K52" s="163"/>
      <c r="L52" s="137"/>
      <c r="M52" s="141"/>
      <c r="N52" s="137"/>
      <c r="O52" s="141"/>
      <c r="P52" s="479"/>
      <c r="Q52" s="402"/>
      <c r="R52" s="156"/>
    </row>
    <row r="53" spans="1:18" ht="20.3" customHeight="1" x14ac:dyDescent="0.3">
      <c r="A53" s="157"/>
      <c r="B53" s="169" t="s">
        <v>4120</v>
      </c>
      <c r="C53" s="169"/>
      <c r="D53" s="163"/>
      <c r="E53" s="163"/>
      <c r="F53" s="163"/>
      <c r="G53" s="163"/>
      <c r="H53" s="163"/>
      <c r="I53" s="163"/>
      <c r="J53" s="163"/>
      <c r="K53" s="163"/>
      <c r="L53" s="137"/>
      <c r="M53" s="141"/>
      <c r="N53" s="137"/>
      <c r="O53" s="141"/>
      <c r="P53" s="479"/>
      <c r="Q53" s="402"/>
      <c r="R53" s="156"/>
    </row>
    <row r="54" spans="1:18" ht="20.3" customHeight="1" x14ac:dyDescent="0.3">
      <c r="A54" s="157"/>
      <c r="B54" s="170" t="s">
        <v>3247</v>
      </c>
      <c r="C54" s="163" t="s">
        <v>2263</v>
      </c>
      <c r="D54" s="163"/>
      <c r="E54" s="163"/>
      <c r="F54" s="163"/>
      <c r="G54" s="163"/>
      <c r="H54" s="163"/>
      <c r="I54" s="163"/>
      <c r="J54" s="163"/>
      <c r="K54" s="163"/>
      <c r="L54" s="137"/>
      <c r="M54" s="141"/>
      <c r="N54" s="137"/>
      <c r="O54" s="141"/>
      <c r="P54" s="479" t="str">
        <f>VLOOKUP(_Output!D1151,_Guidance!$B$2187:$C$2193,2,FALSE)</f>
        <v xml:space="preserve"> </v>
      </c>
      <c r="Q54" s="402" t="s">
        <v>4121</v>
      </c>
      <c r="R54" s="156"/>
    </row>
    <row r="55" spans="1:18" ht="20.3" customHeight="1" x14ac:dyDescent="0.3">
      <c r="A55" s="157"/>
      <c r="B55" s="170" t="s">
        <v>3248</v>
      </c>
      <c r="C55" s="163" t="s">
        <v>4102</v>
      </c>
      <c r="D55" s="163"/>
      <c r="E55" s="163"/>
      <c r="F55" s="163"/>
      <c r="G55" s="163"/>
      <c r="H55" s="163"/>
      <c r="I55" s="163"/>
      <c r="J55" s="163"/>
      <c r="K55" s="163"/>
      <c r="L55" s="137"/>
      <c r="M55" s="141"/>
      <c r="N55" s="137"/>
      <c r="O55" s="141"/>
      <c r="P55" s="479" t="str">
        <f>VLOOKUP(_Output!D1152,_Guidance!$B$2187:$C$2193,2,FALSE)</f>
        <v xml:space="preserve"> </v>
      </c>
      <c r="Q55" s="402" t="s">
        <v>2587</v>
      </c>
      <c r="R55" s="156"/>
    </row>
    <row r="56" spans="1:18" ht="20.3" customHeight="1" x14ac:dyDescent="0.3">
      <c r="A56" s="157"/>
      <c r="B56" s="170" t="s">
        <v>3249</v>
      </c>
      <c r="C56" s="163" t="s">
        <v>2265</v>
      </c>
      <c r="D56" s="163"/>
      <c r="E56" s="163"/>
      <c r="F56" s="163"/>
      <c r="G56" s="163"/>
      <c r="H56" s="163"/>
      <c r="I56" s="163"/>
      <c r="J56" s="163"/>
      <c r="K56" s="163"/>
      <c r="L56" s="137"/>
      <c r="M56" s="141"/>
      <c r="N56" s="137"/>
      <c r="O56" s="141"/>
      <c r="P56" s="479" t="str">
        <f>VLOOKUP(_Output!D1153,_Guidance!$B$2187:$C$2193,2,FALSE)</f>
        <v xml:space="preserve"> </v>
      </c>
      <c r="Q56" s="402" t="s">
        <v>2289</v>
      </c>
      <c r="R56" s="156"/>
    </row>
    <row r="57" spans="1:18" ht="20.3" customHeight="1" x14ac:dyDescent="0.3">
      <c r="A57" s="157"/>
      <c r="B57" s="170" t="s">
        <v>3250</v>
      </c>
      <c r="C57" s="163" t="s">
        <v>2269</v>
      </c>
      <c r="D57" s="163"/>
      <c r="E57" s="169"/>
      <c r="F57" s="169"/>
      <c r="G57" s="169"/>
      <c r="H57" s="169"/>
      <c r="I57" s="169"/>
      <c r="J57" s="169"/>
      <c r="K57" s="169"/>
      <c r="L57" s="137"/>
      <c r="M57" s="141"/>
      <c r="N57" s="137"/>
      <c r="O57" s="141"/>
      <c r="P57" s="479" t="str">
        <f>VLOOKUP(_Output!D1154,_Guidance!$B$2187:$C$2193,2,FALSE)</f>
        <v xml:space="preserve"> </v>
      </c>
      <c r="Q57" s="402" t="s">
        <v>4103</v>
      </c>
      <c r="R57" s="156"/>
    </row>
    <row r="58" spans="1:18" ht="20.3" customHeight="1" x14ac:dyDescent="0.3">
      <c r="A58" s="157"/>
      <c r="B58" s="170" t="s">
        <v>3251</v>
      </c>
      <c r="C58" s="163" t="s">
        <v>2266</v>
      </c>
      <c r="D58" s="163"/>
      <c r="E58" s="163"/>
      <c r="F58" s="163"/>
      <c r="G58" s="163"/>
      <c r="H58" s="163"/>
      <c r="I58" s="163"/>
      <c r="J58" s="163"/>
      <c r="K58" s="163"/>
      <c r="L58" s="137"/>
      <c r="M58" s="141"/>
      <c r="N58" s="137"/>
      <c r="O58" s="141"/>
      <c r="P58" s="479" t="str">
        <f>VLOOKUP(_Output!D1155,_Guidance!$B$2187:$C$2193,2,FALSE)</f>
        <v xml:space="preserve"> </v>
      </c>
      <c r="Q58" s="402" t="s">
        <v>2585</v>
      </c>
      <c r="R58" s="156"/>
    </row>
    <row r="59" spans="1:18" ht="20.3" customHeight="1" x14ac:dyDescent="0.3">
      <c r="A59" s="157"/>
      <c r="B59" s="170" t="s">
        <v>3252</v>
      </c>
      <c r="C59" s="163" t="s">
        <v>2274</v>
      </c>
      <c r="D59" s="163"/>
      <c r="E59" s="163"/>
      <c r="F59" s="163"/>
      <c r="G59" s="163"/>
      <c r="H59" s="163"/>
      <c r="I59" s="163"/>
      <c r="J59" s="163"/>
      <c r="K59" s="163"/>
      <c r="L59" s="137"/>
      <c r="M59" s="141"/>
      <c r="N59" s="137"/>
      <c r="O59" s="141"/>
      <c r="P59" s="479" t="str">
        <f>VLOOKUP(_Output!D1156,_Guidance!$B$2187:$C$2193,2,FALSE)</f>
        <v xml:space="preserve"> </v>
      </c>
      <c r="Q59" s="402" t="s">
        <v>4105</v>
      </c>
      <c r="R59" s="156"/>
    </row>
    <row r="60" spans="1:18" ht="20.3" customHeight="1" x14ac:dyDescent="0.3">
      <c r="A60" s="157"/>
      <c r="B60" s="170" t="s">
        <v>3253</v>
      </c>
      <c r="C60" s="163" t="s">
        <v>2275</v>
      </c>
      <c r="D60" s="163"/>
      <c r="E60" s="163"/>
      <c r="F60" s="163"/>
      <c r="G60" s="163"/>
      <c r="H60" s="163"/>
      <c r="I60" s="163"/>
      <c r="J60" s="163"/>
      <c r="K60" s="163"/>
      <c r="L60" s="137"/>
      <c r="M60" s="141"/>
      <c r="N60" s="137"/>
      <c r="O60" s="141"/>
      <c r="P60" s="479" t="str">
        <f>VLOOKUP(_Output!D1157,_Guidance!$B$2187:$C$2193,2,FALSE)</f>
        <v xml:space="preserve"> </v>
      </c>
      <c r="Q60" s="402" t="s">
        <v>2300</v>
      </c>
      <c r="R60" s="156"/>
    </row>
    <row r="61" spans="1:18" ht="20.3" customHeight="1" x14ac:dyDescent="0.3">
      <c r="A61" s="157"/>
      <c r="B61" s="170" t="s">
        <v>3254</v>
      </c>
      <c r="C61" s="163" t="s">
        <v>2276</v>
      </c>
      <c r="D61" s="163"/>
      <c r="E61" s="163"/>
      <c r="F61" s="163"/>
      <c r="G61" s="163"/>
      <c r="H61" s="163"/>
      <c r="I61" s="163"/>
      <c r="J61" s="163"/>
      <c r="K61" s="163"/>
      <c r="L61" s="137"/>
      <c r="M61" s="141"/>
      <c r="N61" s="137"/>
      <c r="O61" s="141"/>
      <c r="P61" s="479" t="str">
        <f>VLOOKUP(_Output!D1158,_Guidance!$B$2187:$C$2193,2,FALSE)</f>
        <v xml:space="preserve"> </v>
      </c>
      <c r="Q61" s="402" t="s">
        <v>2301</v>
      </c>
      <c r="R61" s="156"/>
    </row>
    <row r="62" spans="1:18" ht="20.3" customHeight="1" x14ac:dyDescent="0.3">
      <c r="A62" s="157"/>
      <c r="B62" s="170"/>
      <c r="C62" s="163"/>
      <c r="D62" s="163"/>
      <c r="E62" s="163"/>
      <c r="F62" s="163"/>
      <c r="G62" s="163"/>
      <c r="H62" s="163"/>
      <c r="I62" s="163"/>
      <c r="J62" s="163"/>
      <c r="K62" s="163"/>
      <c r="L62" s="137"/>
      <c r="M62" s="141"/>
      <c r="N62" s="137"/>
      <c r="O62" s="141"/>
      <c r="P62" s="479"/>
      <c r="Q62" s="402"/>
      <c r="R62" s="156"/>
    </row>
    <row r="63" spans="1:18" ht="20.3" customHeight="1" x14ac:dyDescent="0.3">
      <c r="A63" s="157"/>
      <c r="B63" s="169" t="s">
        <v>4123</v>
      </c>
      <c r="C63" s="169"/>
      <c r="D63" s="163"/>
      <c r="E63" s="163"/>
      <c r="F63" s="163"/>
      <c r="G63" s="163"/>
      <c r="H63" s="163"/>
      <c r="I63" s="163"/>
      <c r="J63" s="163"/>
      <c r="K63" s="163"/>
      <c r="L63" s="137"/>
      <c r="M63" s="141"/>
      <c r="N63" s="137"/>
      <c r="O63" s="141"/>
      <c r="P63" s="479"/>
      <c r="Q63" s="402"/>
      <c r="R63" s="156"/>
    </row>
    <row r="64" spans="1:18" ht="20.3" customHeight="1" x14ac:dyDescent="0.3">
      <c r="A64" s="157"/>
      <c r="B64" s="170" t="s">
        <v>3255</v>
      </c>
      <c r="C64" s="163" t="s">
        <v>370</v>
      </c>
      <c r="D64" s="163"/>
      <c r="E64" s="163"/>
      <c r="F64" s="163"/>
      <c r="G64" s="163"/>
      <c r="H64" s="163"/>
      <c r="I64" s="163"/>
      <c r="J64" s="163"/>
      <c r="K64" s="163"/>
      <c r="L64" s="137"/>
      <c r="M64" s="141"/>
      <c r="N64" s="137"/>
      <c r="O64" s="141"/>
      <c r="P64" s="479" t="str">
        <f>VLOOKUP(_Output!D1159,_Guidance!$B$2187:$C$2193,2,FALSE)</f>
        <v xml:space="preserve"> </v>
      </c>
      <c r="Q64" s="402" t="s">
        <v>2294</v>
      </c>
      <c r="R64" s="156"/>
    </row>
    <row r="65" spans="1:18" ht="20.3" customHeight="1" x14ac:dyDescent="0.3">
      <c r="A65" s="157"/>
      <c r="B65" s="170" t="s">
        <v>3256</v>
      </c>
      <c r="C65" s="163" t="s">
        <v>2270</v>
      </c>
      <c r="D65" s="163"/>
      <c r="E65" s="163"/>
      <c r="F65" s="163"/>
      <c r="G65" s="163"/>
      <c r="H65" s="163"/>
      <c r="I65" s="163"/>
      <c r="J65" s="163"/>
      <c r="K65" s="163"/>
      <c r="L65" s="137"/>
      <c r="M65" s="141"/>
      <c r="N65" s="137"/>
      <c r="O65" s="141"/>
      <c r="P65" s="479" t="str">
        <f>VLOOKUP(_Output!D1160,_Guidance!$B$2187:$C$2193,2,FALSE)</f>
        <v xml:space="preserve"> </v>
      </c>
      <c r="Q65" s="402" t="s">
        <v>2295</v>
      </c>
      <c r="R65" s="156"/>
    </row>
    <row r="66" spans="1:18" ht="20.3" customHeight="1" x14ac:dyDescent="0.3">
      <c r="A66" s="157"/>
      <c r="B66" s="170" t="s">
        <v>3257</v>
      </c>
      <c r="C66" s="163" t="s">
        <v>2497</v>
      </c>
      <c r="D66" s="163"/>
      <c r="E66" s="163"/>
      <c r="F66" s="163"/>
      <c r="G66" s="163"/>
      <c r="H66" s="163"/>
      <c r="I66" s="163"/>
      <c r="J66" s="163"/>
      <c r="K66" s="163"/>
      <c r="L66" s="137"/>
      <c r="M66" s="141"/>
      <c r="N66" s="137"/>
      <c r="O66" s="141"/>
      <c r="P66" s="479" t="str">
        <f>VLOOKUP(_Output!D1161,_Guidance!$B$2187:$C$2193,2,FALSE)</f>
        <v xml:space="preserve"> </v>
      </c>
      <c r="Q66" s="402" t="s">
        <v>2296</v>
      </c>
      <c r="R66" s="156"/>
    </row>
    <row r="67" spans="1:18" ht="20.3" customHeight="1" x14ac:dyDescent="0.3">
      <c r="A67" s="157"/>
      <c r="B67" s="170" t="s">
        <v>3258</v>
      </c>
      <c r="C67" s="163" t="s">
        <v>2271</v>
      </c>
      <c r="D67" s="163"/>
      <c r="E67" s="163"/>
      <c r="F67" s="163"/>
      <c r="G67" s="163"/>
      <c r="H67" s="163"/>
      <c r="I67" s="163"/>
      <c r="J67" s="163"/>
      <c r="K67" s="163"/>
      <c r="L67" s="137"/>
      <c r="M67" s="141"/>
      <c r="N67" s="137"/>
      <c r="O67" s="141"/>
      <c r="P67" s="479" t="str">
        <f>VLOOKUP(_Output!D1162,_Guidance!$B$2187:$C$2193,2,FALSE)</f>
        <v xml:space="preserve"> </v>
      </c>
      <c r="Q67" s="402" t="s">
        <v>2297</v>
      </c>
      <c r="R67" s="156"/>
    </row>
    <row r="68" spans="1:18" ht="20.3" customHeight="1" x14ac:dyDescent="0.3">
      <c r="A68" s="157"/>
      <c r="B68" s="170" t="s">
        <v>3259</v>
      </c>
      <c r="C68" s="163" t="s">
        <v>2272</v>
      </c>
      <c r="D68" s="163"/>
      <c r="E68" s="163"/>
      <c r="F68" s="163"/>
      <c r="G68" s="163"/>
      <c r="H68" s="163"/>
      <c r="I68" s="163"/>
      <c r="J68" s="163"/>
      <c r="K68" s="163"/>
      <c r="L68" s="137"/>
      <c r="M68" s="141"/>
      <c r="N68" s="137"/>
      <c r="O68" s="141"/>
      <c r="P68" s="479" t="str">
        <f>VLOOKUP(_Output!D1163,_Guidance!$B$2187:$C$2193,2,FALSE)</f>
        <v xml:space="preserve"> </v>
      </c>
      <c r="Q68" s="402" t="s">
        <v>2298</v>
      </c>
      <c r="R68" s="156"/>
    </row>
    <row r="69" spans="1:18" ht="20.3" customHeight="1" x14ac:dyDescent="0.3">
      <c r="A69" s="157"/>
      <c r="B69" s="170" t="s">
        <v>3260</v>
      </c>
      <c r="C69" s="163" t="s">
        <v>2267</v>
      </c>
      <c r="D69" s="163"/>
      <c r="E69" s="163"/>
      <c r="F69" s="163"/>
      <c r="G69" s="163"/>
      <c r="H69" s="163"/>
      <c r="I69" s="163"/>
      <c r="J69" s="163"/>
      <c r="K69" s="163"/>
      <c r="L69" s="137"/>
      <c r="M69" s="141"/>
      <c r="N69" s="137"/>
      <c r="O69" s="141"/>
      <c r="P69" s="479" t="str">
        <f>VLOOKUP(_Output!D1164,_Guidance!$B$2187:$C$2193,2,FALSE)</f>
        <v xml:space="preserve"> </v>
      </c>
      <c r="Q69" s="402" t="s">
        <v>2290</v>
      </c>
      <c r="R69" s="156"/>
    </row>
    <row r="70" spans="1:18" ht="20.3" customHeight="1" x14ac:dyDescent="0.3">
      <c r="A70" s="157"/>
      <c r="B70" s="170" t="s">
        <v>3261</v>
      </c>
      <c r="C70" s="163" t="s">
        <v>4122</v>
      </c>
      <c r="D70" s="163"/>
      <c r="E70" s="163"/>
      <c r="F70" s="163"/>
      <c r="G70" s="163"/>
      <c r="H70" s="163"/>
      <c r="I70" s="163"/>
      <c r="J70" s="163"/>
      <c r="K70" s="163"/>
      <c r="L70" s="137"/>
      <c r="M70" s="141"/>
      <c r="N70" s="137"/>
      <c r="O70" s="141"/>
      <c r="P70" s="479" t="str">
        <f>VLOOKUP(_Output!D1165,_Guidance!$B$2187:$C$2193,2,FALSE)</f>
        <v xml:space="preserve"> </v>
      </c>
      <c r="Q70" s="402" t="s">
        <v>4125</v>
      </c>
      <c r="R70" s="156"/>
    </row>
    <row r="71" spans="1:18" ht="20.3" customHeight="1" x14ac:dyDescent="0.3">
      <c r="A71" s="157"/>
      <c r="B71" s="170" t="s">
        <v>3262</v>
      </c>
      <c r="C71" s="163" t="s">
        <v>4119</v>
      </c>
      <c r="D71" s="163"/>
      <c r="E71" s="163"/>
      <c r="F71" s="163"/>
      <c r="G71" s="163"/>
      <c r="H71" s="163"/>
      <c r="I71" s="163"/>
      <c r="J71" s="163"/>
      <c r="K71" s="163"/>
      <c r="L71" s="137"/>
      <c r="M71" s="141"/>
      <c r="N71" s="137"/>
      <c r="O71" s="141"/>
      <c r="P71" s="479" t="str">
        <f>VLOOKUP(_Output!D1166,_Guidance!$B$2187:$C$2193,2,FALSE)</f>
        <v xml:space="preserve"> </v>
      </c>
      <c r="Q71" s="402" t="s">
        <v>4124</v>
      </c>
      <c r="R71" s="156"/>
    </row>
    <row r="72" spans="1:18" ht="20.3" customHeight="1" x14ac:dyDescent="0.3">
      <c r="A72" s="157"/>
      <c r="B72" s="170" t="s">
        <v>4128</v>
      </c>
      <c r="C72" s="163" t="s">
        <v>4162</v>
      </c>
      <c r="D72" s="163"/>
      <c r="E72" s="163"/>
      <c r="F72" s="163"/>
      <c r="G72" s="163"/>
      <c r="H72" s="163"/>
      <c r="I72" s="163"/>
      <c r="J72" s="163"/>
      <c r="K72" s="163"/>
      <c r="L72" s="137"/>
      <c r="M72" s="141"/>
      <c r="N72" s="137"/>
      <c r="O72" s="141"/>
      <c r="P72" s="479" t="str">
        <f>VLOOKUP(_Output!D1167,_Guidance!$B$2187:$C$2193,2,FALSE)</f>
        <v xml:space="preserve"> </v>
      </c>
      <c r="Q72" s="402" t="s">
        <v>4165</v>
      </c>
      <c r="R72" s="156"/>
    </row>
    <row r="73" spans="1:18" ht="20.3" customHeight="1" x14ac:dyDescent="0.3">
      <c r="A73" s="157"/>
      <c r="B73" s="170"/>
      <c r="C73" s="163"/>
      <c r="D73" s="163"/>
      <c r="E73" s="163"/>
      <c r="F73" s="163"/>
      <c r="G73" s="163"/>
      <c r="H73" s="163"/>
      <c r="I73" s="163"/>
      <c r="J73" s="163"/>
      <c r="K73" s="163"/>
      <c r="L73" s="137"/>
      <c r="M73" s="141"/>
      <c r="N73" s="137"/>
      <c r="O73" s="141"/>
      <c r="P73" s="479"/>
      <c r="Q73" s="402"/>
      <c r="R73" s="156"/>
    </row>
    <row r="74" spans="1:18" ht="20.3" customHeight="1" x14ac:dyDescent="0.3">
      <c r="A74" s="157"/>
      <c r="B74" s="169" t="s">
        <v>4109</v>
      </c>
      <c r="C74" s="169"/>
      <c r="D74" s="163"/>
      <c r="E74" s="163"/>
      <c r="F74" s="163"/>
      <c r="G74" s="163"/>
      <c r="H74" s="163"/>
      <c r="I74" s="163"/>
      <c r="J74" s="163"/>
      <c r="K74" s="163"/>
      <c r="L74" s="137"/>
      <c r="M74" s="141"/>
      <c r="N74" s="137"/>
      <c r="O74" s="141"/>
      <c r="P74" s="479"/>
      <c r="Q74" s="402"/>
      <c r="R74" s="156"/>
    </row>
    <row r="75" spans="1:18" ht="20.3" customHeight="1" x14ac:dyDescent="0.3">
      <c r="A75" s="157"/>
      <c r="B75" s="170" t="s">
        <v>4129</v>
      </c>
      <c r="C75" s="163" t="s">
        <v>4106</v>
      </c>
      <c r="D75" s="163"/>
      <c r="E75" s="163"/>
      <c r="F75" s="163"/>
      <c r="G75" s="163"/>
      <c r="H75" s="163"/>
      <c r="I75" s="163"/>
      <c r="J75" s="163"/>
      <c r="K75" s="163"/>
      <c r="L75" s="137"/>
      <c r="M75" s="141"/>
      <c r="N75" s="137"/>
      <c r="O75" s="141"/>
      <c r="P75" s="479" t="str">
        <f>VLOOKUP(_Output!D1168,_Guidance!$B$2187:$C$2193,2,FALSE)</f>
        <v xml:space="preserve"> </v>
      </c>
      <c r="Q75" s="402" t="s">
        <v>4142</v>
      </c>
      <c r="R75" s="156"/>
    </row>
    <row r="76" spans="1:18" ht="20.3" customHeight="1" x14ac:dyDescent="0.3">
      <c r="A76" s="157"/>
      <c r="B76" s="170" t="s">
        <v>4130</v>
      </c>
      <c r="C76" s="163" t="s">
        <v>4107</v>
      </c>
      <c r="D76" s="163"/>
      <c r="E76" s="163"/>
      <c r="F76" s="163"/>
      <c r="G76" s="163"/>
      <c r="H76" s="163"/>
      <c r="I76" s="163"/>
      <c r="J76" s="163"/>
      <c r="K76" s="163"/>
      <c r="L76" s="137"/>
      <c r="M76" s="141"/>
      <c r="N76" s="137"/>
      <c r="O76" s="141"/>
      <c r="P76" s="479" t="str">
        <f>VLOOKUP(_Output!D1169,_Guidance!$B$2187:$C$2193,2,FALSE)</f>
        <v xml:space="preserve"> </v>
      </c>
      <c r="Q76" s="402" t="s">
        <v>4143</v>
      </c>
      <c r="R76" s="156"/>
    </row>
    <row r="77" spans="1:18" ht="20.3" customHeight="1" x14ac:dyDescent="0.3">
      <c r="A77" s="157"/>
      <c r="B77" s="170"/>
      <c r="C77" s="163"/>
      <c r="D77" s="163"/>
      <c r="E77" s="169"/>
      <c r="F77" s="169"/>
      <c r="G77" s="169"/>
      <c r="H77" s="169"/>
      <c r="I77" s="169"/>
      <c r="J77" s="169"/>
      <c r="K77" s="169"/>
      <c r="L77" s="137"/>
      <c r="M77" s="141"/>
      <c r="N77" s="137"/>
      <c r="O77" s="141"/>
      <c r="P77" s="479"/>
      <c r="Q77" s="402"/>
      <c r="R77" s="156"/>
    </row>
    <row r="78" spans="1:18" ht="20.3" customHeight="1" x14ac:dyDescent="0.3">
      <c r="A78" s="157"/>
      <c r="B78" s="169" t="s">
        <v>334</v>
      </c>
      <c r="C78" s="169"/>
      <c r="D78" s="163"/>
      <c r="E78" s="163"/>
      <c r="F78" s="163"/>
      <c r="G78" s="163"/>
      <c r="H78" s="163"/>
      <c r="I78" s="163"/>
      <c r="J78" s="163"/>
      <c r="K78" s="163"/>
      <c r="L78" s="137"/>
      <c r="M78" s="141"/>
      <c r="N78" s="137"/>
      <c r="O78" s="141"/>
      <c r="P78" s="479"/>
      <c r="Q78" s="402"/>
      <c r="R78" s="156"/>
    </row>
    <row r="79" spans="1:18" ht="20.3" customHeight="1" x14ac:dyDescent="0.3">
      <c r="A79" s="157"/>
      <c r="B79" s="170" t="s">
        <v>4131</v>
      </c>
      <c r="C79" s="163" t="s">
        <v>4111</v>
      </c>
      <c r="D79" s="163"/>
      <c r="E79" s="163"/>
      <c r="F79" s="163"/>
      <c r="G79" s="163"/>
      <c r="H79" s="163"/>
      <c r="I79" s="163"/>
      <c r="J79" s="163"/>
      <c r="K79" s="163"/>
      <c r="L79" s="137"/>
      <c r="M79" s="141"/>
      <c r="N79" s="137"/>
      <c r="O79" s="141"/>
      <c r="P79" s="479" t="str">
        <f>VLOOKUP(_Output!D1170,_Guidance!$B$2187:$C$2193,2,FALSE)</f>
        <v xml:space="preserve"> </v>
      </c>
      <c r="Q79" s="402" t="s">
        <v>4115</v>
      </c>
      <c r="R79" s="156"/>
    </row>
    <row r="80" spans="1:18" ht="20.3" customHeight="1" x14ac:dyDescent="0.3">
      <c r="A80" s="157"/>
      <c r="B80" s="170" t="s">
        <v>4132</v>
      </c>
      <c r="C80" s="163" t="s">
        <v>4112</v>
      </c>
      <c r="D80" s="163"/>
      <c r="E80" s="163"/>
      <c r="F80" s="163"/>
      <c r="G80" s="163"/>
      <c r="H80" s="163"/>
      <c r="I80" s="163"/>
      <c r="J80" s="163"/>
      <c r="K80" s="163"/>
      <c r="L80" s="137"/>
      <c r="M80" s="141"/>
      <c r="N80" s="137"/>
      <c r="O80" s="141"/>
      <c r="P80" s="479" t="str">
        <f>VLOOKUP(_Output!D1173,_Guidance!$B$2187:$C$2193,2,FALSE)</f>
        <v xml:space="preserve"> </v>
      </c>
      <c r="Q80" s="402" t="s">
        <v>4116</v>
      </c>
      <c r="R80" s="156"/>
    </row>
    <row r="81" spans="1:18" ht="20.3" customHeight="1" x14ac:dyDescent="0.3">
      <c r="A81" s="157"/>
      <c r="B81" s="170" t="s">
        <v>4133</v>
      </c>
      <c r="C81" s="163" t="s">
        <v>4113</v>
      </c>
      <c r="D81" s="163"/>
      <c r="E81" s="163"/>
      <c r="F81" s="163"/>
      <c r="G81" s="163"/>
      <c r="H81" s="163"/>
      <c r="I81" s="163"/>
      <c r="J81" s="163"/>
      <c r="K81" s="163"/>
      <c r="L81" s="137"/>
      <c r="M81" s="141"/>
      <c r="N81" s="137"/>
      <c r="O81" s="141"/>
      <c r="P81" s="479" t="str">
        <f>VLOOKUP(_Output!D1175,_Guidance!$B$2187:$C$2193,2,FALSE)</f>
        <v xml:space="preserve"> </v>
      </c>
      <c r="Q81" s="402" t="s">
        <v>4117</v>
      </c>
      <c r="R81" s="156"/>
    </row>
    <row r="82" spans="1:18" ht="20.3" customHeight="1" x14ac:dyDescent="0.3">
      <c r="A82" s="157"/>
      <c r="B82" s="170" t="s">
        <v>4134</v>
      </c>
      <c r="C82" s="163" t="s">
        <v>4114</v>
      </c>
      <c r="D82" s="163"/>
      <c r="E82" s="163"/>
      <c r="F82" s="163"/>
      <c r="G82" s="163"/>
      <c r="H82" s="163"/>
      <c r="I82" s="163"/>
      <c r="J82" s="163"/>
      <c r="K82" s="163"/>
      <c r="L82" s="137"/>
      <c r="M82" s="141"/>
      <c r="N82" s="137"/>
      <c r="O82" s="141"/>
      <c r="P82" s="479" t="str">
        <f>VLOOKUP(_Output!D1177,_Guidance!$B$2187:$C$2193,2,FALSE)</f>
        <v xml:space="preserve"> </v>
      </c>
      <c r="Q82" s="402" t="s">
        <v>4118</v>
      </c>
      <c r="R82" s="156"/>
    </row>
    <row r="83" spans="1:18" ht="20.3" customHeight="1" x14ac:dyDescent="0.3">
      <c r="A83" s="157"/>
      <c r="B83" s="170"/>
      <c r="C83" s="163"/>
      <c r="D83" s="163"/>
      <c r="E83" s="163"/>
      <c r="F83" s="163"/>
      <c r="G83" s="163"/>
      <c r="H83" s="163"/>
      <c r="I83" s="163"/>
      <c r="J83" s="163"/>
      <c r="K83" s="163"/>
      <c r="L83" s="137"/>
      <c r="M83" s="141"/>
      <c r="N83" s="137"/>
      <c r="O83" s="141"/>
      <c r="P83" s="479"/>
      <c r="Q83" s="402"/>
      <c r="R83" s="156"/>
    </row>
    <row r="84" spans="1:18" ht="20.3" customHeight="1" x14ac:dyDescent="0.3">
      <c r="A84" s="157"/>
      <c r="B84" s="169" t="s">
        <v>4104</v>
      </c>
      <c r="C84" s="169"/>
      <c r="D84" s="163"/>
      <c r="E84" s="163"/>
      <c r="F84" s="163"/>
      <c r="G84" s="163"/>
      <c r="H84" s="163"/>
      <c r="I84" s="163"/>
      <c r="J84" s="163"/>
      <c r="K84" s="163"/>
      <c r="L84" s="137"/>
      <c r="M84" s="141"/>
      <c r="N84" s="137"/>
      <c r="O84" s="141"/>
      <c r="P84" s="479"/>
      <c r="Q84" s="402"/>
      <c r="R84" s="156"/>
    </row>
    <row r="85" spans="1:18" ht="20.3" customHeight="1" x14ac:dyDescent="0.3">
      <c r="A85" s="157"/>
      <c r="B85" s="170" t="s">
        <v>4135</v>
      </c>
      <c r="C85" s="163" t="s">
        <v>4429</v>
      </c>
      <c r="D85" s="163"/>
      <c r="E85" s="163"/>
      <c r="F85" s="163"/>
      <c r="G85" s="163"/>
      <c r="H85" s="163"/>
      <c r="I85" s="163"/>
      <c r="J85" s="163"/>
      <c r="K85" s="163"/>
      <c r="L85" s="137"/>
      <c r="M85" s="141"/>
      <c r="N85" s="137"/>
      <c r="O85" s="141"/>
      <c r="P85" s="479" t="str">
        <f>VLOOKUP(_Output!D1180,_Guidance!$B$2187:$C$2193,2,FALSE)</f>
        <v xml:space="preserve"> </v>
      </c>
      <c r="Q85" s="402" t="s">
        <v>4145</v>
      </c>
      <c r="R85" s="156"/>
    </row>
    <row r="86" spans="1:18" ht="20.3" customHeight="1" x14ac:dyDescent="0.3">
      <c r="A86" s="157"/>
      <c r="B86" s="170" t="s">
        <v>4136</v>
      </c>
      <c r="C86" s="163" t="s">
        <v>4430</v>
      </c>
      <c r="D86" s="163"/>
      <c r="E86" s="163"/>
      <c r="F86" s="163"/>
      <c r="G86" s="163"/>
      <c r="H86" s="163"/>
      <c r="I86" s="163"/>
      <c r="J86" s="163"/>
      <c r="K86" s="163"/>
      <c r="L86" s="137"/>
      <c r="M86" s="141"/>
      <c r="N86" s="137"/>
      <c r="O86" s="141"/>
      <c r="P86" s="479" t="str">
        <f>VLOOKUP(_Output!D1181,_Guidance!$B$2187:$C$2193,2,FALSE)</f>
        <v xml:space="preserve"> </v>
      </c>
      <c r="Q86" s="402" t="s">
        <v>4144</v>
      </c>
      <c r="R86" s="156"/>
    </row>
    <row r="87" spans="1:18" ht="20.3" customHeight="1" x14ac:dyDescent="0.3">
      <c r="A87" s="157"/>
      <c r="B87" s="170" t="s">
        <v>4137</v>
      </c>
      <c r="C87" s="163" t="s">
        <v>2586</v>
      </c>
      <c r="D87" s="141"/>
      <c r="E87" s="141"/>
      <c r="F87" s="141"/>
      <c r="G87" s="141"/>
      <c r="H87" s="141"/>
      <c r="I87" s="141"/>
      <c r="J87" s="141"/>
      <c r="K87" s="141"/>
      <c r="L87" s="137"/>
      <c r="M87" s="141"/>
      <c r="N87" s="137"/>
      <c r="O87" s="141"/>
      <c r="P87" s="479" t="str">
        <f>VLOOKUP(_Output!D1182,_Guidance!$B$2187:$C$2193,2,FALSE)</f>
        <v xml:space="preserve"> </v>
      </c>
      <c r="Q87" s="402" t="s">
        <v>4184</v>
      </c>
      <c r="R87" s="156"/>
    </row>
    <row r="88" spans="1:18" ht="20.3" customHeight="1" x14ac:dyDescent="0.3">
      <c r="A88" s="157"/>
      <c r="B88" s="170" t="s">
        <v>4138</v>
      </c>
      <c r="C88" s="163" t="s">
        <v>2321</v>
      </c>
      <c r="D88" s="163"/>
      <c r="E88" s="169"/>
      <c r="F88" s="169"/>
      <c r="G88" s="169"/>
      <c r="H88" s="169"/>
      <c r="I88" s="169"/>
      <c r="J88" s="169"/>
      <c r="K88" s="169"/>
      <c r="L88" s="137"/>
      <c r="M88" s="141"/>
      <c r="N88" s="137"/>
      <c r="O88" s="141"/>
      <c r="P88" s="479" t="str">
        <f>VLOOKUP(_Output!D1183,_Guidance!$B$2187:$C$2193,2,FALSE)</f>
        <v xml:space="preserve"> </v>
      </c>
      <c r="Q88" s="402" t="s">
        <v>2348</v>
      </c>
      <c r="R88" s="156"/>
    </row>
    <row r="89" spans="1:18" ht="20.3" customHeight="1" x14ac:dyDescent="0.3">
      <c r="A89" s="157"/>
      <c r="B89" s="170" t="s">
        <v>4139</v>
      </c>
      <c r="C89" s="163" t="s">
        <v>2324</v>
      </c>
      <c r="D89" s="163"/>
      <c r="E89" s="163"/>
      <c r="F89" s="163"/>
      <c r="G89" s="163"/>
      <c r="H89" s="163"/>
      <c r="I89" s="163"/>
      <c r="J89" s="163"/>
      <c r="K89" s="163"/>
      <c r="L89" s="137"/>
      <c r="M89" s="141"/>
      <c r="N89" s="137"/>
      <c r="O89" s="141"/>
      <c r="P89" s="479" t="str">
        <f>VLOOKUP(_Output!D1184,_Guidance!$B$2187:$C$2193,2,FALSE)</f>
        <v xml:space="preserve"> </v>
      </c>
      <c r="Q89" s="402" t="s">
        <v>4185</v>
      </c>
      <c r="R89" s="156"/>
    </row>
    <row r="90" spans="1:18" ht="20.3" customHeight="1" x14ac:dyDescent="0.3">
      <c r="A90" s="157"/>
      <c r="B90" s="170" t="s">
        <v>4217</v>
      </c>
      <c r="C90" s="171" t="s">
        <v>2320</v>
      </c>
      <c r="D90" s="144"/>
      <c r="E90" s="144"/>
      <c r="F90" s="144"/>
      <c r="G90" s="171"/>
      <c r="H90" s="171"/>
      <c r="I90" s="171"/>
      <c r="J90" s="171"/>
      <c r="K90" s="171"/>
      <c r="L90" s="140"/>
      <c r="M90" s="144"/>
      <c r="N90" s="140"/>
      <c r="O90" s="144"/>
      <c r="P90" s="702" t="str">
        <f>VLOOKUP(_Output!D1185,_Guidance!$B$2187:$C$2193,2,FALSE)</f>
        <v xml:space="preserve"> </v>
      </c>
      <c r="Q90" s="406" t="s">
        <v>4186</v>
      </c>
      <c r="R90" s="156"/>
    </row>
    <row r="91" spans="1:18" ht="20.3" customHeight="1" x14ac:dyDescent="0.3">
      <c r="A91" s="157"/>
      <c r="B91" s="141"/>
      <c r="C91" s="172" t="s">
        <v>604</v>
      </c>
      <c r="D91" s="172"/>
      <c r="E91" s="172"/>
      <c r="F91" s="172"/>
      <c r="G91" s="172"/>
      <c r="H91" s="172"/>
      <c r="I91" s="172"/>
      <c r="J91" s="172"/>
      <c r="K91" s="172"/>
      <c r="L91" s="408">
        <f>IFERROR(ROUND(_Output!K372,0),0)</f>
        <v>0</v>
      </c>
      <c r="M91" s="141"/>
      <c r="N91" s="137"/>
      <c r="O91" s="141"/>
      <c r="P91" s="180"/>
      <c r="Q91" s="402"/>
      <c r="R91" s="156"/>
    </row>
    <row r="92" spans="1:18" ht="20.3" customHeight="1" x14ac:dyDescent="0.3">
      <c r="A92" s="157"/>
      <c r="B92" s="141"/>
      <c r="C92" s="172"/>
      <c r="D92" s="172"/>
      <c r="E92" s="172"/>
      <c r="F92" s="172"/>
      <c r="G92" s="172"/>
      <c r="H92" s="172"/>
      <c r="I92" s="172"/>
      <c r="J92" s="172"/>
      <c r="K92" s="172"/>
      <c r="L92" s="478"/>
      <c r="M92" s="141"/>
      <c r="N92" s="137"/>
      <c r="O92" s="141"/>
      <c r="P92" s="180"/>
      <c r="Q92" s="402"/>
      <c r="R92" s="156"/>
    </row>
    <row r="93" spans="1:18" ht="20.3" customHeight="1" x14ac:dyDescent="0.3">
      <c r="A93" s="176"/>
      <c r="B93" s="174" t="s">
        <v>233</v>
      </c>
      <c r="C93" s="174"/>
      <c r="D93" s="174"/>
      <c r="E93" s="174"/>
      <c r="F93" s="174"/>
      <c r="G93" s="174"/>
      <c r="H93" s="174"/>
      <c r="I93" s="174"/>
      <c r="J93" s="174"/>
      <c r="K93" s="174"/>
      <c r="L93" s="140"/>
      <c r="M93" s="141"/>
      <c r="N93" s="140"/>
      <c r="O93" s="141"/>
      <c r="P93" s="140"/>
      <c r="Q93" s="140"/>
      <c r="R93" s="156"/>
    </row>
    <row r="94" spans="1:18" ht="20.3" customHeight="1" x14ac:dyDescent="0.3">
      <c r="A94" s="9"/>
      <c r="B94" s="3" t="s">
        <v>929</v>
      </c>
      <c r="C94" s="3" t="s">
        <v>4651</v>
      </c>
      <c r="D94" s="5"/>
      <c r="E94" s="5"/>
      <c r="F94" s="5"/>
      <c r="G94" s="5"/>
      <c r="H94" s="5"/>
      <c r="I94" s="5"/>
      <c r="J94" s="5"/>
      <c r="K94" s="102" t="s">
        <v>902</v>
      </c>
      <c r="L94" s="728" t="s">
        <v>2241</v>
      </c>
      <c r="M94" s="714"/>
      <c r="N94" s="847"/>
      <c r="O94" s="847"/>
      <c r="P94" s="847"/>
      <c r="Q94" s="848"/>
      <c r="R94" s="156"/>
    </row>
    <row r="95" spans="1:18" ht="20.3" customHeight="1" x14ac:dyDescent="0.3">
      <c r="A95" s="9"/>
      <c r="B95" s="5"/>
      <c r="C95" s="5"/>
      <c r="D95" s="5"/>
      <c r="E95" s="5"/>
      <c r="F95" s="5"/>
      <c r="G95" s="5"/>
      <c r="H95" s="5"/>
      <c r="I95" s="5"/>
      <c r="J95" s="5"/>
      <c r="K95" s="5"/>
      <c r="L95" s="729" t="s">
        <v>2243</v>
      </c>
      <c r="M95" s="715"/>
      <c r="N95" s="843"/>
      <c r="O95" s="843"/>
      <c r="P95" s="843"/>
      <c r="Q95" s="844"/>
      <c r="R95" s="14"/>
    </row>
    <row r="96" spans="1:18" ht="20.3" customHeight="1" x14ac:dyDescent="0.3">
      <c r="A96" s="9"/>
      <c r="B96" s="5"/>
      <c r="C96" s="5"/>
      <c r="D96" s="5"/>
      <c r="E96" s="5"/>
      <c r="F96" s="5"/>
      <c r="G96" s="5"/>
      <c r="H96" s="5"/>
      <c r="I96" s="5"/>
      <c r="J96" s="5"/>
      <c r="K96" s="5"/>
      <c r="L96" s="729" t="s">
        <v>228</v>
      </c>
      <c r="M96" s="715"/>
      <c r="N96" s="845"/>
      <c r="O96" s="845"/>
      <c r="P96" s="845"/>
      <c r="Q96" s="846"/>
      <c r="R96" s="14"/>
    </row>
    <row r="97" spans="1:18" ht="20.3" customHeight="1" x14ac:dyDescent="0.3">
      <c r="A97" s="9"/>
      <c r="B97" s="5"/>
      <c r="C97" s="5"/>
      <c r="D97" s="5"/>
      <c r="E97" s="5"/>
      <c r="F97" s="5"/>
      <c r="G97" s="5"/>
      <c r="H97" s="5"/>
      <c r="I97" s="5"/>
      <c r="J97" s="5"/>
      <c r="K97" s="5"/>
      <c r="L97" s="729" t="s">
        <v>576</v>
      </c>
      <c r="M97" s="715"/>
      <c r="N97" s="843"/>
      <c r="O97" s="843"/>
      <c r="P97" s="843"/>
      <c r="Q97" s="844"/>
      <c r="R97" s="14"/>
    </row>
    <row r="98" spans="1:18" ht="20.3" customHeight="1" x14ac:dyDescent="0.3">
      <c r="A98" s="9"/>
      <c r="B98" s="5"/>
      <c r="C98" s="5"/>
      <c r="D98" s="5"/>
      <c r="E98" s="5"/>
      <c r="F98" s="5"/>
      <c r="G98" s="5"/>
      <c r="H98" s="5"/>
      <c r="I98" s="5"/>
      <c r="J98" s="5"/>
      <c r="K98" s="5"/>
      <c r="L98" s="729" t="s">
        <v>324</v>
      </c>
      <c r="M98" s="715"/>
      <c r="N98" s="845"/>
      <c r="O98" s="845"/>
      <c r="P98" s="845"/>
      <c r="Q98" s="846"/>
      <c r="R98" s="14"/>
    </row>
    <row r="99" spans="1:18" ht="20.3" customHeight="1" x14ac:dyDescent="0.3">
      <c r="A99" s="9"/>
      <c r="B99" s="5"/>
      <c r="C99" s="5"/>
      <c r="D99" s="5"/>
      <c r="E99" s="5"/>
      <c r="F99" s="5"/>
      <c r="G99" s="5"/>
      <c r="H99" s="5"/>
      <c r="I99" s="5"/>
      <c r="J99" s="5"/>
      <c r="K99" s="5"/>
      <c r="L99" s="729" t="s">
        <v>325</v>
      </c>
      <c r="M99" s="715"/>
      <c r="N99" s="849"/>
      <c r="O99" s="849"/>
      <c r="P99" s="849"/>
      <c r="Q99" s="850"/>
      <c r="R99" s="14"/>
    </row>
    <row r="100" spans="1:18" ht="20.3" customHeight="1" x14ac:dyDescent="0.3">
      <c r="A100" s="9"/>
      <c r="B100" s="5"/>
      <c r="C100" s="5"/>
      <c r="D100" s="5"/>
      <c r="E100" s="5"/>
      <c r="F100" s="5"/>
      <c r="G100" s="5"/>
      <c r="H100" s="5"/>
      <c r="I100" s="5"/>
      <c r="J100" s="5"/>
      <c r="K100" s="5"/>
      <c r="L100" s="729" t="s">
        <v>326</v>
      </c>
      <c r="M100" s="715"/>
      <c r="N100" s="849"/>
      <c r="O100" s="849"/>
      <c r="P100" s="849"/>
      <c r="Q100" s="850"/>
      <c r="R100" s="14"/>
    </row>
    <row r="101" spans="1:18" ht="20.3" customHeight="1" x14ac:dyDescent="0.3">
      <c r="A101" s="9"/>
      <c r="B101" s="5"/>
      <c r="C101" s="5"/>
      <c r="D101" s="5"/>
      <c r="E101" s="5"/>
      <c r="F101" s="5"/>
      <c r="G101" s="5"/>
      <c r="H101" s="5"/>
      <c r="I101" s="5"/>
      <c r="J101" s="5"/>
      <c r="K101" s="5"/>
      <c r="L101" s="729" t="s">
        <v>327</v>
      </c>
      <c r="M101" s="715"/>
      <c r="N101" s="849"/>
      <c r="O101" s="849"/>
      <c r="P101" s="849"/>
      <c r="Q101" s="850"/>
      <c r="R101" s="14"/>
    </row>
    <row r="102" spans="1:18" ht="20.3" customHeight="1" x14ac:dyDescent="0.3">
      <c r="A102" s="9"/>
      <c r="B102" s="5"/>
      <c r="C102" s="5"/>
      <c r="D102" s="5"/>
      <c r="E102" s="5"/>
      <c r="F102" s="5"/>
      <c r="G102" s="5"/>
      <c r="H102" s="5"/>
      <c r="I102" s="5"/>
      <c r="J102" s="5"/>
      <c r="K102" s="5"/>
      <c r="L102" s="729" t="s">
        <v>2251</v>
      </c>
      <c r="M102" s="715"/>
      <c r="N102" s="849"/>
      <c r="O102" s="849"/>
      <c r="P102" s="849"/>
      <c r="Q102" s="850"/>
      <c r="R102" s="14"/>
    </row>
    <row r="103" spans="1:18" ht="20.3" customHeight="1" x14ac:dyDescent="0.3">
      <c r="A103" s="9"/>
      <c r="B103" s="5"/>
      <c r="C103" s="5"/>
      <c r="D103" s="5"/>
      <c r="E103" s="5"/>
      <c r="F103" s="5"/>
      <c r="G103" s="5"/>
      <c r="H103" s="5"/>
      <c r="I103" s="5"/>
      <c r="J103" s="5"/>
      <c r="K103" s="5"/>
      <c r="L103" s="729" t="s">
        <v>2253</v>
      </c>
      <c r="M103" s="715"/>
      <c r="N103" s="849"/>
      <c r="O103" s="849"/>
      <c r="P103" s="849"/>
      <c r="Q103" s="850"/>
      <c r="R103" s="14"/>
    </row>
    <row r="104" spans="1:18" ht="20.3" customHeight="1" x14ac:dyDescent="0.3">
      <c r="A104" s="9"/>
      <c r="B104" s="5"/>
      <c r="C104" s="5"/>
      <c r="D104" s="5"/>
      <c r="E104" s="5"/>
      <c r="F104" s="5"/>
      <c r="G104" s="5"/>
      <c r="H104" s="5"/>
      <c r="I104" s="5"/>
      <c r="J104" s="5"/>
      <c r="K104" s="5"/>
      <c r="L104" s="729" t="s">
        <v>2254</v>
      </c>
      <c r="M104" s="715"/>
      <c r="N104" s="843"/>
      <c r="O104" s="843"/>
      <c r="P104" s="843"/>
      <c r="Q104" s="844"/>
      <c r="R104" s="14"/>
    </row>
    <row r="105" spans="1:18" ht="20.3" customHeight="1" x14ac:dyDescent="0.3">
      <c r="A105" s="9"/>
      <c r="B105" s="5"/>
      <c r="C105" s="5"/>
      <c r="D105" s="5"/>
      <c r="E105" s="5"/>
      <c r="F105" s="5"/>
      <c r="G105" s="5"/>
      <c r="H105" s="5"/>
      <c r="I105" s="5"/>
      <c r="J105" s="5"/>
      <c r="K105" s="5"/>
      <c r="L105" s="729" t="s">
        <v>2256</v>
      </c>
      <c r="M105" s="715"/>
      <c r="N105" s="843"/>
      <c r="O105" s="843"/>
      <c r="P105" s="843"/>
      <c r="Q105" s="844"/>
      <c r="R105" s="14"/>
    </row>
    <row r="106" spans="1:18" ht="20.3" customHeight="1" x14ac:dyDescent="0.3">
      <c r="A106" s="9"/>
      <c r="B106" s="5"/>
      <c r="C106" s="5"/>
      <c r="D106" s="5"/>
      <c r="E106" s="5"/>
      <c r="F106" s="5"/>
      <c r="G106" s="5"/>
      <c r="H106" s="5"/>
      <c r="I106" s="5"/>
      <c r="J106" s="5"/>
      <c r="K106" s="5"/>
      <c r="L106" s="729" t="s">
        <v>2653</v>
      </c>
      <c r="M106" s="715"/>
      <c r="N106" s="845"/>
      <c r="O106" s="845"/>
      <c r="P106" s="845"/>
      <c r="Q106" s="846"/>
      <c r="R106" s="14"/>
    </row>
    <row r="107" spans="1:18" ht="20.3" customHeight="1" x14ac:dyDescent="0.3">
      <c r="A107" s="9"/>
      <c r="B107" s="5"/>
      <c r="C107" s="5"/>
      <c r="D107" s="5"/>
      <c r="E107" s="5"/>
      <c r="F107" s="5"/>
      <c r="G107" s="5"/>
      <c r="H107" s="5"/>
      <c r="I107" s="5"/>
      <c r="J107" s="5"/>
      <c r="K107" s="5"/>
      <c r="L107" s="729" t="s">
        <v>2259</v>
      </c>
      <c r="M107" s="715"/>
      <c r="N107" s="843"/>
      <c r="O107" s="843"/>
      <c r="P107" s="843"/>
      <c r="Q107" s="844"/>
      <c r="R107" s="14"/>
    </row>
    <row r="108" spans="1:18" ht="20.3" customHeight="1" x14ac:dyDescent="0.3">
      <c r="A108" s="9"/>
      <c r="B108" s="5"/>
      <c r="C108" s="5"/>
      <c r="D108" s="5"/>
      <c r="E108" s="5"/>
      <c r="F108" s="5"/>
      <c r="G108" s="5"/>
      <c r="H108" s="5"/>
      <c r="I108" s="5"/>
      <c r="J108" s="5"/>
      <c r="K108" s="5"/>
      <c r="L108" s="729" t="s">
        <v>2260</v>
      </c>
      <c r="M108" s="715"/>
      <c r="N108" s="843"/>
      <c r="O108" s="843"/>
      <c r="P108" s="843"/>
      <c r="Q108" s="844"/>
      <c r="R108" s="14"/>
    </row>
    <row r="109" spans="1:18" ht="20.3" customHeight="1" x14ac:dyDescent="0.3">
      <c r="A109" s="9"/>
      <c r="B109" s="5"/>
      <c r="C109" s="5"/>
      <c r="D109" s="5"/>
      <c r="E109" s="5"/>
      <c r="F109" s="5"/>
      <c r="G109" s="5"/>
      <c r="H109" s="5"/>
      <c r="I109" s="5"/>
      <c r="J109" s="5"/>
      <c r="K109" s="5"/>
      <c r="L109" s="729" t="s">
        <v>3234</v>
      </c>
      <c r="M109" s="715"/>
      <c r="N109" s="845"/>
      <c r="O109" s="845"/>
      <c r="P109" s="845"/>
      <c r="Q109" s="846"/>
      <c r="R109" s="14"/>
    </row>
    <row r="110" spans="1:18" ht="20.3" customHeight="1" x14ac:dyDescent="0.3">
      <c r="A110" s="9"/>
      <c r="B110" s="5"/>
      <c r="C110" s="5"/>
      <c r="D110" s="5"/>
      <c r="E110" s="5"/>
      <c r="F110" s="5"/>
      <c r="G110" s="5"/>
      <c r="H110" s="5"/>
      <c r="I110" s="5"/>
      <c r="J110" s="5"/>
      <c r="K110" s="5"/>
      <c r="L110" s="729" t="s">
        <v>3235</v>
      </c>
      <c r="M110" s="715"/>
      <c r="N110" s="849"/>
      <c r="O110" s="849"/>
      <c r="P110" s="849"/>
      <c r="Q110" s="850"/>
      <c r="R110" s="14"/>
    </row>
    <row r="111" spans="1:18" ht="20.3" customHeight="1" x14ac:dyDescent="0.3">
      <c r="A111" s="9"/>
      <c r="B111" s="5"/>
      <c r="C111" s="5"/>
      <c r="D111" s="5"/>
      <c r="E111" s="5"/>
      <c r="F111" s="5"/>
      <c r="G111" s="5"/>
      <c r="H111" s="5"/>
      <c r="I111" s="5"/>
      <c r="J111" s="5"/>
      <c r="K111" s="5"/>
      <c r="L111" s="729" t="s">
        <v>3236</v>
      </c>
      <c r="M111" s="715"/>
      <c r="N111" s="849"/>
      <c r="O111" s="849"/>
      <c r="P111" s="849"/>
      <c r="Q111" s="850"/>
      <c r="R111" s="14"/>
    </row>
    <row r="112" spans="1:18" ht="20.3" customHeight="1" x14ac:dyDescent="0.3">
      <c r="A112" s="9"/>
      <c r="B112" s="5"/>
      <c r="C112" s="5"/>
      <c r="D112" s="5"/>
      <c r="E112" s="5"/>
      <c r="F112" s="5"/>
      <c r="G112" s="5"/>
      <c r="H112" s="5"/>
      <c r="I112" s="5"/>
      <c r="J112" s="5"/>
      <c r="K112" s="5"/>
      <c r="L112" s="729" t="s">
        <v>3237</v>
      </c>
      <c r="M112" s="715"/>
      <c r="N112" s="849"/>
      <c r="O112" s="849"/>
      <c r="P112" s="849"/>
      <c r="Q112" s="850"/>
      <c r="R112" s="14"/>
    </row>
    <row r="113" spans="1:18" ht="20.3" customHeight="1" x14ac:dyDescent="0.3">
      <c r="A113" s="9"/>
      <c r="B113" s="5"/>
      <c r="C113" s="5"/>
      <c r="D113" s="5"/>
      <c r="E113" s="5"/>
      <c r="F113" s="5"/>
      <c r="G113" s="5"/>
      <c r="H113" s="5"/>
      <c r="I113" s="5"/>
      <c r="J113" s="5"/>
      <c r="K113" s="5"/>
      <c r="L113" s="729" t="s">
        <v>2262</v>
      </c>
      <c r="M113" s="715"/>
      <c r="N113" s="843"/>
      <c r="O113" s="843"/>
      <c r="P113" s="843"/>
      <c r="Q113" s="844"/>
      <c r="R113" s="14"/>
    </row>
    <row r="114" spans="1:18" ht="20.3" customHeight="1" x14ac:dyDescent="0.3">
      <c r="A114" s="9"/>
      <c r="B114" s="5"/>
      <c r="C114" s="5"/>
      <c r="D114" s="5"/>
      <c r="E114" s="5"/>
      <c r="F114" s="5"/>
      <c r="G114" s="5"/>
      <c r="H114" s="5"/>
      <c r="I114" s="5"/>
      <c r="J114" s="5"/>
      <c r="K114" s="5"/>
      <c r="L114" s="729" t="s">
        <v>2264</v>
      </c>
      <c r="M114" s="715"/>
      <c r="N114" s="843"/>
      <c r="O114" s="843"/>
      <c r="P114" s="843"/>
      <c r="Q114" s="844"/>
      <c r="R114" s="14"/>
    </row>
    <row r="115" spans="1:18" ht="20.3" customHeight="1" x14ac:dyDescent="0.3">
      <c r="A115" s="9"/>
      <c r="B115" s="5"/>
      <c r="C115" s="5"/>
      <c r="D115" s="5"/>
      <c r="E115" s="5"/>
      <c r="F115" s="5"/>
      <c r="G115" s="5"/>
      <c r="H115" s="5"/>
      <c r="I115" s="5"/>
      <c r="J115" s="5"/>
      <c r="K115" s="5"/>
      <c r="L115" s="730" t="s">
        <v>4019</v>
      </c>
      <c r="M115" s="716"/>
      <c r="N115" s="841"/>
      <c r="O115" s="841"/>
      <c r="P115" s="841"/>
      <c r="Q115" s="842"/>
      <c r="R115" s="14"/>
    </row>
    <row r="116" spans="1:18" ht="20.3" customHeight="1" x14ac:dyDescent="0.3">
      <c r="A116" s="9"/>
      <c r="B116" s="5"/>
      <c r="C116" s="5"/>
      <c r="D116" s="5"/>
      <c r="E116" s="5"/>
      <c r="F116" s="5"/>
      <c r="G116" s="5"/>
      <c r="H116" s="5"/>
      <c r="I116" s="5"/>
      <c r="J116" s="5"/>
      <c r="K116" s="5"/>
      <c r="L116" s="5"/>
      <c r="M116" s="5"/>
      <c r="N116" s="5"/>
      <c r="O116" s="5"/>
      <c r="P116" s="5"/>
      <c r="Q116" s="5"/>
      <c r="R116" s="14"/>
    </row>
    <row r="117" spans="1:18" ht="20.3" customHeight="1" x14ac:dyDescent="0.3">
      <c r="A117" s="9"/>
      <c r="B117" s="5"/>
      <c r="C117" s="5"/>
      <c r="D117" s="5"/>
      <c r="E117" s="5"/>
      <c r="F117" s="5"/>
      <c r="G117" s="5"/>
      <c r="H117" s="5"/>
      <c r="I117" s="5"/>
      <c r="J117" s="5"/>
      <c r="K117" s="102" t="s">
        <v>941</v>
      </c>
      <c r="L117" s="728" t="s">
        <v>3238</v>
      </c>
      <c r="M117" s="714"/>
      <c r="N117" s="847"/>
      <c r="O117" s="847"/>
      <c r="P117" s="847"/>
      <c r="Q117" s="848"/>
      <c r="R117" s="14"/>
    </row>
    <row r="118" spans="1:18" ht="20.3" customHeight="1" x14ac:dyDescent="0.3">
      <c r="A118" s="9"/>
      <c r="B118" s="5"/>
      <c r="C118" s="5"/>
      <c r="D118" s="5"/>
      <c r="E118" s="5"/>
      <c r="F118" s="5"/>
      <c r="G118" s="5"/>
      <c r="H118" s="5"/>
      <c r="I118" s="5"/>
      <c r="J118" s="5"/>
      <c r="K118" s="5"/>
      <c r="L118" s="729" t="s">
        <v>3239</v>
      </c>
      <c r="M118" s="715"/>
      <c r="N118" s="843"/>
      <c r="O118" s="843"/>
      <c r="P118" s="843"/>
      <c r="Q118" s="844"/>
      <c r="R118" s="14"/>
    </row>
    <row r="119" spans="1:18" ht="20.3" customHeight="1" x14ac:dyDescent="0.3">
      <c r="A119" s="9"/>
      <c r="B119" s="5"/>
      <c r="C119" s="5"/>
      <c r="D119" s="5"/>
      <c r="E119" s="5"/>
      <c r="F119" s="5"/>
      <c r="G119" s="5"/>
      <c r="H119" s="5"/>
      <c r="I119" s="5"/>
      <c r="J119" s="5"/>
      <c r="K119" s="5"/>
      <c r="L119" s="729" t="s">
        <v>3240</v>
      </c>
      <c r="M119" s="715"/>
      <c r="N119" s="845"/>
      <c r="O119" s="845"/>
      <c r="P119" s="845"/>
      <c r="Q119" s="846"/>
      <c r="R119" s="14"/>
    </row>
    <row r="120" spans="1:18" ht="20.3" customHeight="1" x14ac:dyDescent="0.3">
      <c r="A120" s="9"/>
      <c r="B120" s="5"/>
      <c r="C120" s="5"/>
      <c r="D120" s="5"/>
      <c r="E120" s="5"/>
      <c r="F120" s="5"/>
      <c r="G120" s="5"/>
      <c r="H120" s="5"/>
      <c r="I120" s="5"/>
      <c r="J120" s="5"/>
      <c r="K120" s="5"/>
      <c r="L120" s="729" t="s">
        <v>3241</v>
      </c>
      <c r="M120" s="715"/>
      <c r="N120" s="843"/>
      <c r="O120" s="843"/>
      <c r="P120" s="843"/>
      <c r="Q120" s="844"/>
      <c r="R120" s="14"/>
    </row>
    <row r="121" spans="1:18" ht="20.3" customHeight="1" x14ac:dyDescent="0.3">
      <c r="A121" s="9"/>
      <c r="B121" s="5"/>
      <c r="C121" s="5"/>
      <c r="D121" s="5"/>
      <c r="E121" s="5"/>
      <c r="F121" s="5"/>
      <c r="G121" s="5"/>
      <c r="H121" s="5"/>
      <c r="I121" s="5"/>
      <c r="J121" s="5"/>
      <c r="K121" s="5"/>
      <c r="L121" s="729" t="s">
        <v>3242</v>
      </c>
      <c r="M121" s="715"/>
      <c r="N121" s="843"/>
      <c r="O121" s="843"/>
      <c r="P121" s="843"/>
      <c r="Q121" s="844"/>
      <c r="R121" s="14"/>
    </row>
    <row r="122" spans="1:18" ht="20.3" customHeight="1" x14ac:dyDescent="0.3">
      <c r="A122" s="9"/>
      <c r="B122" s="5"/>
      <c r="C122" s="5"/>
      <c r="D122" s="5"/>
      <c r="E122" s="5"/>
      <c r="F122" s="5"/>
      <c r="G122" s="5"/>
      <c r="H122" s="5"/>
      <c r="I122" s="5"/>
      <c r="J122" s="5"/>
      <c r="K122" s="5"/>
      <c r="L122" s="729" t="s">
        <v>3243</v>
      </c>
      <c r="M122" s="715"/>
      <c r="N122" s="843"/>
      <c r="O122" s="843"/>
      <c r="P122" s="843"/>
      <c r="Q122" s="844"/>
      <c r="R122" s="14"/>
    </row>
    <row r="123" spans="1:18" ht="20.3" customHeight="1" x14ac:dyDescent="0.3">
      <c r="A123" s="9"/>
      <c r="B123" s="5"/>
      <c r="C123" s="5"/>
      <c r="D123" s="5"/>
      <c r="E123" s="5"/>
      <c r="F123" s="5"/>
      <c r="G123" s="5"/>
      <c r="H123" s="5"/>
      <c r="I123" s="5"/>
      <c r="J123" s="5"/>
      <c r="K123" s="5"/>
      <c r="L123" s="729" t="s">
        <v>3244</v>
      </c>
      <c r="M123" s="715"/>
      <c r="N123" s="843"/>
      <c r="O123" s="843"/>
      <c r="P123" s="843"/>
      <c r="Q123" s="844"/>
      <c r="R123" s="14"/>
    </row>
    <row r="124" spans="1:18" ht="20.3" customHeight="1" x14ac:dyDescent="0.3">
      <c r="A124" s="9"/>
      <c r="B124" s="5"/>
      <c r="C124" s="5"/>
      <c r="D124" s="5"/>
      <c r="E124" s="5"/>
      <c r="F124" s="5"/>
      <c r="G124" s="5"/>
      <c r="H124" s="5"/>
      <c r="I124" s="5"/>
      <c r="J124" s="5"/>
      <c r="K124" s="5"/>
      <c r="L124" s="729" t="s">
        <v>3245</v>
      </c>
      <c r="M124" s="715"/>
      <c r="N124" s="843"/>
      <c r="O124" s="843"/>
      <c r="P124" s="843"/>
      <c r="Q124" s="844"/>
      <c r="R124" s="14"/>
    </row>
    <row r="125" spans="1:18" ht="20.3" customHeight="1" x14ac:dyDescent="0.3">
      <c r="A125" s="9"/>
      <c r="B125" s="5"/>
      <c r="C125" s="5"/>
      <c r="D125" s="5"/>
      <c r="E125" s="5"/>
      <c r="F125" s="5"/>
      <c r="G125" s="5"/>
      <c r="H125" s="5"/>
      <c r="I125" s="5"/>
      <c r="J125" s="5"/>
      <c r="K125" s="5"/>
      <c r="L125" s="729" t="s">
        <v>3246</v>
      </c>
      <c r="M125" s="715"/>
      <c r="N125" s="843"/>
      <c r="O125" s="843"/>
      <c r="P125" s="843"/>
      <c r="Q125" s="844"/>
      <c r="R125" s="14"/>
    </row>
    <row r="126" spans="1:18" ht="20.3" customHeight="1" x14ac:dyDescent="0.3">
      <c r="A126" s="9"/>
      <c r="B126" s="5"/>
      <c r="C126" s="5"/>
      <c r="D126" s="5"/>
      <c r="E126" s="5"/>
      <c r="F126" s="5"/>
      <c r="G126" s="5"/>
      <c r="H126" s="5"/>
      <c r="I126" s="5"/>
      <c r="J126" s="5"/>
      <c r="K126" s="5"/>
      <c r="L126" s="729" t="s">
        <v>3247</v>
      </c>
      <c r="M126" s="715"/>
      <c r="N126" s="843"/>
      <c r="O126" s="843"/>
      <c r="P126" s="843"/>
      <c r="Q126" s="844"/>
      <c r="R126" s="14"/>
    </row>
    <row r="127" spans="1:18" ht="20.3" customHeight="1" x14ac:dyDescent="0.3">
      <c r="A127" s="9"/>
      <c r="B127" s="5"/>
      <c r="C127" s="5"/>
      <c r="D127" s="5"/>
      <c r="E127" s="5"/>
      <c r="F127" s="5"/>
      <c r="G127" s="5"/>
      <c r="H127" s="5"/>
      <c r="I127" s="5"/>
      <c r="J127" s="5"/>
      <c r="K127" s="5"/>
      <c r="L127" s="729" t="s">
        <v>3248</v>
      </c>
      <c r="M127" s="715"/>
      <c r="N127" s="843"/>
      <c r="O127" s="843"/>
      <c r="P127" s="843"/>
      <c r="Q127" s="844"/>
      <c r="R127" s="14"/>
    </row>
    <row r="128" spans="1:18" ht="20.3" customHeight="1" x14ac:dyDescent="0.3">
      <c r="A128" s="9"/>
      <c r="B128" s="5"/>
      <c r="C128" s="5"/>
      <c r="D128" s="5"/>
      <c r="E128" s="5"/>
      <c r="F128" s="5"/>
      <c r="G128" s="5"/>
      <c r="H128" s="5"/>
      <c r="I128" s="5"/>
      <c r="J128" s="5"/>
      <c r="K128" s="5"/>
      <c r="L128" s="729" t="s">
        <v>3249</v>
      </c>
      <c r="M128" s="715"/>
      <c r="N128" s="843"/>
      <c r="O128" s="843"/>
      <c r="P128" s="843"/>
      <c r="Q128" s="844"/>
      <c r="R128" s="14"/>
    </row>
    <row r="129" spans="1:18" ht="20.3" customHeight="1" x14ac:dyDescent="0.3">
      <c r="A129" s="9"/>
      <c r="B129" s="5"/>
      <c r="C129" s="5"/>
      <c r="D129" s="5"/>
      <c r="E129" s="5"/>
      <c r="F129" s="5"/>
      <c r="G129" s="5"/>
      <c r="H129" s="5"/>
      <c r="I129" s="5"/>
      <c r="J129" s="5"/>
      <c r="K129" s="5"/>
      <c r="L129" s="729" t="s">
        <v>3250</v>
      </c>
      <c r="M129" s="715"/>
      <c r="N129" s="843"/>
      <c r="O129" s="843"/>
      <c r="P129" s="843"/>
      <c r="Q129" s="844"/>
      <c r="R129" s="14"/>
    </row>
    <row r="130" spans="1:18" ht="20.3" customHeight="1" x14ac:dyDescent="0.3">
      <c r="A130" s="9"/>
      <c r="B130" s="5"/>
      <c r="C130" s="5"/>
      <c r="D130" s="5"/>
      <c r="E130" s="5"/>
      <c r="F130" s="5"/>
      <c r="G130" s="5"/>
      <c r="H130" s="5"/>
      <c r="I130" s="5"/>
      <c r="J130" s="5"/>
      <c r="K130" s="5"/>
      <c r="L130" s="729" t="s">
        <v>3251</v>
      </c>
      <c r="M130" s="715"/>
      <c r="N130" s="843"/>
      <c r="O130" s="843"/>
      <c r="P130" s="843"/>
      <c r="Q130" s="844"/>
      <c r="R130" s="14"/>
    </row>
    <row r="131" spans="1:18" ht="20.3" customHeight="1" x14ac:dyDescent="0.3">
      <c r="A131" s="9"/>
      <c r="B131" s="5"/>
      <c r="C131" s="5"/>
      <c r="D131" s="5"/>
      <c r="E131" s="5"/>
      <c r="F131" s="5"/>
      <c r="G131" s="5"/>
      <c r="H131" s="5"/>
      <c r="I131" s="5"/>
      <c r="J131" s="5"/>
      <c r="K131" s="5"/>
      <c r="L131" s="729" t="s">
        <v>3252</v>
      </c>
      <c r="M131" s="715"/>
      <c r="N131" s="843"/>
      <c r="O131" s="843"/>
      <c r="P131" s="843"/>
      <c r="Q131" s="844"/>
      <c r="R131" s="14"/>
    </row>
    <row r="132" spans="1:18" ht="20.3" customHeight="1" x14ac:dyDescent="0.3">
      <c r="A132" s="9"/>
      <c r="B132" s="5"/>
      <c r="C132" s="5"/>
      <c r="D132" s="5"/>
      <c r="E132" s="5"/>
      <c r="F132" s="5"/>
      <c r="G132" s="5"/>
      <c r="H132" s="5"/>
      <c r="I132" s="5"/>
      <c r="J132" s="5"/>
      <c r="K132" s="5"/>
      <c r="L132" s="729" t="s">
        <v>3253</v>
      </c>
      <c r="M132" s="715"/>
      <c r="N132" s="843"/>
      <c r="O132" s="843"/>
      <c r="P132" s="843"/>
      <c r="Q132" s="844"/>
      <c r="R132" s="14"/>
    </row>
    <row r="133" spans="1:18" ht="20.3" customHeight="1" x14ac:dyDescent="0.3">
      <c r="A133" s="9"/>
      <c r="B133" s="5"/>
      <c r="C133" s="5"/>
      <c r="D133" s="5"/>
      <c r="E133" s="5"/>
      <c r="F133" s="5"/>
      <c r="G133" s="5"/>
      <c r="H133" s="5"/>
      <c r="I133" s="5"/>
      <c r="J133" s="5"/>
      <c r="K133" s="5"/>
      <c r="L133" s="729" t="s">
        <v>3254</v>
      </c>
      <c r="M133" s="715"/>
      <c r="N133" s="843"/>
      <c r="O133" s="843"/>
      <c r="P133" s="843"/>
      <c r="Q133" s="844"/>
      <c r="R133" s="14"/>
    </row>
    <row r="134" spans="1:18" ht="20.3" customHeight="1" x14ac:dyDescent="0.3">
      <c r="A134" s="9"/>
      <c r="B134" s="5"/>
      <c r="C134" s="5"/>
      <c r="D134" s="5"/>
      <c r="E134" s="5"/>
      <c r="F134" s="5"/>
      <c r="G134" s="5"/>
      <c r="H134" s="5"/>
      <c r="I134" s="5"/>
      <c r="J134" s="5"/>
      <c r="K134" s="5"/>
      <c r="L134" s="729" t="s">
        <v>3255</v>
      </c>
      <c r="M134" s="715"/>
      <c r="N134" s="843"/>
      <c r="O134" s="843"/>
      <c r="P134" s="843"/>
      <c r="Q134" s="844"/>
      <c r="R134" s="14"/>
    </row>
    <row r="135" spans="1:18" ht="20.3" customHeight="1" x14ac:dyDescent="0.3">
      <c r="A135" s="9"/>
      <c r="B135" s="5"/>
      <c r="C135" s="5"/>
      <c r="D135" s="5"/>
      <c r="E135" s="5"/>
      <c r="F135" s="5"/>
      <c r="G135" s="5"/>
      <c r="H135" s="5"/>
      <c r="I135" s="5"/>
      <c r="J135" s="5"/>
      <c r="K135" s="5"/>
      <c r="L135" s="729" t="s">
        <v>3256</v>
      </c>
      <c r="M135" s="715"/>
      <c r="N135" s="843"/>
      <c r="O135" s="843"/>
      <c r="P135" s="843"/>
      <c r="Q135" s="844"/>
      <c r="R135" s="14"/>
    </row>
    <row r="136" spans="1:18" ht="20.3" customHeight="1" x14ac:dyDescent="0.3">
      <c r="A136" s="9"/>
      <c r="B136" s="5"/>
      <c r="C136" s="5"/>
      <c r="D136" s="5"/>
      <c r="E136" s="5"/>
      <c r="F136" s="5"/>
      <c r="G136" s="5"/>
      <c r="H136" s="5"/>
      <c r="I136" s="5"/>
      <c r="J136" s="5"/>
      <c r="K136" s="5"/>
      <c r="L136" s="729" t="s">
        <v>3257</v>
      </c>
      <c r="M136" s="715"/>
      <c r="N136" s="843"/>
      <c r="O136" s="843"/>
      <c r="P136" s="843"/>
      <c r="Q136" s="844"/>
      <c r="R136" s="14"/>
    </row>
    <row r="137" spans="1:18" ht="20.3" customHeight="1" x14ac:dyDescent="0.3">
      <c r="A137" s="9"/>
      <c r="B137" s="5"/>
      <c r="C137" s="5"/>
      <c r="D137" s="5"/>
      <c r="E137" s="5"/>
      <c r="F137" s="5"/>
      <c r="G137" s="5"/>
      <c r="H137" s="5"/>
      <c r="I137" s="5"/>
      <c r="J137" s="5"/>
      <c r="K137" s="5"/>
      <c r="L137" s="729" t="s">
        <v>3258</v>
      </c>
      <c r="M137" s="715"/>
      <c r="N137" s="843"/>
      <c r="O137" s="843"/>
      <c r="P137" s="843"/>
      <c r="Q137" s="844"/>
      <c r="R137" s="14"/>
    </row>
    <row r="138" spans="1:18" ht="20.3" customHeight="1" x14ac:dyDescent="0.3">
      <c r="A138" s="9"/>
      <c r="B138" s="5"/>
      <c r="C138" s="5"/>
      <c r="D138" s="5"/>
      <c r="E138" s="5"/>
      <c r="F138" s="5"/>
      <c r="G138" s="5"/>
      <c r="H138" s="5"/>
      <c r="I138" s="5"/>
      <c r="J138" s="5"/>
      <c r="K138" s="5"/>
      <c r="L138" s="729" t="s">
        <v>3259</v>
      </c>
      <c r="M138" s="715"/>
      <c r="N138" s="843"/>
      <c r="O138" s="843"/>
      <c r="P138" s="843"/>
      <c r="Q138" s="844"/>
      <c r="R138" s="14"/>
    </row>
    <row r="139" spans="1:18" ht="20.3" customHeight="1" x14ac:dyDescent="0.3">
      <c r="A139" s="9"/>
      <c r="B139" s="5"/>
      <c r="C139" s="5"/>
      <c r="D139" s="5"/>
      <c r="E139" s="5"/>
      <c r="F139" s="5"/>
      <c r="G139" s="5"/>
      <c r="H139" s="5"/>
      <c r="I139" s="5"/>
      <c r="J139" s="5"/>
      <c r="K139" s="5"/>
      <c r="L139" s="729" t="s">
        <v>3260</v>
      </c>
      <c r="M139" s="715"/>
      <c r="N139" s="843"/>
      <c r="O139" s="843"/>
      <c r="P139" s="843"/>
      <c r="Q139" s="844"/>
      <c r="R139" s="14"/>
    </row>
    <row r="140" spans="1:18" ht="20.3" customHeight="1" x14ac:dyDescent="0.3">
      <c r="A140" s="9"/>
      <c r="B140" s="5"/>
      <c r="C140" s="5"/>
      <c r="D140" s="5"/>
      <c r="E140" s="5"/>
      <c r="F140" s="5"/>
      <c r="G140" s="5"/>
      <c r="H140" s="5"/>
      <c r="I140" s="5"/>
      <c r="J140" s="5"/>
      <c r="K140" s="5"/>
      <c r="L140" s="729" t="s">
        <v>3261</v>
      </c>
      <c r="M140" s="715"/>
      <c r="N140" s="843"/>
      <c r="O140" s="843"/>
      <c r="P140" s="843"/>
      <c r="Q140" s="844"/>
      <c r="R140" s="14"/>
    </row>
    <row r="141" spans="1:18" ht="20.3" customHeight="1" x14ac:dyDescent="0.3">
      <c r="A141" s="9"/>
      <c r="B141" s="5"/>
      <c r="C141" s="5"/>
      <c r="D141" s="5"/>
      <c r="E141" s="5"/>
      <c r="F141" s="5"/>
      <c r="G141" s="5"/>
      <c r="H141" s="5"/>
      <c r="I141" s="5"/>
      <c r="J141" s="5"/>
      <c r="K141" s="5"/>
      <c r="L141" s="729" t="s">
        <v>3262</v>
      </c>
      <c r="M141" s="715"/>
      <c r="N141" s="843"/>
      <c r="O141" s="843"/>
      <c r="P141" s="843"/>
      <c r="Q141" s="844"/>
      <c r="R141" s="14"/>
    </row>
    <row r="142" spans="1:18" ht="20.3" customHeight="1" x14ac:dyDescent="0.3">
      <c r="A142" s="9"/>
      <c r="B142" s="5"/>
      <c r="C142" s="5"/>
      <c r="D142" s="5"/>
      <c r="E142" s="5"/>
      <c r="F142" s="5"/>
      <c r="G142" s="5"/>
      <c r="H142" s="5"/>
      <c r="I142" s="5"/>
      <c r="J142" s="5"/>
      <c r="K142" s="5"/>
      <c r="L142" s="729" t="s">
        <v>4128</v>
      </c>
      <c r="M142" s="715"/>
      <c r="N142" s="843"/>
      <c r="O142" s="843"/>
      <c r="P142" s="843"/>
      <c r="Q142" s="844"/>
      <c r="R142" s="14"/>
    </row>
    <row r="143" spans="1:18" ht="20.3" customHeight="1" x14ac:dyDescent="0.3">
      <c r="A143" s="9"/>
      <c r="B143" s="5"/>
      <c r="C143" s="5"/>
      <c r="D143" s="5"/>
      <c r="E143" s="5"/>
      <c r="F143" s="5"/>
      <c r="G143" s="5"/>
      <c r="H143" s="5"/>
      <c r="I143" s="5"/>
      <c r="J143" s="5"/>
      <c r="K143" s="5"/>
      <c r="L143" s="729" t="s">
        <v>4129</v>
      </c>
      <c r="M143" s="715"/>
      <c r="N143" s="843"/>
      <c r="O143" s="843"/>
      <c r="P143" s="843"/>
      <c r="Q143" s="844"/>
      <c r="R143" s="14"/>
    </row>
    <row r="144" spans="1:18" ht="20.3" customHeight="1" x14ac:dyDescent="0.3">
      <c r="A144" s="9"/>
      <c r="B144" s="5"/>
      <c r="C144" s="5"/>
      <c r="D144" s="5"/>
      <c r="E144" s="5"/>
      <c r="F144" s="5"/>
      <c r="G144" s="5"/>
      <c r="H144" s="5"/>
      <c r="I144" s="5"/>
      <c r="J144" s="5"/>
      <c r="K144" s="5"/>
      <c r="L144" s="729" t="s">
        <v>4130</v>
      </c>
      <c r="M144" s="715"/>
      <c r="N144" s="843"/>
      <c r="O144" s="843"/>
      <c r="P144" s="843"/>
      <c r="Q144" s="844"/>
      <c r="R144" s="14"/>
    </row>
    <row r="145" spans="1:18" ht="20.3" customHeight="1" x14ac:dyDescent="0.3">
      <c r="A145" s="9"/>
      <c r="B145" s="5"/>
      <c r="C145" s="5"/>
      <c r="D145" s="5"/>
      <c r="E145" s="5"/>
      <c r="F145" s="5"/>
      <c r="G145" s="5"/>
      <c r="H145" s="5"/>
      <c r="I145" s="5"/>
      <c r="J145" s="5"/>
      <c r="K145" s="5"/>
      <c r="L145" s="729" t="s">
        <v>4131</v>
      </c>
      <c r="M145" s="715"/>
      <c r="N145" s="843"/>
      <c r="O145" s="843"/>
      <c r="P145" s="843"/>
      <c r="Q145" s="844"/>
      <c r="R145" s="14"/>
    </row>
    <row r="146" spans="1:18" ht="20.3" customHeight="1" x14ac:dyDescent="0.3">
      <c r="A146" s="9"/>
      <c r="B146" s="5"/>
      <c r="C146" s="5"/>
      <c r="D146" s="5"/>
      <c r="E146" s="5"/>
      <c r="F146" s="5"/>
      <c r="G146" s="5"/>
      <c r="H146" s="5"/>
      <c r="I146" s="5"/>
      <c r="J146" s="5"/>
      <c r="K146" s="5"/>
      <c r="L146" s="729" t="s">
        <v>4132</v>
      </c>
      <c r="M146" s="715"/>
      <c r="N146" s="843"/>
      <c r="O146" s="843"/>
      <c r="P146" s="843"/>
      <c r="Q146" s="844"/>
      <c r="R146" s="14"/>
    </row>
    <row r="147" spans="1:18" ht="20.3" customHeight="1" x14ac:dyDescent="0.3">
      <c r="A147" s="9"/>
      <c r="B147" s="5"/>
      <c r="C147" s="5"/>
      <c r="D147" s="5"/>
      <c r="E147" s="5"/>
      <c r="F147" s="5"/>
      <c r="G147" s="5"/>
      <c r="H147" s="5"/>
      <c r="I147" s="5"/>
      <c r="J147" s="5"/>
      <c r="K147" s="5"/>
      <c r="L147" s="729" t="s">
        <v>4133</v>
      </c>
      <c r="M147" s="715"/>
      <c r="N147" s="843"/>
      <c r="O147" s="843"/>
      <c r="P147" s="843"/>
      <c r="Q147" s="844"/>
      <c r="R147" s="14"/>
    </row>
    <row r="148" spans="1:18" ht="20.3" customHeight="1" x14ac:dyDescent="0.3">
      <c r="A148" s="9"/>
      <c r="B148" s="5"/>
      <c r="C148" s="5"/>
      <c r="D148" s="5"/>
      <c r="E148" s="5"/>
      <c r="F148" s="5"/>
      <c r="G148" s="5"/>
      <c r="H148" s="5"/>
      <c r="I148" s="5"/>
      <c r="J148" s="5"/>
      <c r="K148" s="5"/>
      <c r="L148" s="729" t="s">
        <v>4134</v>
      </c>
      <c r="M148" s="715"/>
      <c r="N148" s="843"/>
      <c r="O148" s="843"/>
      <c r="P148" s="843"/>
      <c r="Q148" s="844"/>
      <c r="R148" s="14"/>
    </row>
    <row r="149" spans="1:18" ht="20.3" customHeight="1" x14ac:dyDescent="0.3">
      <c r="A149" s="9"/>
      <c r="B149" s="5"/>
      <c r="C149" s="5"/>
      <c r="D149" s="5"/>
      <c r="E149" s="5"/>
      <c r="F149" s="5"/>
      <c r="G149" s="5"/>
      <c r="H149" s="5"/>
      <c r="I149" s="5"/>
      <c r="J149" s="5"/>
      <c r="K149" s="5"/>
      <c r="L149" s="729" t="s">
        <v>4135</v>
      </c>
      <c r="M149" s="715"/>
      <c r="N149" s="843"/>
      <c r="O149" s="843"/>
      <c r="P149" s="843"/>
      <c r="Q149" s="844"/>
      <c r="R149" s="14"/>
    </row>
    <row r="150" spans="1:18" ht="20.3" customHeight="1" x14ac:dyDescent="0.3">
      <c r="A150" s="9"/>
      <c r="B150" s="5"/>
      <c r="C150" s="5"/>
      <c r="D150" s="5"/>
      <c r="E150" s="5"/>
      <c r="F150" s="5"/>
      <c r="G150" s="5"/>
      <c r="H150" s="5"/>
      <c r="I150" s="5"/>
      <c r="J150" s="5"/>
      <c r="K150" s="5"/>
      <c r="L150" s="729" t="s">
        <v>4136</v>
      </c>
      <c r="M150" s="715"/>
      <c r="N150" s="843"/>
      <c r="O150" s="843"/>
      <c r="P150" s="843"/>
      <c r="Q150" s="844"/>
      <c r="R150" s="14"/>
    </row>
    <row r="151" spans="1:18" ht="20.3" customHeight="1" x14ac:dyDescent="0.3">
      <c r="A151" s="9"/>
      <c r="B151" s="5"/>
      <c r="C151" s="5"/>
      <c r="D151" s="5"/>
      <c r="E151" s="5"/>
      <c r="F151" s="5"/>
      <c r="G151" s="5"/>
      <c r="H151" s="5"/>
      <c r="I151" s="5"/>
      <c r="J151" s="5"/>
      <c r="K151" s="5"/>
      <c r="L151" s="729" t="s">
        <v>4137</v>
      </c>
      <c r="M151" s="715"/>
      <c r="N151" s="843"/>
      <c r="O151" s="843"/>
      <c r="P151" s="843"/>
      <c r="Q151" s="844"/>
      <c r="R151" s="14"/>
    </row>
    <row r="152" spans="1:18" ht="20.3" customHeight="1" x14ac:dyDescent="0.3">
      <c r="A152" s="9"/>
      <c r="B152" s="5"/>
      <c r="C152" s="5"/>
      <c r="D152" s="5"/>
      <c r="E152" s="5"/>
      <c r="F152" s="5"/>
      <c r="G152" s="5"/>
      <c r="H152" s="5"/>
      <c r="I152" s="5"/>
      <c r="J152" s="5"/>
      <c r="K152" s="5"/>
      <c r="L152" s="729" t="s">
        <v>4138</v>
      </c>
      <c r="M152" s="715"/>
      <c r="N152" s="843"/>
      <c r="O152" s="843"/>
      <c r="P152" s="843"/>
      <c r="Q152" s="844"/>
      <c r="R152" s="14"/>
    </row>
    <row r="153" spans="1:18" ht="20.3" customHeight="1" x14ac:dyDescent="0.3">
      <c r="A153" s="9"/>
      <c r="B153" s="5"/>
      <c r="C153" s="5"/>
      <c r="D153" s="5"/>
      <c r="E153" s="5"/>
      <c r="F153" s="5"/>
      <c r="G153" s="5"/>
      <c r="H153" s="5"/>
      <c r="I153" s="5"/>
      <c r="J153" s="5"/>
      <c r="K153" s="5"/>
      <c r="L153" s="729" t="s">
        <v>4139</v>
      </c>
      <c r="M153" s="715"/>
      <c r="N153" s="843"/>
      <c r="O153" s="843"/>
      <c r="P153" s="843"/>
      <c r="Q153" s="844"/>
      <c r="R153" s="14"/>
    </row>
    <row r="154" spans="1:18" ht="20.3" customHeight="1" x14ac:dyDescent="0.3">
      <c r="A154" s="9"/>
      <c r="B154" s="5"/>
      <c r="C154" s="5"/>
      <c r="D154" s="5"/>
      <c r="E154" s="5"/>
      <c r="F154" s="5"/>
      <c r="G154" s="5"/>
      <c r="H154" s="5"/>
      <c r="I154" s="5"/>
      <c r="J154" s="5"/>
      <c r="K154" s="5"/>
      <c r="L154" s="730" t="s">
        <v>4217</v>
      </c>
      <c r="M154" s="716"/>
      <c r="N154" s="841"/>
      <c r="O154" s="841"/>
      <c r="P154" s="841"/>
      <c r="Q154" s="842"/>
      <c r="R154" s="14"/>
    </row>
    <row r="155" spans="1:18" ht="20.3" customHeight="1" thickBot="1" x14ac:dyDescent="0.35">
      <c r="A155" s="10"/>
      <c r="B155" s="11"/>
      <c r="C155" s="11"/>
      <c r="D155" s="11"/>
      <c r="E155" s="11"/>
      <c r="F155" s="11"/>
      <c r="G155" s="11"/>
      <c r="H155" s="11"/>
      <c r="I155" s="11"/>
      <c r="J155" s="11"/>
      <c r="K155" s="11"/>
      <c r="L155" s="11"/>
      <c r="M155" s="11"/>
      <c r="N155" s="11"/>
      <c r="O155" s="11"/>
      <c r="P155" s="11"/>
      <c r="Q155" s="11"/>
      <c r="R155" s="15"/>
    </row>
  </sheetData>
  <mergeCells count="71">
    <mergeCell ref="N97:Q97"/>
    <mergeCell ref="B6:F6"/>
    <mergeCell ref="G6:K6"/>
    <mergeCell ref="N94:Q94"/>
    <mergeCell ref="N95:Q95"/>
    <mergeCell ref="N96:Q96"/>
    <mergeCell ref="B5:F5"/>
    <mergeCell ref="G5:K5"/>
    <mergeCell ref="B1:K2"/>
    <mergeCell ref="L1:L2"/>
    <mergeCell ref="N1:N2"/>
    <mergeCell ref="B3:F3"/>
    <mergeCell ref="G3:K3"/>
    <mergeCell ref="B4:F4"/>
    <mergeCell ref="G4:K4"/>
    <mergeCell ref="N98:Q98"/>
    <mergeCell ref="N99:Q99"/>
    <mergeCell ref="N100:Q100"/>
    <mergeCell ref="N101:Q101"/>
    <mergeCell ref="N102:Q102"/>
    <mergeCell ref="N103:Q103"/>
    <mergeCell ref="N104:Q104"/>
    <mergeCell ref="N105:Q105"/>
    <mergeCell ref="N106:Q106"/>
    <mergeCell ref="N107:Q107"/>
    <mergeCell ref="N108:Q108"/>
    <mergeCell ref="N109:Q109"/>
    <mergeCell ref="N110:Q110"/>
    <mergeCell ref="N111:Q111"/>
    <mergeCell ref="N112:Q112"/>
    <mergeCell ref="N113:Q113"/>
    <mergeCell ref="N114:Q114"/>
    <mergeCell ref="N115:Q115"/>
    <mergeCell ref="N117:Q117"/>
    <mergeCell ref="N118:Q118"/>
    <mergeCell ref="N119:Q119"/>
    <mergeCell ref="N120:Q120"/>
    <mergeCell ref="N121:Q121"/>
    <mergeCell ref="N122:Q122"/>
    <mergeCell ref="N123:Q123"/>
    <mergeCell ref="N124:Q124"/>
    <mergeCell ref="N125:Q125"/>
    <mergeCell ref="N126:Q126"/>
    <mergeCell ref="N127:Q127"/>
    <mergeCell ref="N128:Q128"/>
    <mergeCell ref="N129:Q129"/>
    <mergeCell ref="N130:Q130"/>
    <mergeCell ref="N131:Q131"/>
    <mergeCell ref="N132:Q132"/>
    <mergeCell ref="N133:Q133"/>
    <mergeCell ref="N134:Q134"/>
    <mergeCell ref="N135:Q135"/>
    <mergeCell ref="N136:Q136"/>
    <mergeCell ref="N137:Q137"/>
    <mergeCell ref="N138:Q138"/>
    <mergeCell ref="N139:Q139"/>
    <mergeCell ref="N140:Q140"/>
    <mergeCell ref="N141:Q141"/>
    <mergeCell ref="N142:Q142"/>
    <mergeCell ref="N143:Q143"/>
    <mergeCell ref="N144:Q144"/>
    <mergeCell ref="N145:Q145"/>
    <mergeCell ref="N146:Q146"/>
    <mergeCell ref="N147:Q147"/>
    <mergeCell ref="N148:Q148"/>
    <mergeCell ref="N154:Q154"/>
    <mergeCell ref="N149:Q149"/>
    <mergeCell ref="N150:Q150"/>
    <mergeCell ref="N151:Q151"/>
    <mergeCell ref="N152:Q152"/>
    <mergeCell ref="N153:Q153"/>
  </mergeCells>
  <phoneticPr fontId="24" type="noConversion"/>
  <conditionalFormatting sqref="L91:L92">
    <cfRule type="dataBar" priority="51">
      <dataBar>
        <cfvo type="num" val="0"/>
        <cfvo type="num" val="100"/>
        <color rgb="FF638EC6"/>
      </dataBar>
      <extLst>
        <ext xmlns:x14="http://schemas.microsoft.com/office/spreadsheetml/2009/9/main" uri="{B025F937-C7B1-47D3-B67F-A62EFF666E3E}">
          <x14:id>{2666E9F1-7D31-42FE-936C-395106070B1A}</x14:id>
        </ext>
      </extLst>
    </cfRule>
  </conditionalFormatting>
  <hyperlinks>
    <hyperlink ref="B6:H6" location="'Technology - A&amp;O'!A1" tooltip="4. Security Automation &amp; Orchestration tooling" display="4. Security Automation &amp; Orchestration tooling" xr:uid="{00000000-0004-0000-1400-000002000000}"/>
    <hyperlink ref="B6:F6" location="'Technology - A&amp;O'!A1" tooltip="4. SOAR" display="4. SOAR" xr:uid="{D82586F3-4618-41FB-8B48-492F25410800}"/>
    <hyperlink ref="B5:F5" location="'Technology - EDR'!A1" tooltip="3. EDR" display="3. EDR" xr:uid="{AF89A1CE-4172-43B3-B23E-D9F5EC11086E}"/>
    <hyperlink ref="B4:F4" location="'Technology - NDR'!A1" tooltip="2. NDR Tooling" display="2. NDR Tooling" xr:uid="{00000000-0004-0000-1400-000000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5180" r:id="rId4" name="Drop Down 12">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35193" r:id="rId5" name="Drop Down 25">
              <controlPr defaultSize="0" autoLine="0" autoPict="0">
                <anchor moveWithCells="1">
                  <from>
                    <xdr:col>13</xdr:col>
                    <xdr:colOff>15368</xdr:colOff>
                    <xdr:row>11</xdr:row>
                    <xdr:rowOff>15368</xdr:rowOff>
                  </from>
                  <to>
                    <xdr:col>14</xdr:col>
                    <xdr:colOff>15368</xdr:colOff>
                    <xdr:row>11</xdr:row>
                    <xdr:rowOff>238205</xdr:rowOff>
                  </to>
                </anchor>
              </controlPr>
            </control>
          </mc:Choice>
        </mc:AlternateContent>
        <mc:AlternateContent xmlns:mc="http://schemas.openxmlformats.org/markup-compatibility/2006">
          <mc:Choice Requires="x14">
            <control shapeId="135535" r:id="rId6" name="Drop Down 367">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35537" r:id="rId7" name="Drop Down 369">
              <controlPr defaultSize="0" autoLine="0" autoPict="0">
                <anchor moveWithCells="1">
                  <from>
                    <xdr:col>13</xdr:col>
                    <xdr:colOff>15368</xdr:colOff>
                    <xdr:row>12</xdr:row>
                    <xdr:rowOff>15368</xdr:rowOff>
                  </from>
                  <to>
                    <xdr:col>14</xdr:col>
                    <xdr:colOff>15368</xdr:colOff>
                    <xdr:row>12</xdr:row>
                    <xdr:rowOff>238205</xdr:rowOff>
                  </to>
                </anchor>
              </controlPr>
            </control>
          </mc:Choice>
        </mc:AlternateContent>
        <mc:AlternateContent xmlns:mc="http://schemas.openxmlformats.org/markup-compatibility/2006">
          <mc:Choice Requires="x14">
            <control shapeId="135538" r:id="rId8" name="Drop Down 370">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35539" r:id="rId9" name="Drop Down 371">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35540" r:id="rId10" name="Drop Down 372">
              <controlPr defaultSize="0" autoLine="0" autoPict="0">
                <anchor moveWithCells="1">
                  <from>
                    <xdr:col>13</xdr:col>
                    <xdr:colOff>15368</xdr:colOff>
                    <xdr:row>14</xdr:row>
                    <xdr:rowOff>15368</xdr:rowOff>
                  </from>
                  <to>
                    <xdr:col>14</xdr:col>
                    <xdr:colOff>15368</xdr:colOff>
                    <xdr:row>14</xdr:row>
                    <xdr:rowOff>238205</xdr:rowOff>
                  </to>
                </anchor>
              </controlPr>
            </control>
          </mc:Choice>
        </mc:AlternateContent>
        <mc:AlternateContent xmlns:mc="http://schemas.openxmlformats.org/markup-compatibility/2006">
          <mc:Choice Requires="x14">
            <control shapeId="135541" r:id="rId11" name="Drop Down 373">
              <controlPr defaultSize="0" autoLine="0" autoPict="0">
                <anchor moveWithCells="1">
                  <from>
                    <xdr:col>13</xdr:col>
                    <xdr:colOff>15368</xdr:colOff>
                    <xdr:row>15</xdr:row>
                    <xdr:rowOff>15368</xdr:rowOff>
                  </from>
                  <to>
                    <xdr:col>14</xdr:col>
                    <xdr:colOff>15368</xdr:colOff>
                    <xdr:row>15</xdr:row>
                    <xdr:rowOff>238205</xdr:rowOff>
                  </to>
                </anchor>
              </controlPr>
            </control>
          </mc:Choice>
        </mc:AlternateContent>
        <mc:AlternateContent xmlns:mc="http://schemas.openxmlformats.org/markup-compatibility/2006">
          <mc:Choice Requires="x14">
            <control shapeId="135544" r:id="rId12" name="Drop Down 376">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35545" r:id="rId13" name="Drop Down 377">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35546" r:id="rId14" name="Drop Down 378">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35547" r:id="rId15" name="Drop Down 379">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35548" r:id="rId16" name="Drop Down 380">
              <controlPr defaultSize="0" autoLine="0" autoPict="0">
                <anchor moveWithCells="1">
                  <from>
                    <xdr:col>13</xdr:col>
                    <xdr:colOff>15368</xdr:colOff>
                    <xdr:row>17</xdr:row>
                    <xdr:rowOff>15368</xdr:rowOff>
                  </from>
                  <to>
                    <xdr:col>14</xdr:col>
                    <xdr:colOff>15368</xdr:colOff>
                    <xdr:row>17</xdr:row>
                    <xdr:rowOff>238205</xdr:rowOff>
                  </to>
                </anchor>
              </controlPr>
            </control>
          </mc:Choice>
        </mc:AlternateContent>
        <mc:AlternateContent xmlns:mc="http://schemas.openxmlformats.org/markup-compatibility/2006">
          <mc:Choice Requires="x14">
            <control shapeId="135549" r:id="rId17" name="Drop Down 381">
              <controlPr defaultSize="0" autoLine="0" autoPict="0">
                <anchor moveWithCells="1">
                  <from>
                    <xdr:col>13</xdr:col>
                    <xdr:colOff>15368</xdr:colOff>
                    <xdr:row>18</xdr:row>
                    <xdr:rowOff>15368</xdr:rowOff>
                  </from>
                  <to>
                    <xdr:col>14</xdr:col>
                    <xdr:colOff>15368</xdr:colOff>
                    <xdr:row>18</xdr:row>
                    <xdr:rowOff>238205</xdr:rowOff>
                  </to>
                </anchor>
              </controlPr>
            </control>
          </mc:Choice>
        </mc:AlternateContent>
        <mc:AlternateContent xmlns:mc="http://schemas.openxmlformats.org/markup-compatibility/2006">
          <mc:Choice Requires="x14">
            <control shapeId="135550" r:id="rId18" name="Drop Down 382">
              <controlPr defaultSize="0" autoLine="0" autoPict="0">
                <anchor moveWithCells="1">
                  <from>
                    <xdr:col>13</xdr:col>
                    <xdr:colOff>15368</xdr:colOff>
                    <xdr:row>19</xdr:row>
                    <xdr:rowOff>15368</xdr:rowOff>
                  </from>
                  <to>
                    <xdr:col>14</xdr:col>
                    <xdr:colOff>15368</xdr:colOff>
                    <xdr:row>19</xdr:row>
                    <xdr:rowOff>238205</xdr:rowOff>
                  </to>
                </anchor>
              </controlPr>
            </control>
          </mc:Choice>
        </mc:AlternateContent>
        <mc:AlternateContent xmlns:mc="http://schemas.openxmlformats.org/markup-compatibility/2006">
          <mc:Choice Requires="x14">
            <control shapeId="135551" r:id="rId19" name="Drop Down 383">
              <controlPr defaultSize="0" autoLine="0" autoPict="0">
                <anchor moveWithCells="1">
                  <from>
                    <xdr:col>13</xdr:col>
                    <xdr:colOff>15368</xdr:colOff>
                    <xdr:row>20</xdr:row>
                    <xdr:rowOff>15368</xdr:rowOff>
                  </from>
                  <to>
                    <xdr:col>14</xdr:col>
                    <xdr:colOff>15368</xdr:colOff>
                    <xdr:row>20</xdr:row>
                    <xdr:rowOff>238205</xdr:rowOff>
                  </to>
                </anchor>
              </controlPr>
            </control>
          </mc:Choice>
        </mc:AlternateContent>
        <mc:AlternateContent xmlns:mc="http://schemas.openxmlformats.org/markup-compatibility/2006">
          <mc:Choice Requires="x14">
            <control shapeId="135552" r:id="rId20" name="Drop Down 384">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35553" r:id="rId21" name="Drop Down 385">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35554" r:id="rId22" name="Drop Down 386">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35555" r:id="rId23" name="Drop Down 387">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35556" r:id="rId24" name="Drop Down 388">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35557" r:id="rId25" name="Drop Down 389">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35558" r:id="rId26" name="Drop Down 390">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35559" r:id="rId27" name="Drop Down 391">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35560" r:id="rId28" name="Drop Down 392">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35561" r:id="rId29" name="Drop Down 393">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35562" r:id="rId30" name="Drop Down 394">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35563" r:id="rId31" name="Drop Down 395">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mc:AlternateContent xmlns:mc="http://schemas.openxmlformats.org/markup-compatibility/2006">
          <mc:Choice Requires="x14">
            <control shapeId="135592" r:id="rId32" name="Drop Down 424">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35593" r:id="rId33" name="Drop Down 425">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135594" r:id="rId34" name="Drop Down 42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35595" r:id="rId35" name="Drop Down 427">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mc:AlternateContent xmlns:mc="http://schemas.openxmlformats.org/markup-compatibility/2006">
          <mc:Choice Requires="x14">
            <control shapeId="135596" r:id="rId36" name="Drop Down 428">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35597" r:id="rId37" name="Drop Down 429">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35598" r:id="rId38" name="Drop Down 430">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35599" r:id="rId39" name="Drop Down 431">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35600" r:id="rId40" name="Drop Down 432">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35601" r:id="rId41" name="Drop Down 433">
              <controlPr defaultSize="0" autoLine="0" autoPict="0">
                <anchor moveWithCells="1">
                  <from>
                    <xdr:col>13</xdr:col>
                    <xdr:colOff>15368</xdr:colOff>
                    <xdr:row>22</xdr:row>
                    <xdr:rowOff>15368</xdr:rowOff>
                  </from>
                  <to>
                    <xdr:col>14</xdr:col>
                    <xdr:colOff>15368</xdr:colOff>
                    <xdr:row>22</xdr:row>
                    <xdr:rowOff>238205</xdr:rowOff>
                  </to>
                </anchor>
              </controlPr>
            </control>
          </mc:Choice>
        </mc:AlternateContent>
        <mc:AlternateContent xmlns:mc="http://schemas.openxmlformats.org/markup-compatibility/2006">
          <mc:Choice Requires="x14">
            <control shapeId="135602" r:id="rId42" name="Drop Down 434">
              <controlPr defaultSize="0" autoLine="0" autoPict="0">
                <anchor moveWithCells="1">
                  <from>
                    <xdr:col>13</xdr:col>
                    <xdr:colOff>15368</xdr:colOff>
                    <xdr:row>23</xdr:row>
                    <xdr:rowOff>15368</xdr:rowOff>
                  </from>
                  <to>
                    <xdr:col>14</xdr:col>
                    <xdr:colOff>15368</xdr:colOff>
                    <xdr:row>23</xdr:row>
                    <xdr:rowOff>238205</xdr:rowOff>
                  </to>
                </anchor>
              </controlPr>
            </control>
          </mc:Choice>
        </mc:AlternateContent>
        <mc:AlternateContent xmlns:mc="http://schemas.openxmlformats.org/markup-compatibility/2006">
          <mc:Choice Requires="x14">
            <control shapeId="135603" r:id="rId43" name="Drop Down 435">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135604" r:id="rId44" name="Drop Down 436">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35605" r:id="rId45" name="Drop Down 437">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35606" r:id="rId46" name="Drop Down 438">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35607" r:id="rId47" name="Drop Down 439">
              <controlPr defaultSize="0" autoLine="0" autoPict="0">
                <anchor moveWithCells="1">
                  <from>
                    <xdr:col>13</xdr:col>
                    <xdr:colOff>15368</xdr:colOff>
                    <xdr:row>37</xdr:row>
                    <xdr:rowOff>7684</xdr:rowOff>
                  </from>
                  <to>
                    <xdr:col>14</xdr:col>
                    <xdr:colOff>15368</xdr:colOff>
                    <xdr:row>37</xdr:row>
                    <xdr:rowOff>230521</xdr:rowOff>
                  </to>
                </anchor>
              </controlPr>
            </control>
          </mc:Choice>
        </mc:AlternateContent>
        <mc:AlternateContent xmlns:mc="http://schemas.openxmlformats.org/markup-compatibility/2006">
          <mc:Choice Requires="x14">
            <control shapeId="135608" r:id="rId48" name="Drop Down 440">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35610" r:id="rId49" name="Drop Down 44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35611" r:id="rId50" name="Drop Down 44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35612" r:id="rId51" name="Drop Down 44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35613" r:id="rId52" name="Drop Down 44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35614" r:id="rId53" name="Drop Down 446">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35615" r:id="rId54" name="Drop Down 447">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35616" r:id="rId55" name="Drop Down 448">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35617" r:id="rId56" name="Drop Down 449">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35618" r:id="rId57" name="Drop Down 450">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35619" r:id="rId58" name="Drop Down 451">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35620" r:id="rId59" name="Drop Down 452">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35621" r:id="rId60" name="Drop Down 453">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35622" r:id="rId61" name="Drop Down 454">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35624" r:id="rId62" name="Drop Down 456">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35625" r:id="rId63" name="Drop Down 457">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35626" r:id="rId64" name="Drop Down 458">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135627" r:id="rId65" name="Drop Down 459">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135628" r:id="rId66" name="Drop Down 460">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35629" r:id="rId67" name="Drop Down 461">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135630" r:id="rId68" name="Drop Down 462">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35631" r:id="rId69" name="Drop Down 463">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35632" r:id="rId70" name="Drop Down 464">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35633" r:id="rId71" name="Drop Down 465">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35634" r:id="rId72" name="Drop Down 466">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135635" r:id="rId73" name="Drop Down 467">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135636" r:id="rId74" name="Drop Down 468">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135637" r:id="rId75" name="Drop Down 469">
              <controlPr defaultSize="0" autoLine="0" autoPict="0">
                <anchor moveWithCells="1">
                  <from>
                    <xdr:col>11</xdr:col>
                    <xdr:colOff>15368</xdr:colOff>
                    <xdr:row>79</xdr:row>
                    <xdr:rowOff>15368</xdr:rowOff>
                  </from>
                  <to>
                    <xdr:col>12</xdr:col>
                    <xdr:colOff>15368</xdr:colOff>
                    <xdr:row>79</xdr:row>
                    <xdr:rowOff>238205</xdr:rowOff>
                  </to>
                </anchor>
              </controlPr>
            </control>
          </mc:Choice>
        </mc:AlternateContent>
        <mc:AlternateContent xmlns:mc="http://schemas.openxmlformats.org/markup-compatibility/2006">
          <mc:Choice Requires="x14">
            <control shapeId="135638" r:id="rId76" name="Drop Down 470">
              <controlPr defaultSize="0" autoLine="0" autoPict="0">
                <anchor moveWithCells="1">
                  <from>
                    <xdr:col>11</xdr:col>
                    <xdr:colOff>15368</xdr:colOff>
                    <xdr:row>80</xdr:row>
                    <xdr:rowOff>15368</xdr:rowOff>
                  </from>
                  <to>
                    <xdr:col>12</xdr:col>
                    <xdr:colOff>15368</xdr:colOff>
                    <xdr:row>80</xdr:row>
                    <xdr:rowOff>238205</xdr:rowOff>
                  </to>
                </anchor>
              </controlPr>
            </control>
          </mc:Choice>
        </mc:AlternateContent>
        <mc:AlternateContent xmlns:mc="http://schemas.openxmlformats.org/markup-compatibility/2006">
          <mc:Choice Requires="x14">
            <control shapeId="135639" r:id="rId77" name="Drop Down 471">
              <controlPr defaultSize="0" autoLine="0" autoPict="0">
                <anchor moveWithCells="1">
                  <from>
                    <xdr:col>11</xdr:col>
                    <xdr:colOff>15368</xdr:colOff>
                    <xdr:row>81</xdr:row>
                    <xdr:rowOff>15368</xdr:rowOff>
                  </from>
                  <to>
                    <xdr:col>12</xdr:col>
                    <xdr:colOff>15368</xdr:colOff>
                    <xdr:row>81</xdr:row>
                    <xdr:rowOff>238205</xdr:rowOff>
                  </to>
                </anchor>
              </controlPr>
            </control>
          </mc:Choice>
        </mc:AlternateContent>
        <mc:AlternateContent xmlns:mc="http://schemas.openxmlformats.org/markup-compatibility/2006">
          <mc:Choice Requires="x14">
            <control shapeId="135640" r:id="rId78" name="Drop Down 472">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135641" r:id="rId79" name="Drop Down 473">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mc:AlternateContent xmlns:mc="http://schemas.openxmlformats.org/markup-compatibility/2006">
          <mc:Choice Requires="x14">
            <control shapeId="135642" r:id="rId80" name="Drop Down 474">
              <controlPr defaultSize="0" autoLine="0" autoPict="0">
                <anchor moveWithCells="1">
                  <from>
                    <xdr:col>11</xdr:col>
                    <xdr:colOff>15368</xdr:colOff>
                    <xdr:row>86</xdr:row>
                    <xdr:rowOff>15368</xdr:rowOff>
                  </from>
                  <to>
                    <xdr:col>12</xdr:col>
                    <xdr:colOff>15368</xdr:colOff>
                    <xdr:row>86</xdr:row>
                    <xdr:rowOff>238205</xdr:rowOff>
                  </to>
                </anchor>
              </controlPr>
            </control>
          </mc:Choice>
        </mc:AlternateContent>
        <mc:AlternateContent xmlns:mc="http://schemas.openxmlformats.org/markup-compatibility/2006">
          <mc:Choice Requires="x14">
            <control shapeId="135643" r:id="rId81" name="Drop Down 475">
              <controlPr defaultSize="0" autoLine="0" autoPict="0">
                <anchor moveWithCells="1">
                  <from>
                    <xdr:col>11</xdr:col>
                    <xdr:colOff>15368</xdr:colOff>
                    <xdr:row>87</xdr:row>
                    <xdr:rowOff>15368</xdr:rowOff>
                  </from>
                  <to>
                    <xdr:col>12</xdr:col>
                    <xdr:colOff>15368</xdr:colOff>
                    <xdr:row>87</xdr:row>
                    <xdr:rowOff>238205</xdr:rowOff>
                  </to>
                </anchor>
              </controlPr>
            </control>
          </mc:Choice>
        </mc:AlternateContent>
        <mc:AlternateContent xmlns:mc="http://schemas.openxmlformats.org/markup-compatibility/2006">
          <mc:Choice Requires="x14">
            <control shapeId="135644" r:id="rId82" name="Drop Down 476">
              <controlPr defaultSize="0" autoLine="0" autoPict="0">
                <anchor moveWithCells="1">
                  <from>
                    <xdr:col>11</xdr:col>
                    <xdr:colOff>15368</xdr:colOff>
                    <xdr:row>88</xdr:row>
                    <xdr:rowOff>15368</xdr:rowOff>
                  </from>
                  <to>
                    <xdr:col>12</xdr:col>
                    <xdr:colOff>15368</xdr:colOff>
                    <xdr:row>88</xdr:row>
                    <xdr:rowOff>238205</xdr:rowOff>
                  </to>
                </anchor>
              </controlPr>
            </control>
          </mc:Choice>
        </mc:AlternateContent>
        <mc:AlternateContent xmlns:mc="http://schemas.openxmlformats.org/markup-compatibility/2006">
          <mc:Choice Requires="x14">
            <control shapeId="135645" r:id="rId83" name="Drop Down 477">
              <controlPr defaultSize="0" autoLine="0" autoPict="0">
                <anchor moveWithCells="1">
                  <from>
                    <xdr:col>11</xdr:col>
                    <xdr:colOff>15368</xdr:colOff>
                    <xdr:row>89</xdr:row>
                    <xdr:rowOff>15368</xdr:rowOff>
                  </from>
                  <to>
                    <xdr:col>12</xdr:col>
                    <xdr:colOff>15368</xdr:colOff>
                    <xdr:row>89</xdr:row>
                    <xdr:rowOff>238205</xdr:rowOff>
                  </to>
                </anchor>
              </controlPr>
            </control>
          </mc:Choice>
        </mc:AlternateContent>
        <mc:AlternateContent xmlns:mc="http://schemas.openxmlformats.org/markup-compatibility/2006">
          <mc:Choice Requires="x14">
            <control shapeId="135646" r:id="rId84" name="Drop Down 478">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35647" r:id="rId85" name="Drop Down 479">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50" id="{926FEA6D-FAEE-4F91-B625-78C34ADD8E82}">
            <xm:f>_Output!$D$320=1</xm:f>
            <x14:dxf>
              <font>
                <strike/>
              </font>
              <fill>
                <patternFill>
                  <bgColor rgb="FFFFC000"/>
                </patternFill>
              </fill>
            </x14:dxf>
          </x14:cfRule>
          <xm:sqref>A9:Q91</xm:sqref>
        </x14:conditionalFormatting>
        <x14:conditionalFormatting xmlns:xm="http://schemas.microsoft.com/office/excel/2006/main">
          <x14:cfRule type="dataBar" id="{2666E9F1-7D31-42FE-936C-395106070B1A}">
            <x14:dataBar minLength="0" maxLength="100" border="1" gradient="0">
              <x14:cfvo type="num">
                <xm:f>0</xm:f>
              </x14:cfvo>
              <x14:cfvo type="num">
                <xm:f>100</xm:f>
              </x14:cfvo>
              <x14:borderColor theme="3"/>
              <x14:negativeFillColor rgb="FFFF0000"/>
              <x14:axisColor rgb="FF000000"/>
            </x14:dataBar>
          </x14:cfRule>
          <xm:sqref>L91:L92</xm:sqref>
        </x14:conditionalFormatting>
      </x14:conditionalFormatting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Blad13">
    <tabColor rgb="FF0070C0"/>
  </sheetPr>
  <dimension ref="A1:Z149"/>
  <sheetViews>
    <sheetView showRowColHeaders="0"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419"/>
      <c r="B1" s="851" t="s">
        <v>159</v>
      </c>
      <c r="C1" s="852"/>
      <c r="D1" s="852"/>
      <c r="E1" s="852"/>
      <c r="F1" s="852"/>
      <c r="G1" s="852"/>
      <c r="H1" s="852"/>
      <c r="I1" s="852"/>
      <c r="J1" s="852"/>
      <c r="K1" s="852"/>
      <c r="L1" s="759"/>
      <c r="M1" s="421"/>
      <c r="N1" s="759"/>
      <c r="O1" s="421"/>
      <c r="P1" s="421"/>
      <c r="Q1" s="421"/>
      <c r="R1" s="412"/>
    </row>
    <row r="2" spans="1:18" ht="20.3" customHeight="1" x14ac:dyDescent="0.3">
      <c r="A2" s="413"/>
      <c r="B2" s="753"/>
      <c r="C2" s="754"/>
      <c r="D2" s="754"/>
      <c r="E2" s="754"/>
      <c r="F2" s="754"/>
      <c r="G2" s="754"/>
      <c r="H2" s="754"/>
      <c r="I2" s="754"/>
      <c r="J2" s="754"/>
      <c r="K2" s="754"/>
      <c r="L2" s="743"/>
      <c r="M2" s="422"/>
      <c r="N2" s="743"/>
      <c r="O2" s="422"/>
      <c r="P2" s="422"/>
      <c r="Q2" s="422"/>
      <c r="R2" s="415"/>
    </row>
    <row r="3" spans="1:18" ht="20.3" customHeight="1" x14ac:dyDescent="0.3">
      <c r="A3" s="413"/>
      <c r="B3" s="853" t="s">
        <v>4101</v>
      </c>
      <c r="C3" s="854"/>
      <c r="D3" s="854"/>
      <c r="E3" s="854"/>
      <c r="F3" s="857"/>
      <c r="G3" s="853"/>
      <c r="H3" s="854"/>
      <c r="I3" s="854"/>
      <c r="J3" s="854"/>
      <c r="K3" s="854"/>
      <c r="L3" s="414"/>
      <c r="M3" s="414"/>
      <c r="N3" s="414"/>
      <c r="O3" s="414"/>
      <c r="P3" s="414"/>
      <c r="Q3" s="414"/>
      <c r="R3" s="415"/>
    </row>
    <row r="4" spans="1:18" ht="20.3" customHeight="1" x14ac:dyDescent="0.3">
      <c r="A4" s="413"/>
      <c r="B4" s="744" t="s">
        <v>3931</v>
      </c>
      <c r="C4" s="745"/>
      <c r="D4" s="745"/>
      <c r="E4" s="745"/>
      <c r="F4" s="746"/>
      <c r="G4" s="747"/>
      <c r="H4" s="748"/>
      <c r="I4" s="748"/>
      <c r="J4" s="748"/>
      <c r="K4" s="748"/>
      <c r="L4" s="414"/>
      <c r="M4" s="414"/>
      <c r="N4" s="414"/>
      <c r="O4" s="414"/>
      <c r="P4" s="414"/>
      <c r="Q4" s="414"/>
      <c r="R4" s="415"/>
    </row>
    <row r="5" spans="1:18" ht="20.3" customHeight="1" x14ac:dyDescent="0.3">
      <c r="A5" s="413"/>
      <c r="B5" s="853" t="s">
        <v>3932</v>
      </c>
      <c r="C5" s="854"/>
      <c r="D5" s="854"/>
      <c r="E5" s="854"/>
      <c r="F5" s="857"/>
      <c r="G5" s="747"/>
      <c r="H5" s="748"/>
      <c r="I5" s="748"/>
      <c r="J5" s="748"/>
      <c r="K5" s="748"/>
      <c r="L5" s="414"/>
      <c r="M5" s="414"/>
      <c r="N5" s="414"/>
      <c r="O5" s="414"/>
      <c r="P5" s="414"/>
      <c r="Q5" s="414"/>
      <c r="R5" s="415"/>
    </row>
    <row r="6" spans="1:18" ht="20.3" customHeight="1" x14ac:dyDescent="0.3">
      <c r="A6" s="413"/>
      <c r="B6" s="747" t="s">
        <v>3933</v>
      </c>
      <c r="C6" s="748"/>
      <c r="D6" s="748"/>
      <c r="E6" s="748"/>
      <c r="F6" s="858"/>
      <c r="G6" s="747"/>
      <c r="H6" s="748"/>
      <c r="I6" s="748"/>
      <c r="J6" s="748"/>
      <c r="K6" s="748"/>
      <c r="L6" s="414"/>
      <c r="M6" s="414"/>
      <c r="N6" s="414"/>
      <c r="O6" s="414"/>
      <c r="P6" s="414"/>
      <c r="Q6" s="414"/>
      <c r="R6" s="415"/>
    </row>
    <row r="7" spans="1:18" ht="20.3" customHeight="1" thickBot="1" x14ac:dyDescent="0.35">
      <c r="A7" s="416"/>
      <c r="B7" s="417"/>
      <c r="C7" s="417"/>
      <c r="D7" s="417"/>
      <c r="E7" s="417"/>
      <c r="F7" s="417"/>
      <c r="G7" s="417"/>
      <c r="H7" s="417"/>
      <c r="I7" s="417"/>
      <c r="J7" s="417"/>
      <c r="K7" s="417"/>
      <c r="L7" s="417"/>
      <c r="M7" s="417"/>
      <c r="N7" s="417"/>
      <c r="O7" s="417"/>
      <c r="P7" s="417"/>
      <c r="Q7" s="417"/>
      <c r="R7" s="418"/>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2</v>
      </c>
      <c r="B9" s="174" t="s">
        <v>578</v>
      </c>
      <c r="C9" s="174"/>
      <c r="D9" s="174"/>
      <c r="E9" s="174"/>
      <c r="F9" s="174"/>
      <c r="G9" s="174"/>
      <c r="H9" s="174"/>
      <c r="I9" s="174"/>
      <c r="J9" s="174"/>
      <c r="K9" s="174"/>
      <c r="L9" s="177" t="s">
        <v>148</v>
      </c>
      <c r="M9" s="174"/>
      <c r="N9" s="177" t="s">
        <v>125</v>
      </c>
      <c r="O9" s="174"/>
      <c r="P9" s="178" t="s">
        <v>1258</v>
      </c>
      <c r="Q9" s="177" t="s">
        <v>149</v>
      </c>
      <c r="R9" s="156"/>
    </row>
    <row r="10" spans="1:18" ht="20.3" customHeight="1" x14ac:dyDescent="0.3">
      <c r="A10" s="691"/>
      <c r="B10" s="151" t="s">
        <v>902</v>
      </c>
      <c r="C10" s="148"/>
      <c r="D10" s="148"/>
      <c r="E10" s="148"/>
      <c r="F10" s="148"/>
      <c r="G10" s="148"/>
      <c r="H10" s="148"/>
      <c r="I10" s="148"/>
      <c r="J10" s="148"/>
      <c r="K10" s="148"/>
      <c r="L10" s="149"/>
      <c r="M10" s="148"/>
      <c r="N10" s="149"/>
      <c r="O10" s="148"/>
      <c r="P10" s="179"/>
      <c r="Q10" s="149"/>
      <c r="R10" s="156"/>
    </row>
    <row r="11" spans="1:18" ht="20.3" customHeight="1" x14ac:dyDescent="0.3">
      <c r="A11" s="157"/>
      <c r="B11" s="141" t="s">
        <v>5</v>
      </c>
      <c r="C11" s="481" t="s">
        <v>77</v>
      </c>
      <c r="D11" s="141"/>
      <c r="E11" s="141"/>
      <c r="F11" s="141"/>
      <c r="G11" s="141"/>
      <c r="H11" s="141"/>
      <c r="I11" s="141"/>
      <c r="J11" s="141"/>
      <c r="K11" s="141"/>
      <c r="L11" s="137"/>
      <c r="M11" s="141"/>
      <c r="N11" s="137"/>
      <c r="O11" s="141"/>
      <c r="P11" s="479"/>
      <c r="Q11" s="137"/>
      <c r="R11" s="156"/>
    </row>
    <row r="12" spans="1:18" ht="20.3" customHeight="1" x14ac:dyDescent="0.3">
      <c r="A12" s="157"/>
      <c r="B12" s="170" t="s">
        <v>519</v>
      </c>
      <c r="C12" s="163" t="s">
        <v>2242</v>
      </c>
      <c r="D12" s="163"/>
      <c r="E12" s="163"/>
      <c r="F12" s="163"/>
      <c r="G12" s="163"/>
      <c r="H12" s="163"/>
      <c r="I12" s="163"/>
      <c r="J12" s="163"/>
      <c r="K12" s="163"/>
      <c r="L12" s="137"/>
      <c r="M12" s="141"/>
      <c r="N12" s="137"/>
      <c r="O12" s="141"/>
      <c r="P12" s="479" t="str">
        <f>VLOOKUP(_Output!D378,_Guidance!B1192:C1197,2,FALSE)</f>
        <v xml:space="preserve"> </v>
      </c>
      <c r="Q12" s="402" t="s">
        <v>2278</v>
      </c>
      <c r="R12" s="156"/>
    </row>
    <row r="13" spans="1:18" ht="20.3" customHeight="1" x14ac:dyDescent="0.3">
      <c r="A13" s="157"/>
      <c r="B13" s="170" t="s">
        <v>520</v>
      </c>
      <c r="C13" s="163" t="s">
        <v>2277</v>
      </c>
      <c r="D13" s="169"/>
      <c r="E13" s="169"/>
      <c r="F13" s="169"/>
      <c r="G13" s="169"/>
      <c r="H13" s="169"/>
      <c r="I13" s="169"/>
      <c r="J13" s="169"/>
      <c r="K13" s="169"/>
      <c r="L13" s="137"/>
      <c r="M13" s="141"/>
      <c r="N13" s="137"/>
      <c r="O13" s="141"/>
      <c r="P13" s="479" t="str">
        <f>VLOOKUP(_Output!D379,_Guidance!B1198:C1203,2,FALSE)</f>
        <v xml:space="preserve"> </v>
      </c>
      <c r="Q13" s="402" t="s">
        <v>2279</v>
      </c>
      <c r="R13" s="156"/>
    </row>
    <row r="14" spans="1:18" ht="20.3" customHeight="1" x14ac:dyDescent="0.3">
      <c r="A14" s="157"/>
      <c r="B14" s="175" t="s">
        <v>7</v>
      </c>
      <c r="C14" s="169" t="s">
        <v>2244</v>
      </c>
      <c r="D14" s="163"/>
      <c r="E14" s="163"/>
      <c r="F14" s="163"/>
      <c r="G14" s="163"/>
      <c r="H14" s="163"/>
      <c r="I14" s="163"/>
      <c r="J14" s="163"/>
      <c r="K14" s="163"/>
      <c r="L14" s="137"/>
      <c r="M14" s="141"/>
      <c r="N14" s="137"/>
      <c r="O14" s="141"/>
      <c r="P14" s="479"/>
      <c r="Q14" s="402"/>
      <c r="R14" s="156"/>
    </row>
    <row r="15" spans="1:18" ht="20.3" customHeight="1" x14ac:dyDescent="0.3">
      <c r="A15" s="157"/>
      <c r="B15" s="170" t="s">
        <v>245</v>
      </c>
      <c r="C15" s="163" t="s">
        <v>2847</v>
      </c>
      <c r="D15" s="163"/>
      <c r="E15" s="163"/>
      <c r="F15" s="163"/>
      <c r="G15" s="163"/>
      <c r="H15" s="163"/>
      <c r="I15" s="163"/>
      <c r="J15" s="163"/>
      <c r="K15" s="163"/>
      <c r="L15" s="137"/>
      <c r="M15" s="141"/>
      <c r="N15" s="137"/>
      <c r="O15" s="141"/>
      <c r="P15" s="479" t="str">
        <f>VLOOKUP(_Output!D381,_Guidance!B1204:C1209,2,FALSE)</f>
        <v xml:space="preserve"> </v>
      </c>
      <c r="Q15" s="402" t="s">
        <v>4269</v>
      </c>
      <c r="R15" s="156"/>
    </row>
    <row r="16" spans="1:18" ht="20.3" customHeight="1" x14ac:dyDescent="0.3">
      <c r="A16" s="157"/>
      <c r="B16" s="170" t="s">
        <v>246</v>
      </c>
      <c r="C16" s="163" t="s">
        <v>2848</v>
      </c>
      <c r="D16" s="163"/>
      <c r="E16" s="163"/>
      <c r="F16" s="163"/>
      <c r="G16" s="163"/>
      <c r="H16" s="163"/>
      <c r="I16" s="163"/>
      <c r="J16" s="163"/>
      <c r="K16" s="163"/>
      <c r="L16" s="137"/>
      <c r="M16" s="141"/>
      <c r="N16" s="137"/>
      <c r="O16" s="141"/>
      <c r="P16" s="479" t="str">
        <f>VLOOKUP(_Output!D382,_Guidance!B1210:C1215,2,FALSE)</f>
        <v xml:space="preserve"> </v>
      </c>
      <c r="Q16" s="402" t="s">
        <v>4271</v>
      </c>
      <c r="R16" s="156"/>
    </row>
    <row r="17" spans="1:18" ht="20.3" customHeight="1" x14ac:dyDescent="0.3">
      <c r="A17" s="157"/>
      <c r="B17" s="175" t="s">
        <v>10</v>
      </c>
      <c r="C17" s="169" t="s">
        <v>2245</v>
      </c>
      <c r="D17" s="163"/>
      <c r="E17" s="163"/>
      <c r="F17" s="163"/>
      <c r="G17" s="163"/>
      <c r="H17" s="163"/>
      <c r="I17" s="163"/>
      <c r="J17" s="163"/>
      <c r="K17" s="163"/>
      <c r="L17" s="137"/>
      <c r="M17" s="141"/>
      <c r="N17" s="137"/>
      <c r="O17" s="141"/>
      <c r="P17" s="479"/>
      <c r="Q17" s="402"/>
      <c r="R17" s="156"/>
    </row>
    <row r="18" spans="1:18" ht="20.3" customHeight="1" x14ac:dyDescent="0.3">
      <c r="A18" s="157"/>
      <c r="B18" s="170" t="s">
        <v>261</v>
      </c>
      <c r="C18" s="163" t="s">
        <v>2246</v>
      </c>
      <c r="D18" s="163"/>
      <c r="E18" s="163"/>
      <c r="F18" s="163"/>
      <c r="G18" s="163"/>
      <c r="H18" s="163"/>
      <c r="I18" s="163"/>
      <c r="J18" s="163"/>
      <c r="K18" s="163"/>
      <c r="L18" s="137"/>
      <c r="M18" s="141"/>
      <c r="N18" s="137"/>
      <c r="O18" s="141"/>
      <c r="P18" s="479" t="str">
        <f>VLOOKUP(_Output!D384,_Guidance!B1216:C1221,2,FALSE)</f>
        <v xml:space="preserve"> </v>
      </c>
      <c r="Q18" s="402" t="s">
        <v>2727</v>
      </c>
      <c r="R18" s="156"/>
    </row>
    <row r="19" spans="1:18" ht="20.3" customHeight="1" x14ac:dyDescent="0.3">
      <c r="A19" s="157"/>
      <c r="B19" s="170" t="s">
        <v>525</v>
      </c>
      <c r="C19" s="163" t="s">
        <v>2247</v>
      </c>
      <c r="D19" s="163"/>
      <c r="E19" s="163"/>
      <c r="F19" s="163"/>
      <c r="G19" s="163"/>
      <c r="H19" s="163"/>
      <c r="I19" s="163"/>
      <c r="J19" s="163"/>
      <c r="K19" s="163"/>
      <c r="L19" s="137"/>
      <c r="M19" s="141"/>
      <c r="N19" s="137"/>
      <c r="O19" s="141"/>
      <c r="P19" s="479" t="str">
        <f>VLOOKUP(_Output!D385,_Guidance!B1222:C1227,2,FALSE)</f>
        <v xml:space="preserve"> </v>
      </c>
      <c r="Q19" s="402" t="s">
        <v>2282</v>
      </c>
      <c r="R19" s="156"/>
    </row>
    <row r="20" spans="1:18" ht="20.3" customHeight="1" x14ac:dyDescent="0.3">
      <c r="A20" s="157"/>
      <c r="B20" s="170" t="s">
        <v>526</v>
      </c>
      <c r="C20" s="163" t="s">
        <v>2248</v>
      </c>
      <c r="D20" s="163"/>
      <c r="E20" s="163"/>
      <c r="F20" s="163"/>
      <c r="G20" s="163"/>
      <c r="H20" s="163"/>
      <c r="I20" s="163"/>
      <c r="J20" s="163"/>
      <c r="K20" s="163"/>
      <c r="L20" s="137"/>
      <c r="M20" s="141"/>
      <c r="N20" s="137"/>
      <c r="O20" s="141"/>
      <c r="P20" s="479" t="str">
        <f>VLOOKUP(_Output!D386,_Guidance!B1228:C1233,2,FALSE)</f>
        <v xml:space="preserve"> </v>
      </c>
      <c r="Q20" s="402" t="s">
        <v>2283</v>
      </c>
      <c r="R20" s="156"/>
    </row>
    <row r="21" spans="1:18" ht="20.3" customHeight="1" x14ac:dyDescent="0.3">
      <c r="A21" s="157"/>
      <c r="B21" s="170" t="s">
        <v>527</v>
      </c>
      <c r="C21" s="163" t="s">
        <v>2249</v>
      </c>
      <c r="D21" s="163"/>
      <c r="E21" s="163"/>
      <c r="F21" s="163"/>
      <c r="G21" s="163"/>
      <c r="H21" s="163"/>
      <c r="I21" s="163"/>
      <c r="J21" s="163"/>
      <c r="K21" s="163"/>
      <c r="L21" s="137"/>
      <c r="M21" s="141"/>
      <c r="N21" s="137"/>
      <c r="O21" s="141"/>
      <c r="P21" s="479" t="str">
        <f>VLOOKUP(_Output!D387,_Guidance!B1234:C1239,2,FALSE)</f>
        <v xml:space="preserve"> </v>
      </c>
      <c r="Q21" s="402" t="s">
        <v>2284</v>
      </c>
      <c r="R21" s="156"/>
    </row>
    <row r="22" spans="1:18" ht="20.3" customHeight="1" x14ac:dyDescent="0.3">
      <c r="A22" s="157"/>
      <c r="B22" s="175" t="s">
        <v>21</v>
      </c>
      <c r="C22" s="169" t="s">
        <v>4042</v>
      </c>
      <c r="D22" s="163"/>
      <c r="E22" s="163"/>
      <c r="F22" s="163"/>
      <c r="G22" s="163"/>
      <c r="H22" s="163"/>
      <c r="I22" s="163"/>
      <c r="J22" s="163"/>
      <c r="K22" s="163"/>
      <c r="L22" s="137"/>
      <c r="M22" s="141"/>
      <c r="N22" s="137"/>
      <c r="O22" s="141"/>
      <c r="P22" s="479"/>
      <c r="Q22" s="402"/>
      <c r="R22" s="156"/>
    </row>
    <row r="23" spans="1:18" ht="20.3" customHeight="1" x14ac:dyDescent="0.3">
      <c r="A23" s="157"/>
      <c r="B23" s="170" t="s">
        <v>524</v>
      </c>
      <c r="C23" s="163" t="s">
        <v>2927</v>
      </c>
      <c r="D23" s="163"/>
      <c r="E23" s="163"/>
      <c r="F23" s="163"/>
      <c r="G23" s="163"/>
      <c r="H23" s="163"/>
      <c r="I23" s="163"/>
      <c r="J23" s="163"/>
      <c r="K23" s="163"/>
      <c r="L23" s="137"/>
      <c r="M23" s="141"/>
      <c r="N23" s="137"/>
      <c r="O23" s="141"/>
      <c r="P23" s="479" t="str">
        <f>VLOOKUP(_Output!D1049,_Guidance!B1240:C1245,2,FALSE)</f>
        <v xml:space="preserve"> </v>
      </c>
      <c r="Q23" s="402" t="s">
        <v>3266</v>
      </c>
      <c r="R23" s="156"/>
    </row>
    <row r="24" spans="1:18" ht="20.3" customHeight="1" x14ac:dyDescent="0.3">
      <c r="A24" s="157"/>
      <c r="B24" s="170" t="s">
        <v>528</v>
      </c>
      <c r="C24" s="163" t="s">
        <v>2906</v>
      </c>
      <c r="D24" s="163"/>
      <c r="E24" s="163"/>
      <c r="F24" s="163"/>
      <c r="G24" s="163"/>
      <c r="H24" s="163"/>
      <c r="I24" s="163"/>
      <c r="J24" s="163"/>
      <c r="K24" s="163"/>
      <c r="L24" s="137"/>
      <c r="M24" s="141"/>
      <c r="N24" s="137"/>
      <c r="O24" s="141"/>
      <c r="P24" s="479" t="str">
        <f>VLOOKUP(_Output!D1050,_Guidance!B1246:C1251,2,FALSE)</f>
        <v xml:space="preserve"> </v>
      </c>
      <c r="Q24" s="402" t="s">
        <v>3267</v>
      </c>
      <c r="R24" s="156"/>
    </row>
    <row r="25" spans="1:18" ht="20.3" customHeight="1" x14ac:dyDescent="0.3">
      <c r="A25" s="157"/>
      <c r="B25" s="170" t="s">
        <v>529</v>
      </c>
      <c r="C25" s="163" t="s">
        <v>4043</v>
      </c>
      <c r="D25" s="163"/>
      <c r="E25" s="163"/>
      <c r="F25" s="163"/>
      <c r="G25" s="163"/>
      <c r="H25" s="163"/>
      <c r="I25" s="163"/>
      <c r="J25" s="163"/>
      <c r="K25" s="163"/>
      <c r="L25" s="137"/>
      <c r="M25" s="141"/>
      <c r="N25" s="137"/>
      <c r="O25" s="141"/>
      <c r="P25" s="479" t="str">
        <f>VLOOKUP(_Output!D1051,_Guidance!B1252:C1257,2,FALSE)</f>
        <v xml:space="preserve"> </v>
      </c>
      <c r="Q25" s="402" t="s">
        <v>4044</v>
      </c>
      <c r="R25" s="156"/>
    </row>
    <row r="26" spans="1:18" ht="20.3" customHeight="1" x14ac:dyDescent="0.3">
      <c r="A26" s="157"/>
      <c r="B26" s="170" t="s">
        <v>530</v>
      </c>
      <c r="C26" s="163" t="s">
        <v>3286</v>
      </c>
      <c r="D26" s="163"/>
      <c r="E26" s="163"/>
      <c r="F26" s="163"/>
      <c r="G26" s="163"/>
      <c r="H26" s="163"/>
      <c r="I26" s="163"/>
      <c r="J26" s="163"/>
      <c r="K26" s="163"/>
      <c r="L26" s="137"/>
      <c r="M26" s="141"/>
      <c r="N26" s="137"/>
      <c r="O26" s="141"/>
      <c r="P26" s="479" t="str">
        <f>VLOOKUP(_Output!D1052,_Guidance!B1258:C1263,2,FALSE)</f>
        <v xml:space="preserve"> </v>
      </c>
      <c r="Q26" s="402" t="s">
        <v>3269</v>
      </c>
      <c r="R26" s="156"/>
    </row>
    <row r="27" spans="1:18" ht="20.3" customHeight="1" x14ac:dyDescent="0.3">
      <c r="A27" s="157"/>
      <c r="B27" s="170" t="s">
        <v>970</v>
      </c>
      <c r="C27" s="163" t="s">
        <v>2908</v>
      </c>
      <c r="D27" s="163"/>
      <c r="E27" s="163"/>
      <c r="F27" s="163"/>
      <c r="G27" s="163"/>
      <c r="H27" s="163"/>
      <c r="I27" s="163"/>
      <c r="J27" s="163"/>
      <c r="K27" s="163"/>
      <c r="L27" s="137"/>
      <c r="M27" s="141"/>
      <c r="N27" s="137"/>
      <c r="O27" s="141"/>
      <c r="P27" s="479" t="str">
        <f>VLOOKUP(_Output!D1053,_Guidance!B1264:C1269,2,FALSE)</f>
        <v xml:space="preserve"> </v>
      </c>
      <c r="Q27" s="402" t="s">
        <v>3270</v>
      </c>
      <c r="R27" s="156"/>
    </row>
    <row r="28" spans="1:18" ht="20.3" customHeight="1" x14ac:dyDescent="0.3">
      <c r="A28" s="157"/>
      <c r="B28" s="175" t="s">
        <v>22</v>
      </c>
      <c r="C28" s="169" t="s">
        <v>2250</v>
      </c>
      <c r="D28" s="163"/>
      <c r="E28" s="163"/>
      <c r="F28" s="163"/>
      <c r="G28" s="163"/>
      <c r="H28" s="163"/>
      <c r="I28" s="163"/>
      <c r="J28" s="163"/>
      <c r="K28" s="163"/>
      <c r="L28" s="137"/>
      <c r="M28" s="141"/>
      <c r="N28" s="137"/>
      <c r="O28" s="141"/>
      <c r="P28" s="479"/>
      <c r="Q28" s="402"/>
      <c r="R28" s="156"/>
    </row>
    <row r="29" spans="1:18" ht="20.3" customHeight="1" x14ac:dyDescent="0.3">
      <c r="A29" s="157"/>
      <c r="B29" s="170" t="s">
        <v>350</v>
      </c>
      <c r="C29" s="163" t="s">
        <v>2646</v>
      </c>
      <c r="D29" s="163"/>
      <c r="E29" s="163"/>
      <c r="F29" s="163"/>
      <c r="G29" s="163"/>
      <c r="H29" s="163"/>
      <c r="I29" s="163"/>
      <c r="J29" s="163"/>
      <c r="K29" s="163"/>
      <c r="L29" s="137"/>
      <c r="M29" s="141"/>
      <c r="N29" s="137"/>
      <c r="O29" s="141"/>
      <c r="P29" s="479" t="str">
        <f>VLOOKUP(_Output!D389,_Guidance!B1270:C1275,2,FALSE)</f>
        <v xml:space="preserve"> </v>
      </c>
      <c r="Q29" s="402" t="s">
        <v>2285</v>
      </c>
      <c r="R29" s="156"/>
    </row>
    <row r="30" spans="1:18" ht="20.3" customHeight="1" x14ac:dyDescent="0.3">
      <c r="A30" s="157"/>
      <c r="B30" s="170" t="s">
        <v>351</v>
      </c>
      <c r="C30" s="163" t="s">
        <v>2252</v>
      </c>
      <c r="D30" s="163"/>
      <c r="E30" s="163"/>
      <c r="F30" s="163"/>
      <c r="G30" s="163"/>
      <c r="H30" s="163"/>
      <c r="I30" s="163"/>
      <c r="J30" s="163"/>
      <c r="K30" s="163"/>
      <c r="L30" s="137"/>
      <c r="M30" s="141"/>
      <c r="N30" s="137"/>
      <c r="O30" s="141"/>
      <c r="P30" s="479" t="str">
        <f>VLOOKUP(_Output!D390,_Guidance!B1276:C1281,2,FALSE)</f>
        <v xml:space="preserve"> </v>
      </c>
      <c r="Q30" s="402" t="s">
        <v>2304</v>
      </c>
      <c r="R30" s="156"/>
    </row>
    <row r="31" spans="1:18" ht="20.3" customHeight="1" x14ac:dyDescent="0.3">
      <c r="A31" s="157"/>
      <c r="B31" s="170" t="s">
        <v>3361</v>
      </c>
      <c r="C31" s="163" t="s">
        <v>2255</v>
      </c>
      <c r="D31" s="172"/>
      <c r="E31" s="172"/>
      <c r="F31" s="172"/>
      <c r="G31" s="172"/>
      <c r="H31" s="172"/>
      <c r="I31" s="172"/>
      <c r="J31" s="172"/>
      <c r="K31" s="172"/>
      <c r="L31" s="402"/>
      <c r="M31" s="477"/>
      <c r="N31" s="146"/>
      <c r="O31" s="477"/>
      <c r="P31" s="479" t="str">
        <f>VLOOKUP(_Output!D391,_Guidance!B1282:C1287,2,FALSE)</f>
        <v xml:space="preserve"> </v>
      </c>
      <c r="Q31" s="402" t="s">
        <v>2583</v>
      </c>
      <c r="R31" s="156"/>
    </row>
    <row r="32" spans="1:18" ht="20.3" customHeight="1" x14ac:dyDescent="0.3">
      <c r="A32" s="157"/>
      <c r="B32" s="170" t="s">
        <v>3362</v>
      </c>
      <c r="C32" s="163" t="s">
        <v>2257</v>
      </c>
      <c r="D32" s="163"/>
      <c r="E32" s="163"/>
      <c r="F32" s="163"/>
      <c r="G32" s="163"/>
      <c r="H32" s="163"/>
      <c r="I32" s="163"/>
      <c r="J32" s="163"/>
      <c r="K32" s="163"/>
      <c r="L32" s="137"/>
      <c r="M32" s="141"/>
      <c r="N32" s="137"/>
      <c r="O32" s="141"/>
      <c r="P32" s="479" t="str">
        <f>VLOOKUP(_Output!D392,_Guidance!B1288:C1293,2,FALSE)</f>
        <v xml:space="preserve"> </v>
      </c>
      <c r="Q32" s="402" t="s">
        <v>2287</v>
      </c>
      <c r="R32" s="156"/>
    </row>
    <row r="33" spans="1:18" ht="20.3" customHeight="1" x14ac:dyDescent="0.3">
      <c r="A33" s="157"/>
      <c r="B33" s="170" t="s">
        <v>3363</v>
      </c>
      <c r="C33" s="163" t="s">
        <v>2720</v>
      </c>
      <c r="D33" s="163"/>
      <c r="E33" s="163"/>
      <c r="F33" s="163"/>
      <c r="G33" s="163"/>
      <c r="H33" s="163"/>
      <c r="I33" s="163"/>
      <c r="J33" s="163"/>
      <c r="K33" s="163"/>
      <c r="L33" s="137"/>
      <c r="M33" s="141"/>
      <c r="N33" s="137"/>
      <c r="O33" s="141"/>
      <c r="P33" s="479" t="str">
        <f>VLOOKUP(_Output!D393,_Guidance!B1294:C1300,2,FALSE)</f>
        <v xml:space="preserve"> </v>
      </c>
      <c r="Q33" s="402" t="s">
        <v>4031</v>
      </c>
      <c r="R33" s="156"/>
    </row>
    <row r="34" spans="1:18" ht="20.3" customHeight="1" x14ac:dyDescent="0.3">
      <c r="A34" s="157"/>
      <c r="B34" s="170" t="s">
        <v>3364</v>
      </c>
      <c r="C34" s="163" t="s">
        <v>2659</v>
      </c>
      <c r="D34" s="163"/>
      <c r="E34" s="163"/>
      <c r="F34" s="163"/>
      <c r="G34" s="163"/>
      <c r="H34" s="163"/>
      <c r="I34" s="163"/>
      <c r="J34" s="163"/>
      <c r="K34" s="163"/>
      <c r="L34" s="137"/>
      <c r="M34" s="141"/>
      <c r="N34" s="137"/>
      <c r="O34" s="141"/>
      <c r="P34" s="479" t="str">
        <f>VLOOKUP(_Output!D394,_Guidance!B1300:C1305,2,FALSE)</f>
        <v xml:space="preserve"> </v>
      </c>
      <c r="Q34" s="402" t="s">
        <v>2654</v>
      </c>
      <c r="R34" s="156"/>
    </row>
    <row r="35" spans="1:18" ht="20.3" customHeight="1" x14ac:dyDescent="0.3">
      <c r="A35" s="157"/>
      <c r="B35" s="163" t="s">
        <v>202</v>
      </c>
      <c r="C35" s="169" t="s">
        <v>4022</v>
      </c>
      <c r="D35" s="163"/>
      <c r="E35" s="163"/>
      <c r="F35" s="163"/>
      <c r="G35" s="163"/>
      <c r="H35" s="163"/>
      <c r="I35" s="163"/>
      <c r="J35" s="163"/>
      <c r="K35" s="163"/>
      <c r="L35" s="137"/>
      <c r="M35" s="141"/>
      <c r="N35" s="137"/>
      <c r="O35" s="141"/>
      <c r="P35" s="479"/>
      <c r="Q35" s="402"/>
      <c r="R35" s="156"/>
    </row>
    <row r="36" spans="1:18" ht="20.3" customHeight="1" x14ac:dyDescent="0.3">
      <c r="A36" s="157"/>
      <c r="B36" s="170" t="s">
        <v>2302</v>
      </c>
      <c r="C36" s="163" t="s">
        <v>2584</v>
      </c>
      <c r="D36" s="163"/>
      <c r="E36" s="163"/>
      <c r="F36" s="163"/>
      <c r="G36" s="163"/>
      <c r="H36" s="163"/>
      <c r="I36" s="163"/>
      <c r="J36" s="163"/>
      <c r="K36" s="163"/>
      <c r="L36" s="137"/>
      <c r="M36" s="141"/>
      <c r="N36" s="137"/>
      <c r="O36" s="141"/>
      <c r="P36" s="479" t="str">
        <f>VLOOKUP(_Output!D396,_Guidance!B1306:C1311,2,FALSE)</f>
        <v xml:space="preserve"> </v>
      </c>
      <c r="Q36" s="402" t="s">
        <v>2305</v>
      </c>
      <c r="R36" s="156"/>
    </row>
    <row r="37" spans="1:18" ht="20.3" customHeight="1" x14ac:dyDescent="0.3">
      <c r="A37" s="157"/>
      <c r="B37" s="170" t="s">
        <v>2303</v>
      </c>
      <c r="C37" s="163" t="s">
        <v>2261</v>
      </c>
      <c r="D37" s="163"/>
      <c r="E37" s="163"/>
      <c r="F37" s="163"/>
      <c r="G37" s="163"/>
      <c r="H37" s="163"/>
      <c r="I37" s="163"/>
      <c r="J37" s="163"/>
      <c r="K37" s="163"/>
      <c r="L37" s="137"/>
      <c r="M37" s="141"/>
      <c r="N37" s="137"/>
      <c r="O37" s="141"/>
      <c r="P37" s="479" t="str">
        <f>VLOOKUP(_Output!D398,_Guidance!B1312:C1317,2,FALSE)</f>
        <v xml:space="preserve"> </v>
      </c>
      <c r="Q37" s="402" t="s">
        <v>2288</v>
      </c>
      <c r="R37" s="156"/>
    </row>
    <row r="38" spans="1:18" ht="20.3" customHeight="1" x14ac:dyDescent="0.3">
      <c r="A38" s="157"/>
      <c r="B38" s="170" t="s">
        <v>4023</v>
      </c>
      <c r="C38" s="163" t="s">
        <v>4021</v>
      </c>
      <c r="D38" s="163"/>
      <c r="E38" s="163"/>
      <c r="F38" s="163"/>
      <c r="G38" s="163"/>
      <c r="H38" s="163"/>
      <c r="I38" s="163"/>
      <c r="J38" s="163"/>
      <c r="K38" s="163"/>
      <c r="L38" s="137"/>
      <c r="M38" s="141"/>
      <c r="N38" s="137"/>
      <c r="O38" s="141"/>
      <c r="P38" s="479" t="str">
        <f>VLOOKUP(_Output!D1139,_Guidance!B1318:C1323,2,FALSE)</f>
        <v xml:space="preserve"> </v>
      </c>
      <c r="Q38" s="402" t="s">
        <v>4034</v>
      </c>
      <c r="R38" s="156"/>
    </row>
    <row r="39" spans="1:18" ht="20.3" customHeight="1" x14ac:dyDescent="0.3">
      <c r="A39" s="157"/>
      <c r="B39" s="163"/>
      <c r="C39" s="169"/>
      <c r="D39" s="163"/>
      <c r="E39" s="163"/>
      <c r="F39" s="163"/>
      <c r="G39" s="163"/>
      <c r="H39" s="163"/>
      <c r="I39" s="163"/>
      <c r="J39" s="163"/>
      <c r="K39" s="163"/>
      <c r="L39" s="137"/>
      <c r="M39" s="141"/>
      <c r="N39" s="137"/>
      <c r="O39" s="141"/>
      <c r="P39" s="180"/>
      <c r="Q39" s="402"/>
      <c r="R39" s="156"/>
    </row>
    <row r="40" spans="1:18" ht="20.3" customHeight="1" x14ac:dyDescent="0.3">
      <c r="A40" s="157"/>
      <c r="B40" s="152" t="s">
        <v>941</v>
      </c>
      <c r="C40" s="144"/>
      <c r="D40" s="144"/>
      <c r="E40" s="144"/>
      <c r="F40" s="144"/>
      <c r="G40" s="144"/>
      <c r="H40" s="144"/>
      <c r="I40" s="144"/>
      <c r="J40" s="144"/>
      <c r="K40" s="144"/>
      <c r="L40" s="140"/>
      <c r="M40" s="144"/>
      <c r="N40" s="140"/>
      <c r="O40" s="144"/>
      <c r="P40" s="480"/>
      <c r="Q40" s="406"/>
      <c r="R40" s="156"/>
    </row>
    <row r="41" spans="1:18" ht="20.3" customHeight="1" x14ac:dyDescent="0.3">
      <c r="A41" s="157"/>
      <c r="B41" s="163" t="s">
        <v>256</v>
      </c>
      <c r="C41" s="169" t="s">
        <v>4026</v>
      </c>
      <c r="D41" s="163"/>
      <c r="E41" s="163"/>
      <c r="F41" s="163"/>
      <c r="G41" s="163"/>
      <c r="H41" s="163"/>
      <c r="I41" s="163"/>
      <c r="J41" s="163"/>
      <c r="K41" s="163"/>
      <c r="L41" s="137"/>
      <c r="M41" s="141"/>
      <c r="N41" s="137"/>
      <c r="O41" s="141"/>
      <c r="P41" s="646"/>
      <c r="Q41" s="402"/>
      <c r="R41" s="156"/>
    </row>
    <row r="42" spans="1:18" ht="20.3" customHeight="1" x14ac:dyDescent="0.3">
      <c r="A42" s="157"/>
      <c r="B42" s="169" t="s">
        <v>4110</v>
      </c>
      <c r="C42" s="169"/>
      <c r="D42" s="163"/>
      <c r="E42" s="163"/>
      <c r="F42" s="163"/>
      <c r="G42" s="163"/>
      <c r="H42" s="163"/>
      <c r="I42" s="163"/>
      <c r="J42" s="163"/>
      <c r="K42" s="163"/>
      <c r="L42" s="137"/>
      <c r="M42" s="141"/>
      <c r="N42" s="137"/>
      <c r="O42" s="141"/>
      <c r="P42" s="646"/>
      <c r="Q42" s="402"/>
      <c r="R42" s="156"/>
    </row>
    <row r="43" spans="1:18" ht="20.3" customHeight="1" x14ac:dyDescent="0.3">
      <c r="A43" s="157"/>
      <c r="B43" s="170" t="s">
        <v>2621</v>
      </c>
      <c r="C43" s="163" t="s">
        <v>4158</v>
      </c>
      <c r="D43" s="163"/>
      <c r="E43" s="163"/>
      <c r="F43" s="163"/>
      <c r="G43" s="163"/>
      <c r="H43" s="163"/>
      <c r="I43" s="163"/>
      <c r="J43" s="163"/>
      <c r="K43" s="163"/>
      <c r="L43" s="137"/>
      <c r="M43" s="141"/>
      <c r="N43" s="137"/>
      <c r="O43" s="141"/>
      <c r="P43" s="479" t="str">
        <f>VLOOKUP(_Output!D1186,_Guidance!$B$2187:$C$2193,2,FALSE)</f>
        <v xml:space="preserve"> </v>
      </c>
      <c r="Q43" s="402" t="s">
        <v>4187</v>
      </c>
      <c r="R43" s="156"/>
    </row>
    <row r="44" spans="1:18" ht="20.3" customHeight="1" x14ac:dyDescent="0.3">
      <c r="A44" s="157"/>
      <c r="B44" s="170" t="s">
        <v>2622</v>
      </c>
      <c r="C44" s="163" t="s">
        <v>4178</v>
      </c>
      <c r="D44" s="163"/>
      <c r="E44" s="163"/>
      <c r="F44" s="163"/>
      <c r="G44" s="163"/>
      <c r="H44" s="163"/>
      <c r="I44" s="163"/>
      <c r="J44" s="163"/>
      <c r="K44" s="163"/>
      <c r="L44" s="137"/>
      <c r="M44" s="141"/>
      <c r="N44" s="137"/>
      <c r="O44" s="141"/>
      <c r="P44" s="479" t="str">
        <f>VLOOKUP(_Output!D1187,_Guidance!$B$2187:$C$2193,2,FALSE)</f>
        <v xml:space="preserve"> </v>
      </c>
      <c r="Q44" s="402" t="s">
        <v>4188</v>
      </c>
      <c r="R44" s="156"/>
    </row>
    <row r="45" spans="1:18" ht="20.3" customHeight="1" x14ac:dyDescent="0.3">
      <c r="A45" s="157"/>
      <c r="B45" s="170" t="s">
        <v>2623</v>
      </c>
      <c r="C45" s="163" t="s">
        <v>4159</v>
      </c>
      <c r="D45" s="163"/>
      <c r="E45" s="163"/>
      <c r="F45" s="163"/>
      <c r="G45" s="163"/>
      <c r="H45" s="163"/>
      <c r="I45" s="163"/>
      <c r="J45" s="163"/>
      <c r="K45" s="163"/>
      <c r="L45" s="137"/>
      <c r="M45" s="141"/>
      <c r="N45" s="137"/>
      <c r="O45" s="141"/>
      <c r="P45" s="479" t="str">
        <f>VLOOKUP(_Output!D1188,_Guidance!$B$2187:$C$2193,2,FALSE)</f>
        <v xml:space="preserve"> </v>
      </c>
      <c r="Q45" s="402" t="s">
        <v>4177</v>
      </c>
      <c r="R45" s="156"/>
    </row>
    <row r="46" spans="1:18" ht="20.3" customHeight="1" x14ac:dyDescent="0.3">
      <c r="A46" s="157"/>
      <c r="B46" s="170" t="s">
        <v>2624</v>
      </c>
      <c r="C46" s="163" t="s">
        <v>4160</v>
      </c>
      <c r="D46" s="163"/>
      <c r="E46" s="163"/>
      <c r="F46" s="163"/>
      <c r="G46" s="163"/>
      <c r="H46" s="163"/>
      <c r="I46" s="163"/>
      <c r="J46" s="163"/>
      <c r="K46" s="163"/>
      <c r="L46" s="137"/>
      <c r="M46" s="141"/>
      <c r="N46" s="137"/>
      <c r="O46" s="141"/>
      <c r="P46" s="479" t="str">
        <f>VLOOKUP(_Output!D1189,_Guidance!$B$2187:$C$2193,2,FALSE)</f>
        <v xml:space="preserve"> </v>
      </c>
      <c r="Q46" s="402" t="s">
        <v>4176</v>
      </c>
      <c r="R46" s="156"/>
    </row>
    <row r="47" spans="1:18" ht="20.3" customHeight="1" x14ac:dyDescent="0.3">
      <c r="A47" s="157"/>
      <c r="B47" s="170" t="s">
        <v>2625</v>
      </c>
      <c r="C47" s="163" t="s">
        <v>4179</v>
      </c>
      <c r="D47" s="163"/>
      <c r="E47" s="163"/>
      <c r="F47" s="163"/>
      <c r="G47" s="163"/>
      <c r="H47" s="163"/>
      <c r="I47" s="163"/>
      <c r="J47" s="163"/>
      <c r="K47" s="163"/>
      <c r="L47" s="137"/>
      <c r="M47" s="141"/>
      <c r="N47" s="137"/>
      <c r="O47" s="141"/>
      <c r="P47" s="479" t="str">
        <f>VLOOKUP(_Output!D1190,_Guidance!$B$2187:$C$2193,2,FALSE)</f>
        <v xml:space="preserve"> </v>
      </c>
      <c r="Q47" s="402" t="s">
        <v>4427</v>
      </c>
      <c r="R47" s="156"/>
    </row>
    <row r="48" spans="1:18" ht="20.3" customHeight="1" x14ac:dyDescent="0.3">
      <c r="A48" s="157"/>
      <c r="B48" s="170" t="s">
        <v>2626</v>
      </c>
      <c r="C48" s="163" t="s">
        <v>4663</v>
      </c>
      <c r="D48" s="163"/>
      <c r="E48" s="169"/>
      <c r="F48" s="169"/>
      <c r="G48" s="169"/>
      <c r="H48" s="169"/>
      <c r="I48" s="169"/>
      <c r="J48" s="169"/>
      <c r="K48" s="169"/>
      <c r="L48" s="137"/>
      <c r="M48" s="141"/>
      <c r="N48" s="137"/>
      <c r="O48" s="141"/>
      <c r="P48" s="479" t="str">
        <f>VLOOKUP(_Output!D1191,_Guidance!$B$2187:$C$2193,2,FALSE)</f>
        <v xml:space="preserve"> </v>
      </c>
      <c r="Q48" s="402" t="s">
        <v>4664</v>
      </c>
      <c r="R48" s="156"/>
    </row>
    <row r="49" spans="1:18" ht="20.3" customHeight="1" x14ac:dyDescent="0.3">
      <c r="A49" s="157"/>
      <c r="B49" s="170" t="s">
        <v>2627</v>
      </c>
      <c r="C49" s="163" t="s">
        <v>4307</v>
      </c>
      <c r="D49" s="163"/>
      <c r="E49" s="169"/>
      <c r="F49" s="169"/>
      <c r="G49" s="169"/>
      <c r="H49" s="169"/>
      <c r="I49" s="169"/>
      <c r="J49" s="169"/>
      <c r="K49" s="169"/>
      <c r="L49" s="137"/>
      <c r="M49" s="141"/>
      <c r="N49" s="137"/>
      <c r="O49" s="141"/>
      <c r="P49" s="479" t="str">
        <f>VLOOKUP(_Output!D1192,_Guidance!$B$2187:$C$2193,2,FALSE)</f>
        <v xml:space="preserve"> </v>
      </c>
      <c r="Q49" s="402" t="s">
        <v>4321</v>
      </c>
      <c r="R49" s="156"/>
    </row>
    <row r="50" spans="1:18" ht="20.3" customHeight="1" x14ac:dyDescent="0.3">
      <c r="A50" s="157"/>
      <c r="B50" s="170" t="s">
        <v>2628</v>
      </c>
      <c r="C50" s="163" t="s">
        <v>4174</v>
      </c>
      <c r="D50" s="163"/>
      <c r="E50" s="169"/>
      <c r="F50" s="169"/>
      <c r="G50" s="169"/>
      <c r="H50" s="169"/>
      <c r="I50" s="169"/>
      <c r="J50" s="169"/>
      <c r="K50" s="169"/>
      <c r="L50" s="137"/>
      <c r="M50" s="141"/>
      <c r="N50" s="137"/>
      <c r="O50" s="141"/>
      <c r="P50" s="479" t="str">
        <f>VLOOKUP(_Output!D1193,_Guidance!$B$2187:$C$2193,2,FALSE)</f>
        <v xml:space="preserve"> </v>
      </c>
      <c r="Q50" s="402" t="s">
        <v>4189</v>
      </c>
      <c r="R50" s="156"/>
    </row>
    <row r="51" spans="1:18" ht="20.3" customHeight="1" x14ac:dyDescent="0.3">
      <c r="A51" s="157"/>
      <c r="B51" s="170" t="s">
        <v>3365</v>
      </c>
      <c r="C51" s="163" t="s">
        <v>2265</v>
      </c>
      <c r="D51" s="163"/>
      <c r="E51" s="169"/>
      <c r="F51" s="169"/>
      <c r="G51" s="169"/>
      <c r="H51" s="169"/>
      <c r="I51" s="169"/>
      <c r="J51" s="169"/>
      <c r="K51" s="169"/>
      <c r="L51" s="137"/>
      <c r="M51" s="141"/>
      <c r="N51" s="137"/>
      <c r="O51" s="141"/>
      <c r="P51" s="479" t="str">
        <f>VLOOKUP(_Output!D1194,_Guidance!$B$2187:$C$2193,2,FALSE)</f>
        <v xml:space="preserve"> </v>
      </c>
      <c r="Q51" s="402" t="s">
        <v>4181</v>
      </c>
      <c r="R51" s="156"/>
    </row>
    <row r="52" spans="1:18" ht="20.3" customHeight="1" x14ac:dyDescent="0.3">
      <c r="A52" s="157"/>
      <c r="B52" s="170"/>
      <c r="C52" s="163"/>
      <c r="D52" s="163"/>
      <c r="E52" s="169"/>
      <c r="F52" s="169"/>
      <c r="G52" s="169"/>
      <c r="H52" s="169"/>
      <c r="I52" s="169"/>
      <c r="J52" s="169"/>
      <c r="K52" s="169"/>
      <c r="L52" s="137"/>
      <c r="M52" s="141"/>
      <c r="N52" s="137"/>
      <c r="O52" s="141"/>
      <c r="P52" s="479"/>
      <c r="Q52" s="402"/>
      <c r="R52" s="156"/>
    </row>
    <row r="53" spans="1:18" ht="20.3" customHeight="1" x14ac:dyDescent="0.3">
      <c r="A53" s="157"/>
      <c r="B53" s="169" t="s">
        <v>4120</v>
      </c>
      <c r="C53" s="163"/>
      <c r="D53" s="163"/>
      <c r="E53" s="169"/>
      <c r="F53" s="169"/>
      <c r="G53" s="169"/>
      <c r="H53" s="169"/>
      <c r="I53" s="169"/>
      <c r="J53" s="169"/>
      <c r="K53" s="169"/>
      <c r="L53" s="137"/>
      <c r="M53" s="141"/>
      <c r="N53" s="137"/>
      <c r="O53" s="141"/>
      <c r="P53" s="479"/>
      <c r="Q53" s="402"/>
      <c r="R53" s="156"/>
    </row>
    <row r="54" spans="1:18" ht="20.3" customHeight="1" x14ac:dyDescent="0.3">
      <c r="A54" s="157"/>
      <c r="B54" s="170" t="s">
        <v>3366</v>
      </c>
      <c r="C54" s="163" t="s">
        <v>4157</v>
      </c>
      <c r="D54" s="163"/>
      <c r="E54" s="163"/>
      <c r="F54" s="163"/>
      <c r="G54" s="163"/>
      <c r="H54" s="163"/>
      <c r="I54" s="163"/>
      <c r="J54" s="163"/>
      <c r="K54" s="163"/>
      <c r="L54" s="137"/>
      <c r="M54" s="141"/>
      <c r="N54" s="137"/>
      <c r="O54" s="141"/>
      <c r="P54" s="479" t="str">
        <f>VLOOKUP(_Output!D1195,_Guidance!$B$2187:$C$2193,2,FALSE)</f>
        <v xml:space="preserve"> </v>
      </c>
      <c r="Q54" s="402" t="s">
        <v>4161</v>
      </c>
      <c r="R54" s="156"/>
    </row>
    <row r="55" spans="1:18" ht="20.3" customHeight="1" x14ac:dyDescent="0.3">
      <c r="A55" s="157"/>
      <c r="B55" s="170" t="s">
        <v>3367</v>
      </c>
      <c r="C55" s="163" t="s">
        <v>4166</v>
      </c>
      <c r="D55" s="163"/>
      <c r="E55" s="163"/>
      <c r="F55" s="163"/>
      <c r="G55" s="163"/>
      <c r="H55" s="163"/>
      <c r="I55" s="163"/>
      <c r="J55" s="163"/>
      <c r="K55" s="163"/>
      <c r="L55" s="137"/>
      <c r="M55" s="141"/>
      <c r="N55" s="137"/>
      <c r="O55" s="141"/>
      <c r="P55" s="479" t="str">
        <f>VLOOKUP(_Output!D1196,_Guidance!$B$2187:$C$2193,2,FALSE)</f>
        <v xml:space="preserve"> </v>
      </c>
      <c r="Q55" s="402" t="s">
        <v>4167</v>
      </c>
      <c r="R55" s="156"/>
    </row>
    <row r="56" spans="1:18" ht="20.3" customHeight="1" x14ac:dyDescent="0.3">
      <c r="A56" s="157"/>
      <c r="B56" s="170"/>
      <c r="C56" s="163"/>
      <c r="D56" s="163"/>
      <c r="E56" s="169"/>
      <c r="F56" s="169"/>
      <c r="G56" s="169"/>
      <c r="H56" s="169"/>
      <c r="I56" s="169"/>
      <c r="J56" s="169"/>
      <c r="K56" s="169"/>
      <c r="L56" s="137"/>
      <c r="M56" s="141"/>
      <c r="N56" s="137"/>
      <c r="O56" s="141"/>
      <c r="P56" s="479"/>
      <c r="Q56" s="402"/>
      <c r="R56" s="156"/>
    </row>
    <row r="57" spans="1:18" ht="20.3" customHeight="1" x14ac:dyDescent="0.3">
      <c r="A57" s="157"/>
      <c r="B57" s="169" t="s">
        <v>4208</v>
      </c>
      <c r="C57" s="169"/>
      <c r="D57" s="163"/>
      <c r="E57" s="163"/>
      <c r="F57" s="163"/>
      <c r="G57" s="163"/>
      <c r="H57" s="163"/>
      <c r="I57" s="163"/>
      <c r="J57" s="163"/>
      <c r="K57" s="163"/>
      <c r="L57" s="137"/>
      <c r="M57" s="141"/>
      <c r="N57" s="137"/>
      <c r="O57" s="141"/>
      <c r="P57" s="479"/>
      <c r="Q57" s="402"/>
      <c r="R57" s="156"/>
    </row>
    <row r="58" spans="1:18" ht="20.3" customHeight="1" x14ac:dyDescent="0.3">
      <c r="A58" s="157"/>
      <c r="B58" s="170" t="s">
        <v>3368</v>
      </c>
      <c r="C58" s="163" t="s">
        <v>4153</v>
      </c>
      <c r="D58" s="163"/>
      <c r="E58" s="163"/>
      <c r="F58" s="163"/>
      <c r="G58" s="163"/>
      <c r="H58" s="163"/>
      <c r="I58" s="163"/>
      <c r="J58" s="163"/>
      <c r="K58" s="163"/>
      <c r="L58" s="137"/>
      <c r="M58" s="141"/>
      <c r="N58" s="137"/>
      <c r="O58" s="141"/>
      <c r="P58" s="479" t="str">
        <f>VLOOKUP(_Output!D1197,_Guidance!$B$2187:$C$2193,2,FALSE)</f>
        <v xml:space="preserve"> </v>
      </c>
      <c r="Q58" s="402" t="s">
        <v>4169</v>
      </c>
      <c r="R58" s="156"/>
    </row>
    <row r="59" spans="1:18" ht="20.3" customHeight="1" x14ac:dyDescent="0.3">
      <c r="A59" s="157"/>
      <c r="B59" s="170" t="s">
        <v>3369</v>
      </c>
      <c r="C59" s="163" t="s">
        <v>4154</v>
      </c>
      <c r="D59" s="163"/>
      <c r="E59" s="163"/>
      <c r="F59" s="163"/>
      <c r="G59" s="163"/>
      <c r="H59" s="163"/>
      <c r="I59" s="163"/>
      <c r="J59" s="163"/>
      <c r="K59" s="163"/>
      <c r="L59" s="137"/>
      <c r="M59" s="141"/>
      <c r="N59" s="137"/>
      <c r="O59" s="141"/>
      <c r="P59" s="479" t="str">
        <f>VLOOKUP(_Output!D1199,_Guidance!$B$2187:$C$2193,2,FALSE)</f>
        <v xml:space="preserve"> </v>
      </c>
      <c r="Q59" s="402" t="s">
        <v>4170</v>
      </c>
      <c r="R59" s="156"/>
    </row>
    <row r="60" spans="1:18" ht="20.3" customHeight="1" x14ac:dyDescent="0.3">
      <c r="A60" s="157"/>
      <c r="B60" s="170" t="s">
        <v>3370</v>
      </c>
      <c r="C60" s="163" t="s">
        <v>4155</v>
      </c>
      <c r="D60" s="163"/>
      <c r="E60" s="163"/>
      <c r="F60" s="163"/>
      <c r="G60" s="163"/>
      <c r="H60" s="163"/>
      <c r="I60" s="163"/>
      <c r="J60" s="163"/>
      <c r="K60" s="163"/>
      <c r="L60" s="137"/>
      <c r="M60" s="141"/>
      <c r="N60" s="137"/>
      <c r="O60" s="141"/>
      <c r="P60" s="479" t="str">
        <f>VLOOKUP(_Output!D1201,_Guidance!$B$2187:$C$2193,2,FALSE)</f>
        <v xml:space="preserve"> </v>
      </c>
      <c r="Q60" s="402" t="s">
        <v>4171</v>
      </c>
      <c r="R60" s="156"/>
    </row>
    <row r="61" spans="1:18" ht="20.3" customHeight="1" x14ac:dyDescent="0.3">
      <c r="A61" s="157"/>
      <c r="B61" s="170" t="s">
        <v>3371</v>
      </c>
      <c r="C61" s="163" t="s">
        <v>4156</v>
      </c>
      <c r="D61" s="163"/>
      <c r="E61" s="163"/>
      <c r="F61" s="163"/>
      <c r="G61" s="163"/>
      <c r="H61" s="163"/>
      <c r="I61" s="163"/>
      <c r="J61" s="163"/>
      <c r="K61" s="163"/>
      <c r="L61" s="137"/>
      <c r="M61" s="141"/>
      <c r="N61" s="137"/>
      <c r="O61" s="141"/>
      <c r="P61" s="479" t="str">
        <f>VLOOKUP(_Output!D1203,_Guidance!$B$2187:$C$2193,2,FALSE)</f>
        <v xml:space="preserve"> </v>
      </c>
      <c r="Q61" s="402" t="s">
        <v>4172</v>
      </c>
      <c r="R61" s="156"/>
    </row>
    <row r="62" spans="1:18" ht="20.3" customHeight="1" x14ac:dyDescent="0.3">
      <c r="A62" s="157"/>
      <c r="B62" s="170" t="s">
        <v>3372</v>
      </c>
      <c r="C62" s="163" t="s">
        <v>4168</v>
      </c>
      <c r="D62" s="163"/>
      <c r="E62" s="163"/>
      <c r="F62" s="163"/>
      <c r="G62" s="163"/>
      <c r="H62" s="163"/>
      <c r="I62" s="163"/>
      <c r="J62" s="163"/>
      <c r="K62" s="163"/>
      <c r="L62" s="137"/>
      <c r="M62" s="141"/>
      <c r="N62" s="137"/>
      <c r="O62" s="141"/>
      <c r="P62" s="479" t="str">
        <f>VLOOKUP(_Output!D1205,_Guidance!$B$2187:$C$2193,2,FALSE)</f>
        <v xml:space="preserve"> </v>
      </c>
      <c r="Q62" s="402" t="s">
        <v>4173</v>
      </c>
      <c r="R62" s="156"/>
    </row>
    <row r="63" spans="1:18" ht="20.3" customHeight="1" x14ac:dyDescent="0.3">
      <c r="A63" s="157"/>
      <c r="B63" s="170" t="s">
        <v>4190</v>
      </c>
      <c r="C63" s="163" t="s">
        <v>4279</v>
      </c>
      <c r="D63" s="163"/>
      <c r="E63" s="163"/>
      <c r="F63" s="163"/>
      <c r="G63" s="163"/>
      <c r="H63" s="163"/>
      <c r="I63" s="163"/>
      <c r="J63" s="163"/>
      <c r="K63" s="163"/>
      <c r="L63" s="137"/>
      <c r="M63" s="141"/>
      <c r="N63" s="137"/>
      <c r="O63" s="141"/>
      <c r="P63" s="479" t="str">
        <f>VLOOKUP(_Output!D1207,_Guidance!$B$2187:$C$2193,2,FALSE)</f>
        <v xml:space="preserve"> </v>
      </c>
      <c r="Q63" s="402" t="s">
        <v>4428</v>
      </c>
      <c r="R63" s="156"/>
    </row>
    <row r="64" spans="1:18" ht="20.3" customHeight="1" x14ac:dyDescent="0.3">
      <c r="A64" s="157"/>
      <c r="B64" s="170"/>
      <c r="C64" s="163"/>
      <c r="D64" s="163"/>
      <c r="E64" s="163"/>
      <c r="F64" s="163"/>
      <c r="G64" s="163"/>
      <c r="H64" s="163"/>
      <c r="I64" s="163"/>
      <c r="J64" s="163"/>
      <c r="K64" s="163"/>
      <c r="L64" s="137"/>
      <c r="M64" s="141"/>
      <c r="N64" s="137"/>
      <c r="O64" s="141"/>
      <c r="P64" s="479"/>
      <c r="Q64" s="402"/>
      <c r="R64" s="156"/>
    </row>
    <row r="65" spans="1:18" ht="20.3" customHeight="1" x14ac:dyDescent="0.3">
      <c r="A65" s="157"/>
      <c r="B65" s="169" t="s">
        <v>4123</v>
      </c>
      <c r="C65" s="169"/>
      <c r="D65" s="163"/>
      <c r="E65" s="163"/>
      <c r="F65" s="163"/>
      <c r="G65" s="163"/>
      <c r="H65" s="163"/>
      <c r="I65" s="163"/>
      <c r="J65" s="163"/>
      <c r="K65" s="163"/>
      <c r="L65" s="137"/>
      <c r="M65" s="141"/>
      <c r="N65" s="137"/>
      <c r="O65" s="141"/>
      <c r="P65" s="479"/>
      <c r="Q65" s="402"/>
      <c r="R65" s="156"/>
    </row>
    <row r="66" spans="1:18" ht="20.3" customHeight="1" x14ac:dyDescent="0.3">
      <c r="A66" s="157"/>
      <c r="B66" s="170" t="s">
        <v>4191</v>
      </c>
      <c r="C66" s="163" t="s">
        <v>2270</v>
      </c>
      <c r="D66" s="163"/>
      <c r="E66" s="163"/>
      <c r="F66" s="163"/>
      <c r="G66" s="163"/>
      <c r="H66" s="163"/>
      <c r="I66" s="163"/>
      <c r="J66" s="163"/>
      <c r="K66" s="163"/>
      <c r="L66" s="137"/>
      <c r="M66" s="141"/>
      <c r="N66" s="137"/>
      <c r="O66" s="141"/>
      <c r="P66" s="479" t="str">
        <f>VLOOKUP(_Output!D1209,_Guidance!$B$2187:$C$2193,2,FALSE)</f>
        <v xml:space="preserve"> </v>
      </c>
      <c r="Q66" s="402" t="s">
        <v>2295</v>
      </c>
      <c r="R66" s="156"/>
    </row>
    <row r="67" spans="1:18" ht="20.3" customHeight="1" x14ac:dyDescent="0.3">
      <c r="A67" s="157"/>
      <c r="B67" s="170" t="s">
        <v>4192</v>
      </c>
      <c r="C67" s="163" t="s">
        <v>2497</v>
      </c>
      <c r="D67" s="163"/>
      <c r="E67" s="163"/>
      <c r="F67" s="163"/>
      <c r="G67" s="163"/>
      <c r="H67" s="163"/>
      <c r="I67" s="163"/>
      <c r="J67" s="163"/>
      <c r="K67" s="163"/>
      <c r="L67" s="137"/>
      <c r="M67" s="141"/>
      <c r="N67" s="137"/>
      <c r="O67" s="141"/>
      <c r="P67" s="479" t="str">
        <f>VLOOKUP(_Output!D1210,_Guidance!$B$2187:$C$2193,2,FALSE)</f>
        <v xml:space="preserve"> </v>
      </c>
      <c r="Q67" s="402" t="s">
        <v>4300</v>
      </c>
      <c r="R67" s="156"/>
    </row>
    <row r="68" spans="1:18" ht="20.3" customHeight="1" x14ac:dyDescent="0.3">
      <c r="A68" s="157"/>
      <c r="B68" s="170" t="s">
        <v>4193</v>
      </c>
      <c r="C68" s="163" t="s">
        <v>2267</v>
      </c>
      <c r="D68" s="163"/>
      <c r="E68" s="163"/>
      <c r="F68" s="163"/>
      <c r="G68" s="163"/>
      <c r="H68" s="163"/>
      <c r="I68" s="163"/>
      <c r="J68" s="163"/>
      <c r="K68" s="163"/>
      <c r="L68" s="137"/>
      <c r="M68" s="141"/>
      <c r="N68" s="137"/>
      <c r="O68" s="141"/>
      <c r="P68" s="479" t="str">
        <f>VLOOKUP(_Output!D1211,_Guidance!$B$2187:$C$2193,2,FALSE)</f>
        <v xml:space="preserve"> </v>
      </c>
      <c r="Q68" s="402" t="s">
        <v>4163</v>
      </c>
      <c r="R68" s="156"/>
    </row>
    <row r="69" spans="1:18" ht="20.3" customHeight="1" x14ac:dyDescent="0.3">
      <c r="A69" s="157"/>
      <c r="B69" s="170" t="s">
        <v>4194</v>
      </c>
      <c r="C69" s="163" t="s">
        <v>4122</v>
      </c>
      <c r="D69" s="163"/>
      <c r="E69" s="163"/>
      <c r="F69" s="163"/>
      <c r="G69" s="163"/>
      <c r="H69" s="163"/>
      <c r="I69" s="163"/>
      <c r="J69" s="163"/>
      <c r="K69" s="163"/>
      <c r="L69" s="137"/>
      <c r="M69" s="141"/>
      <c r="N69" s="137"/>
      <c r="O69" s="141"/>
      <c r="P69" s="479" t="str">
        <f>VLOOKUP(_Output!D1212,_Guidance!$B$2187:$C$2193,2,FALSE)</f>
        <v xml:space="preserve"> </v>
      </c>
      <c r="Q69" s="402" t="s">
        <v>4125</v>
      </c>
      <c r="R69" s="156"/>
    </row>
    <row r="70" spans="1:18" ht="20.3" customHeight="1" x14ac:dyDescent="0.3">
      <c r="A70" s="157"/>
      <c r="B70" s="170" t="s">
        <v>4195</v>
      </c>
      <c r="C70" s="163" t="s">
        <v>4119</v>
      </c>
      <c r="D70" s="163"/>
      <c r="E70" s="163"/>
      <c r="F70" s="163"/>
      <c r="G70" s="163"/>
      <c r="H70" s="163"/>
      <c r="I70" s="163"/>
      <c r="J70" s="163"/>
      <c r="K70" s="163"/>
      <c r="L70" s="137"/>
      <c r="M70" s="141"/>
      <c r="N70" s="137"/>
      <c r="O70" s="141"/>
      <c r="P70" s="479" t="str">
        <f>VLOOKUP(_Output!D1213,_Guidance!$B$2187:$C$2193,2,FALSE)</f>
        <v xml:space="preserve"> </v>
      </c>
      <c r="Q70" s="402" t="s">
        <v>4124</v>
      </c>
      <c r="R70" s="156"/>
    </row>
    <row r="71" spans="1:18" ht="20.3" customHeight="1" x14ac:dyDescent="0.3">
      <c r="A71" s="157"/>
      <c r="B71" s="170" t="s">
        <v>4196</v>
      </c>
      <c r="C71" s="163" t="s">
        <v>2496</v>
      </c>
      <c r="D71" s="163"/>
      <c r="E71" s="163"/>
      <c r="F71" s="163"/>
      <c r="G71" s="163"/>
      <c r="H71" s="163"/>
      <c r="I71" s="163"/>
      <c r="J71" s="163"/>
      <c r="K71" s="163"/>
      <c r="L71" s="137"/>
      <c r="M71" s="141"/>
      <c r="N71" s="137"/>
      <c r="O71" s="141"/>
      <c r="P71" s="479" t="str">
        <f>VLOOKUP(_Output!D1214,_Guidance!$B$2187:$C$2193,2,FALSE)</f>
        <v xml:space="preserve"> </v>
      </c>
      <c r="Q71" s="402" t="s">
        <v>4164</v>
      </c>
      <c r="R71" s="156"/>
    </row>
    <row r="72" spans="1:18" ht="20.3" customHeight="1" x14ac:dyDescent="0.3">
      <c r="A72" s="157"/>
      <c r="B72" s="170" t="s">
        <v>4197</v>
      </c>
      <c r="C72" s="163" t="s">
        <v>4308</v>
      </c>
      <c r="D72" s="163"/>
      <c r="E72" s="169"/>
      <c r="F72" s="169"/>
      <c r="G72" s="169"/>
      <c r="H72" s="169"/>
      <c r="I72" s="169"/>
      <c r="J72" s="169"/>
      <c r="K72" s="169"/>
      <c r="L72" s="137"/>
      <c r="M72" s="141"/>
      <c r="N72" s="137"/>
      <c r="O72" s="141"/>
      <c r="P72" s="479" t="str">
        <f>VLOOKUP(_Output!D1215,_Guidance!$B$2187:$C$2193,2,FALSE)</f>
        <v xml:space="preserve"> </v>
      </c>
      <c r="Q72" s="402" t="s">
        <v>4175</v>
      </c>
      <c r="R72" s="156"/>
    </row>
    <row r="73" spans="1:18" ht="20.3" customHeight="1" x14ac:dyDescent="0.3">
      <c r="A73" s="157"/>
      <c r="B73" s="170"/>
      <c r="C73" s="163"/>
      <c r="D73" s="163"/>
      <c r="E73" s="163"/>
      <c r="F73" s="163"/>
      <c r="G73" s="163"/>
      <c r="H73" s="163"/>
      <c r="I73" s="163"/>
      <c r="J73" s="163"/>
      <c r="K73" s="163"/>
      <c r="L73" s="137"/>
      <c r="M73" s="141"/>
      <c r="N73" s="137"/>
      <c r="O73" s="141"/>
      <c r="P73" s="479"/>
      <c r="Q73" s="402"/>
      <c r="R73" s="156"/>
    </row>
    <row r="74" spans="1:18" ht="20.3" customHeight="1" x14ac:dyDescent="0.3">
      <c r="A74" s="157"/>
      <c r="B74" s="169" t="s">
        <v>4109</v>
      </c>
      <c r="C74" s="169"/>
      <c r="D74" s="163"/>
      <c r="E74" s="163"/>
      <c r="F74" s="163"/>
      <c r="G74" s="163"/>
      <c r="H74" s="163"/>
      <c r="I74" s="163"/>
      <c r="J74" s="163"/>
      <c r="K74" s="163"/>
      <c r="L74" s="137"/>
      <c r="M74" s="141"/>
      <c r="N74" s="137"/>
      <c r="O74" s="141"/>
      <c r="P74" s="479"/>
      <c r="Q74" s="402"/>
      <c r="R74" s="156"/>
    </row>
    <row r="75" spans="1:18" ht="20.3" customHeight="1" x14ac:dyDescent="0.3">
      <c r="A75" s="157"/>
      <c r="B75" s="170" t="s">
        <v>4198</v>
      </c>
      <c r="C75" s="163" t="s">
        <v>4106</v>
      </c>
      <c r="D75" s="163"/>
      <c r="E75" s="163"/>
      <c r="F75" s="163"/>
      <c r="G75" s="163"/>
      <c r="H75" s="163"/>
      <c r="I75" s="163"/>
      <c r="J75" s="163"/>
      <c r="K75" s="163"/>
      <c r="L75" s="137"/>
      <c r="M75" s="141"/>
      <c r="N75" s="137"/>
      <c r="O75" s="141"/>
      <c r="P75" s="479" t="str">
        <f>VLOOKUP(_Output!D1216,_Guidance!$B$2187:$C$2193,2,FALSE)</f>
        <v xml:space="preserve"> </v>
      </c>
      <c r="Q75" s="402" t="s">
        <v>4142</v>
      </c>
      <c r="R75" s="156"/>
    </row>
    <row r="76" spans="1:18" ht="20.3" customHeight="1" x14ac:dyDescent="0.3">
      <c r="A76" s="157"/>
      <c r="B76" s="170" t="s">
        <v>4199</v>
      </c>
      <c r="C76" s="163" t="s">
        <v>4107</v>
      </c>
      <c r="D76" s="163"/>
      <c r="E76" s="163"/>
      <c r="F76" s="163"/>
      <c r="G76" s="163"/>
      <c r="H76" s="163"/>
      <c r="I76" s="163"/>
      <c r="J76" s="163"/>
      <c r="K76" s="163"/>
      <c r="L76" s="137"/>
      <c r="M76" s="141"/>
      <c r="N76" s="137"/>
      <c r="O76" s="141"/>
      <c r="P76" s="479" t="str">
        <f>VLOOKUP(_Output!D1217,_Guidance!$B$2187:$C$2193,2,FALSE)</f>
        <v xml:space="preserve"> </v>
      </c>
      <c r="Q76" s="402" t="s">
        <v>4143</v>
      </c>
      <c r="R76" s="156"/>
    </row>
    <row r="77" spans="1:18" ht="20.3" customHeight="1" x14ac:dyDescent="0.3">
      <c r="A77" s="157"/>
      <c r="B77" s="170"/>
      <c r="C77" s="163"/>
      <c r="D77" s="163"/>
      <c r="E77" s="163"/>
      <c r="F77" s="163"/>
      <c r="G77" s="163"/>
      <c r="H77" s="163"/>
      <c r="I77" s="163"/>
      <c r="J77" s="163"/>
      <c r="K77" s="163"/>
      <c r="L77" s="137"/>
      <c r="M77" s="141"/>
      <c r="N77" s="137"/>
      <c r="O77" s="141"/>
      <c r="P77" s="479"/>
      <c r="Q77" s="402"/>
      <c r="R77" s="156"/>
    </row>
    <row r="78" spans="1:18" ht="20.3" customHeight="1" x14ac:dyDescent="0.3">
      <c r="A78" s="157"/>
      <c r="B78" s="169" t="s">
        <v>334</v>
      </c>
      <c r="C78" s="169"/>
      <c r="D78" s="163"/>
      <c r="E78" s="163"/>
      <c r="F78" s="163"/>
      <c r="G78" s="163"/>
      <c r="H78" s="163"/>
      <c r="I78" s="163"/>
      <c r="J78" s="163"/>
      <c r="K78" s="163"/>
      <c r="L78" s="137"/>
      <c r="M78" s="141"/>
      <c r="N78" s="137"/>
      <c r="O78" s="141"/>
      <c r="P78" s="479"/>
      <c r="Q78" s="402"/>
      <c r="R78" s="156"/>
    </row>
    <row r="79" spans="1:18" ht="20.3" customHeight="1" x14ac:dyDescent="0.3">
      <c r="A79" s="157"/>
      <c r="B79" s="170" t="s">
        <v>4200</v>
      </c>
      <c r="C79" s="163" t="s">
        <v>4182</v>
      </c>
      <c r="D79" s="163"/>
      <c r="E79" s="163"/>
      <c r="F79" s="163"/>
      <c r="G79" s="163"/>
      <c r="H79" s="163"/>
      <c r="I79" s="163"/>
      <c r="J79" s="163"/>
      <c r="K79" s="163"/>
      <c r="L79" s="137"/>
      <c r="M79" s="141"/>
      <c r="N79" s="137"/>
      <c r="O79" s="141"/>
      <c r="P79" s="479" t="str">
        <f>VLOOKUP(_Output!D1218,_Guidance!$B$2187:$C$2193,2,FALSE)</f>
        <v xml:space="preserve"> </v>
      </c>
      <c r="Q79" s="402" t="s">
        <v>4183</v>
      </c>
      <c r="R79" s="156"/>
    </row>
    <row r="80" spans="1:18" ht="20.3" customHeight="1" x14ac:dyDescent="0.3">
      <c r="A80" s="157"/>
      <c r="B80" s="170" t="s">
        <v>4201</v>
      </c>
      <c r="C80" s="163" t="s">
        <v>4180</v>
      </c>
      <c r="D80" s="163"/>
      <c r="E80" s="163"/>
      <c r="F80" s="163"/>
      <c r="G80" s="163"/>
      <c r="H80" s="163"/>
      <c r="I80" s="163"/>
      <c r="J80" s="163"/>
      <c r="K80" s="163"/>
      <c r="L80" s="137"/>
      <c r="M80" s="141"/>
      <c r="N80" s="137"/>
      <c r="O80" s="141"/>
      <c r="P80" s="479" t="str">
        <f>VLOOKUP(_Output!D1219,_Guidance!$B$2187:$C$2193,2,FALSE)</f>
        <v xml:space="preserve"> </v>
      </c>
      <c r="Q80" s="402" t="s">
        <v>4343</v>
      </c>
      <c r="R80" s="156"/>
    </row>
    <row r="81" spans="1:18" ht="20.3" customHeight="1" x14ac:dyDescent="0.3">
      <c r="A81" s="157"/>
      <c r="B81" s="170"/>
      <c r="C81" s="169"/>
      <c r="D81" s="163"/>
      <c r="E81" s="163"/>
      <c r="F81" s="163"/>
      <c r="G81" s="163"/>
      <c r="H81" s="163"/>
      <c r="I81" s="163"/>
      <c r="J81" s="163"/>
      <c r="K81" s="163"/>
      <c r="L81" s="137"/>
      <c r="M81" s="141"/>
      <c r="N81" s="137"/>
      <c r="O81" s="141"/>
      <c r="P81" s="479"/>
      <c r="Q81" s="402"/>
      <c r="R81" s="156"/>
    </row>
    <row r="82" spans="1:18" ht="20.3" customHeight="1" x14ac:dyDescent="0.3">
      <c r="A82" s="157"/>
      <c r="B82" s="169" t="s">
        <v>4104</v>
      </c>
      <c r="C82" s="169"/>
      <c r="D82" s="163"/>
      <c r="E82" s="163"/>
      <c r="F82" s="163"/>
      <c r="G82" s="163"/>
      <c r="H82" s="163"/>
      <c r="I82" s="163"/>
      <c r="J82" s="163"/>
      <c r="K82" s="163"/>
      <c r="L82" s="137"/>
      <c r="M82" s="141"/>
      <c r="N82" s="137"/>
      <c r="O82" s="141"/>
      <c r="P82" s="479"/>
      <c r="Q82" s="402"/>
      <c r="R82" s="156"/>
    </row>
    <row r="83" spans="1:18" ht="20.3" customHeight="1" x14ac:dyDescent="0.3">
      <c r="A83" s="157"/>
      <c r="B83" s="170" t="s">
        <v>4202</v>
      </c>
      <c r="C83" s="163" t="s">
        <v>4429</v>
      </c>
      <c r="D83" s="163"/>
      <c r="E83" s="163"/>
      <c r="F83" s="163"/>
      <c r="G83" s="163"/>
      <c r="H83" s="163"/>
      <c r="I83" s="163"/>
      <c r="J83" s="163"/>
      <c r="K83" s="163"/>
      <c r="L83" s="137"/>
      <c r="M83" s="141"/>
      <c r="N83" s="137"/>
      <c r="O83" s="141"/>
      <c r="P83" s="479" t="str">
        <f>VLOOKUP(_Output!D1220,_Guidance!$B$2187:$C$2193,2,FALSE)</f>
        <v xml:space="preserve"> </v>
      </c>
      <c r="Q83" s="402" t="s">
        <v>4145</v>
      </c>
      <c r="R83" s="156"/>
    </row>
    <row r="84" spans="1:18" ht="20.3" customHeight="1" x14ac:dyDescent="0.3">
      <c r="A84" s="157"/>
      <c r="B84" s="170" t="s">
        <v>4203</v>
      </c>
      <c r="C84" s="163" t="s">
        <v>4430</v>
      </c>
      <c r="D84" s="163"/>
      <c r="E84" s="163"/>
      <c r="F84" s="163"/>
      <c r="G84" s="163"/>
      <c r="H84" s="163"/>
      <c r="I84" s="163"/>
      <c r="J84" s="163"/>
      <c r="K84" s="163"/>
      <c r="L84" s="137"/>
      <c r="M84" s="141"/>
      <c r="N84" s="137"/>
      <c r="O84" s="141"/>
      <c r="P84" s="479" t="str">
        <f>VLOOKUP(_Output!D1221,_Guidance!$B$2187:$C$2193,2,FALSE)</f>
        <v xml:space="preserve"> </v>
      </c>
      <c r="Q84" s="402" t="s">
        <v>4144</v>
      </c>
      <c r="R84" s="156"/>
    </row>
    <row r="85" spans="1:18" ht="20.3" customHeight="1" x14ac:dyDescent="0.3">
      <c r="A85" s="157"/>
      <c r="B85" s="170" t="s">
        <v>4204</v>
      </c>
      <c r="C85" s="163" t="s">
        <v>2586</v>
      </c>
      <c r="D85" s="141"/>
      <c r="E85" s="141"/>
      <c r="F85" s="141"/>
      <c r="G85" s="141"/>
      <c r="H85" s="141"/>
      <c r="I85" s="141"/>
      <c r="J85" s="141"/>
      <c r="K85" s="141"/>
      <c r="L85" s="137"/>
      <c r="M85" s="141"/>
      <c r="N85" s="137"/>
      <c r="O85" s="141"/>
      <c r="P85" s="479" t="str">
        <f>VLOOKUP(_Output!D1222,_Guidance!$B$2187:$C$2193,2,FALSE)</f>
        <v xml:space="preserve"> </v>
      </c>
      <c r="Q85" s="402" t="s">
        <v>4184</v>
      </c>
      <c r="R85" s="156"/>
    </row>
    <row r="86" spans="1:18" ht="20.3" customHeight="1" x14ac:dyDescent="0.3">
      <c r="A86" s="157"/>
      <c r="B86" s="170" t="s">
        <v>4205</v>
      </c>
      <c r="C86" s="163" t="s">
        <v>2321</v>
      </c>
      <c r="D86" s="163"/>
      <c r="E86" s="169"/>
      <c r="F86" s="169"/>
      <c r="G86" s="169"/>
      <c r="H86" s="169"/>
      <c r="I86" s="169"/>
      <c r="J86" s="169"/>
      <c r="K86" s="169"/>
      <c r="L86" s="137"/>
      <c r="M86" s="141"/>
      <c r="N86" s="137"/>
      <c r="O86" s="141"/>
      <c r="P86" s="479" t="str">
        <f>VLOOKUP(_Output!D1223,_Guidance!$B$2187:$C$2193,2,FALSE)</f>
        <v xml:space="preserve"> </v>
      </c>
      <c r="Q86" s="402" t="s">
        <v>2348</v>
      </c>
      <c r="R86" s="156"/>
    </row>
    <row r="87" spans="1:18" ht="20.3" customHeight="1" x14ac:dyDescent="0.3">
      <c r="A87" s="157"/>
      <c r="B87" s="170" t="s">
        <v>4206</v>
      </c>
      <c r="C87" s="163" t="s">
        <v>2324</v>
      </c>
      <c r="D87" s="163"/>
      <c r="E87" s="163"/>
      <c r="F87" s="163"/>
      <c r="G87" s="163"/>
      <c r="H87" s="163"/>
      <c r="I87" s="163"/>
      <c r="J87" s="163"/>
      <c r="K87" s="163"/>
      <c r="L87" s="137"/>
      <c r="M87" s="141"/>
      <c r="N87" s="137"/>
      <c r="O87" s="141"/>
      <c r="P87" s="479" t="str">
        <f>VLOOKUP(_Output!D1224,_Guidance!$B$2187:$C$2193,2,FALSE)</f>
        <v xml:space="preserve"> </v>
      </c>
      <c r="Q87" s="402" t="s">
        <v>4185</v>
      </c>
      <c r="R87" s="156"/>
    </row>
    <row r="88" spans="1:18" ht="20.3" customHeight="1" x14ac:dyDescent="0.3">
      <c r="A88" s="157"/>
      <c r="B88" s="170" t="s">
        <v>4207</v>
      </c>
      <c r="C88" s="171" t="s">
        <v>2320</v>
      </c>
      <c r="D88" s="144"/>
      <c r="E88" s="144"/>
      <c r="F88" s="144"/>
      <c r="G88" s="171"/>
      <c r="H88" s="171"/>
      <c r="I88" s="171"/>
      <c r="J88" s="171"/>
      <c r="K88" s="171"/>
      <c r="L88" s="140"/>
      <c r="M88" s="144"/>
      <c r="N88" s="140"/>
      <c r="O88" s="144"/>
      <c r="P88" s="406" t="str">
        <f>VLOOKUP(_Output!D1225,_Guidance!$B$2187:$C$2193,2,FALSE)</f>
        <v xml:space="preserve"> </v>
      </c>
      <c r="Q88" s="406" t="s">
        <v>4345</v>
      </c>
      <c r="R88" s="156"/>
    </row>
    <row r="89" spans="1:18" ht="20.3" customHeight="1" x14ac:dyDescent="0.3">
      <c r="A89" s="157"/>
      <c r="B89" s="141"/>
      <c r="C89" s="172" t="s">
        <v>604</v>
      </c>
      <c r="D89" s="172"/>
      <c r="E89" s="172"/>
      <c r="F89" s="172"/>
      <c r="G89" s="172"/>
      <c r="H89" s="172"/>
      <c r="I89" s="172"/>
      <c r="J89" s="172"/>
      <c r="K89" s="172"/>
      <c r="L89" s="408">
        <f>IFERROR(ROUND(_Output!K419,0),0)</f>
        <v>0</v>
      </c>
      <c r="M89" s="141"/>
      <c r="N89" s="137"/>
      <c r="O89" s="141"/>
      <c r="P89" s="180"/>
      <c r="Q89" s="402"/>
      <c r="R89" s="156"/>
    </row>
    <row r="90" spans="1:18" ht="20.3" customHeight="1" x14ac:dyDescent="0.3">
      <c r="A90" s="157"/>
      <c r="B90" s="141"/>
      <c r="C90" s="172"/>
      <c r="D90" s="172"/>
      <c r="E90" s="172"/>
      <c r="F90" s="172"/>
      <c r="G90" s="172"/>
      <c r="H90" s="172"/>
      <c r="I90" s="172"/>
      <c r="J90" s="172"/>
      <c r="K90" s="172"/>
      <c r="L90" s="478"/>
      <c r="M90" s="141"/>
      <c r="N90" s="137"/>
      <c r="O90" s="141"/>
      <c r="P90" s="180"/>
      <c r="Q90" s="402"/>
      <c r="R90" s="156"/>
    </row>
    <row r="91" spans="1:18" ht="20.3" customHeight="1" x14ac:dyDescent="0.3">
      <c r="A91" s="176"/>
      <c r="B91" s="174" t="s">
        <v>233</v>
      </c>
      <c r="C91" s="174"/>
      <c r="D91" s="174"/>
      <c r="E91" s="174"/>
      <c r="F91" s="174"/>
      <c r="G91" s="174"/>
      <c r="H91" s="174"/>
      <c r="I91" s="174"/>
      <c r="J91" s="174"/>
      <c r="K91" s="174"/>
      <c r="L91" s="140"/>
      <c r="M91" s="141"/>
      <c r="N91" s="140"/>
      <c r="O91" s="141"/>
      <c r="P91" s="140"/>
      <c r="Q91" s="140"/>
      <c r="R91" s="156"/>
    </row>
    <row r="92" spans="1:18" ht="20.3" customHeight="1" x14ac:dyDescent="0.3">
      <c r="A92" s="9"/>
      <c r="B92" s="3" t="s">
        <v>285</v>
      </c>
      <c r="C92" s="3" t="s">
        <v>4651</v>
      </c>
      <c r="D92" s="5"/>
      <c r="E92" s="5"/>
      <c r="F92" s="5"/>
      <c r="G92" s="5"/>
      <c r="H92" s="5"/>
      <c r="I92" s="5"/>
      <c r="J92" s="5"/>
      <c r="K92" s="102" t="s">
        <v>902</v>
      </c>
      <c r="L92" s="728" t="s">
        <v>519</v>
      </c>
      <c r="M92" s="714"/>
      <c r="N92" s="847"/>
      <c r="O92" s="847"/>
      <c r="P92" s="847"/>
      <c r="Q92" s="848"/>
      <c r="R92" s="14"/>
    </row>
    <row r="93" spans="1:18" ht="20.3" customHeight="1" x14ac:dyDescent="0.3">
      <c r="A93" s="9"/>
      <c r="B93" s="5"/>
      <c r="C93" s="5"/>
      <c r="D93" s="5"/>
      <c r="E93" s="5"/>
      <c r="F93" s="5"/>
      <c r="G93" s="5"/>
      <c r="H93" s="5"/>
      <c r="I93" s="5"/>
      <c r="J93" s="5"/>
      <c r="K93" s="5"/>
      <c r="L93" s="729" t="s">
        <v>520</v>
      </c>
      <c r="M93" s="715"/>
      <c r="N93" s="843"/>
      <c r="O93" s="843"/>
      <c r="P93" s="843"/>
      <c r="Q93" s="844"/>
      <c r="R93" s="14"/>
    </row>
    <row r="94" spans="1:18" ht="20.3" customHeight="1" x14ac:dyDescent="0.3">
      <c r="A94" s="9"/>
      <c r="B94" s="5"/>
      <c r="C94" s="5"/>
      <c r="D94" s="5"/>
      <c r="E94" s="5"/>
      <c r="F94" s="5"/>
      <c r="G94" s="5"/>
      <c r="H94" s="5"/>
      <c r="I94" s="5"/>
      <c r="J94" s="5"/>
      <c r="K94" s="5"/>
      <c r="L94" s="729" t="s">
        <v>245</v>
      </c>
      <c r="M94" s="715"/>
      <c r="N94" s="845"/>
      <c r="O94" s="845"/>
      <c r="P94" s="845"/>
      <c r="Q94" s="846"/>
      <c r="R94" s="14"/>
    </row>
    <row r="95" spans="1:18" ht="20.3" customHeight="1" x14ac:dyDescent="0.3">
      <c r="A95" s="9"/>
      <c r="B95" s="5"/>
      <c r="C95" s="5"/>
      <c r="D95" s="5"/>
      <c r="E95" s="5"/>
      <c r="F95" s="5"/>
      <c r="G95" s="5"/>
      <c r="H95" s="5"/>
      <c r="I95" s="5"/>
      <c r="J95" s="5"/>
      <c r="K95" s="5"/>
      <c r="L95" s="729" t="s">
        <v>246</v>
      </c>
      <c r="M95" s="715"/>
      <c r="N95" s="843"/>
      <c r="O95" s="843"/>
      <c r="P95" s="843"/>
      <c r="Q95" s="844"/>
      <c r="R95" s="14"/>
    </row>
    <row r="96" spans="1:18" ht="20.3" customHeight="1" x14ac:dyDescent="0.3">
      <c r="A96" s="9"/>
      <c r="B96" s="5"/>
      <c r="C96" s="5"/>
      <c r="D96" s="5"/>
      <c r="E96" s="5"/>
      <c r="F96" s="5"/>
      <c r="G96" s="5"/>
      <c r="H96" s="5"/>
      <c r="I96" s="5"/>
      <c r="J96" s="5"/>
      <c r="K96" s="5"/>
      <c r="L96" s="729" t="s">
        <v>261</v>
      </c>
      <c r="M96" s="715"/>
      <c r="N96" s="845"/>
      <c r="O96" s="845"/>
      <c r="P96" s="845"/>
      <c r="Q96" s="846"/>
      <c r="R96" s="14"/>
    </row>
    <row r="97" spans="1:18" ht="20.3" customHeight="1" x14ac:dyDescent="0.3">
      <c r="A97" s="9"/>
      <c r="B97" s="5"/>
      <c r="C97" s="5"/>
      <c r="D97" s="5"/>
      <c r="E97" s="5"/>
      <c r="F97" s="5"/>
      <c r="G97" s="5"/>
      <c r="H97" s="5"/>
      <c r="I97" s="5"/>
      <c r="J97" s="5"/>
      <c r="K97" s="5"/>
      <c r="L97" s="729" t="s">
        <v>525</v>
      </c>
      <c r="M97" s="715"/>
      <c r="N97" s="849"/>
      <c r="O97" s="849"/>
      <c r="P97" s="849"/>
      <c r="Q97" s="850"/>
      <c r="R97" s="14"/>
    </row>
    <row r="98" spans="1:18" ht="20.3" customHeight="1" x14ac:dyDescent="0.3">
      <c r="A98" s="9"/>
      <c r="B98" s="5"/>
      <c r="C98" s="5"/>
      <c r="D98" s="5"/>
      <c r="E98" s="5"/>
      <c r="F98" s="5"/>
      <c r="G98" s="5"/>
      <c r="H98" s="5"/>
      <c r="I98" s="5"/>
      <c r="J98" s="5"/>
      <c r="K98" s="5"/>
      <c r="L98" s="729" t="s">
        <v>526</v>
      </c>
      <c r="M98" s="715"/>
      <c r="N98" s="849"/>
      <c r="O98" s="849"/>
      <c r="P98" s="849"/>
      <c r="Q98" s="850"/>
      <c r="R98" s="14"/>
    </row>
    <row r="99" spans="1:18" ht="20.3" customHeight="1" x14ac:dyDescent="0.3">
      <c r="A99" s="9"/>
      <c r="B99" s="5"/>
      <c r="C99" s="5"/>
      <c r="D99" s="5"/>
      <c r="E99" s="5"/>
      <c r="F99" s="5"/>
      <c r="G99" s="5"/>
      <c r="H99" s="5"/>
      <c r="I99" s="5"/>
      <c r="J99" s="5"/>
      <c r="K99" s="5"/>
      <c r="L99" s="729" t="s">
        <v>527</v>
      </c>
      <c r="M99" s="715"/>
      <c r="N99" s="849"/>
      <c r="O99" s="849"/>
      <c r="P99" s="849"/>
      <c r="Q99" s="850"/>
      <c r="R99" s="14"/>
    </row>
    <row r="100" spans="1:18" ht="20.3" customHeight="1" x14ac:dyDescent="0.3">
      <c r="A100" s="9"/>
      <c r="B100" s="5"/>
      <c r="C100" s="5"/>
      <c r="D100" s="5"/>
      <c r="E100" s="5"/>
      <c r="F100" s="5"/>
      <c r="G100" s="5"/>
      <c r="H100" s="5"/>
      <c r="I100" s="5"/>
      <c r="J100" s="5"/>
      <c r="K100" s="5"/>
      <c r="L100" s="729" t="s">
        <v>524</v>
      </c>
      <c r="M100" s="715"/>
      <c r="N100" s="849"/>
      <c r="O100" s="849"/>
      <c r="P100" s="849"/>
      <c r="Q100" s="850"/>
      <c r="R100" s="14"/>
    </row>
    <row r="101" spans="1:18" ht="20.3" customHeight="1" x14ac:dyDescent="0.3">
      <c r="A101" s="9"/>
      <c r="B101" s="5"/>
      <c r="C101" s="5"/>
      <c r="D101" s="5"/>
      <c r="E101" s="5"/>
      <c r="F101" s="5"/>
      <c r="G101" s="5"/>
      <c r="H101" s="5"/>
      <c r="I101" s="5"/>
      <c r="J101" s="5"/>
      <c r="K101" s="5"/>
      <c r="L101" s="729" t="s">
        <v>528</v>
      </c>
      <c r="M101" s="715"/>
      <c r="N101" s="849"/>
      <c r="O101" s="849"/>
      <c r="P101" s="849"/>
      <c r="Q101" s="850"/>
      <c r="R101" s="14"/>
    </row>
    <row r="102" spans="1:18" ht="20.3" customHeight="1" x14ac:dyDescent="0.3">
      <c r="A102" s="9"/>
      <c r="B102" s="5"/>
      <c r="C102" s="5"/>
      <c r="D102" s="5"/>
      <c r="E102" s="5"/>
      <c r="F102" s="5"/>
      <c r="G102" s="5"/>
      <c r="H102" s="5"/>
      <c r="I102" s="5"/>
      <c r="J102" s="5"/>
      <c r="K102" s="5"/>
      <c r="L102" s="729" t="s">
        <v>529</v>
      </c>
      <c r="M102" s="715"/>
      <c r="N102" s="843"/>
      <c r="O102" s="843"/>
      <c r="P102" s="843"/>
      <c r="Q102" s="844"/>
      <c r="R102" s="14"/>
    </row>
    <row r="103" spans="1:18" ht="20.3" customHeight="1" x14ac:dyDescent="0.3">
      <c r="A103" s="9"/>
      <c r="B103" s="5"/>
      <c r="C103" s="5"/>
      <c r="D103" s="5"/>
      <c r="E103" s="5"/>
      <c r="F103" s="5"/>
      <c r="G103" s="5"/>
      <c r="H103" s="5"/>
      <c r="I103" s="5"/>
      <c r="J103" s="5"/>
      <c r="K103" s="5"/>
      <c r="L103" s="729" t="s">
        <v>530</v>
      </c>
      <c r="M103" s="715"/>
      <c r="N103" s="843"/>
      <c r="O103" s="843"/>
      <c r="P103" s="843"/>
      <c r="Q103" s="844"/>
      <c r="R103" s="14"/>
    </row>
    <row r="104" spans="1:18" ht="20.3" customHeight="1" x14ac:dyDescent="0.3">
      <c r="A104" s="9"/>
      <c r="B104" s="5"/>
      <c r="C104" s="5"/>
      <c r="D104" s="5"/>
      <c r="E104" s="5"/>
      <c r="F104" s="5"/>
      <c r="G104" s="5"/>
      <c r="H104" s="5"/>
      <c r="I104" s="5"/>
      <c r="J104" s="5"/>
      <c r="K104" s="5"/>
      <c r="L104" s="729" t="s">
        <v>970</v>
      </c>
      <c r="M104" s="715"/>
      <c r="N104" s="845"/>
      <c r="O104" s="845"/>
      <c r="P104" s="845"/>
      <c r="Q104" s="846"/>
      <c r="R104" s="14"/>
    </row>
    <row r="105" spans="1:18" ht="20.3" customHeight="1" x14ac:dyDescent="0.3">
      <c r="A105" s="9"/>
      <c r="B105" s="5"/>
      <c r="C105" s="5"/>
      <c r="D105" s="5"/>
      <c r="E105" s="5"/>
      <c r="F105" s="5"/>
      <c r="G105" s="5"/>
      <c r="H105" s="5"/>
      <c r="I105" s="5"/>
      <c r="J105" s="5"/>
      <c r="K105" s="5"/>
      <c r="L105" s="729" t="s">
        <v>350</v>
      </c>
      <c r="M105" s="715"/>
      <c r="N105" s="843"/>
      <c r="O105" s="843"/>
      <c r="P105" s="843"/>
      <c r="Q105" s="844"/>
      <c r="R105" s="14"/>
    </row>
    <row r="106" spans="1:18" ht="20.3" customHeight="1" x14ac:dyDescent="0.3">
      <c r="A106" s="9"/>
      <c r="B106" s="5"/>
      <c r="C106" s="5"/>
      <c r="D106" s="5"/>
      <c r="E106" s="5"/>
      <c r="F106" s="5"/>
      <c r="G106" s="5"/>
      <c r="H106" s="5"/>
      <c r="I106" s="5"/>
      <c r="J106" s="5"/>
      <c r="K106" s="5"/>
      <c r="L106" s="729" t="s">
        <v>351</v>
      </c>
      <c r="M106" s="715"/>
      <c r="N106" s="843"/>
      <c r="O106" s="843"/>
      <c r="P106" s="843"/>
      <c r="Q106" s="844"/>
      <c r="R106" s="14"/>
    </row>
    <row r="107" spans="1:18" ht="20.3" customHeight="1" x14ac:dyDescent="0.3">
      <c r="A107" s="9"/>
      <c r="B107" s="5"/>
      <c r="C107" s="5"/>
      <c r="D107" s="5"/>
      <c r="E107" s="5"/>
      <c r="F107" s="5"/>
      <c r="G107" s="5"/>
      <c r="H107" s="5"/>
      <c r="I107" s="5"/>
      <c r="J107" s="5"/>
      <c r="K107" s="5"/>
      <c r="L107" s="729" t="s">
        <v>3361</v>
      </c>
      <c r="M107" s="715"/>
      <c r="N107" s="845"/>
      <c r="O107" s="845"/>
      <c r="P107" s="845"/>
      <c r="Q107" s="846"/>
      <c r="R107" s="14"/>
    </row>
    <row r="108" spans="1:18" ht="20.3" customHeight="1" x14ac:dyDescent="0.3">
      <c r="A108" s="9"/>
      <c r="B108" s="5"/>
      <c r="C108" s="5"/>
      <c r="D108" s="5"/>
      <c r="E108" s="5"/>
      <c r="F108" s="5"/>
      <c r="G108" s="5"/>
      <c r="H108" s="5"/>
      <c r="I108" s="5"/>
      <c r="J108" s="5"/>
      <c r="K108" s="5"/>
      <c r="L108" s="729" t="s">
        <v>3362</v>
      </c>
      <c r="M108" s="715"/>
      <c r="N108" s="849"/>
      <c r="O108" s="849"/>
      <c r="P108" s="849"/>
      <c r="Q108" s="850"/>
      <c r="R108" s="14"/>
    </row>
    <row r="109" spans="1:18" ht="20.3" customHeight="1" x14ac:dyDescent="0.3">
      <c r="A109" s="9"/>
      <c r="B109" s="5"/>
      <c r="C109" s="5"/>
      <c r="D109" s="5"/>
      <c r="E109" s="5"/>
      <c r="F109" s="5"/>
      <c r="G109" s="5"/>
      <c r="H109" s="5"/>
      <c r="I109" s="5"/>
      <c r="J109" s="5"/>
      <c r="K109" s="5"/>
      <c r="L109" s="729" t="s">
        <v>3363</v>
      </c>
      <c r="M109" s="715"/>
      <c r="N109" s="849"/>
      <c r="O109" s="849"/>
      <c r="P109" s="849"/>
      <c r="Q109" s="850"/>
      <c r="R109" s="14"/>
    </row>
    <row r="110" spans="1:18" ht="20.3" customHeight="1" x14ac:dyDescent="0.3">
      <c r="A110" s="9"/>
      <c r="B110" s="5"/>
      <c r="C110" s="5"/>
      <c r="D110" s="5"/>
      <c r="E110" s="5"/>
      <c r="F110" s="5"/>
      <c r="G110" s="5"/>
      <c r="H110" s="5"/>
      <c r="I110" s="5"/>
      <c r="J110" s="5"/>
      <c r="K110" s="5"/>
      <c r="L110" s="729" t="s">
        <v>3364</v>
      </c>
      <c r="M110" s="715"/>
      <c r="N110" s="849"/>
      <c r="O110" s="849"/>
      <c r="P110" s="849"/>
      <c r="Q110" s="850"/>
      <c r="R110" s="14"/>
    </row>
    <row r="111" spans="1:18" ht="20.3" customHeight="1" x14ac:dyDescent="0.3">
      <c r="A111" s="9"/>
      <c r="B111" s="5"/>
      <c r="C111" s="5"/>
      <c r="D111" s="5"/>
      <c r="E111" s="5"/>
      <c r="F111" s="5"/>
      <c r="G111" s="5"/>
      <c r="H111" s="5"/>
      <c r="I111" s="5"/>
      <c r="J111" s="5"/>
      <c r="K111" s="5"/>
      <c r="L111" s="729" t="s">
        <v>2302</v>
      </c>
      <c r="M111" s="715"/>
      <c r="N111" s="843"/>
      <c r="O111" s="843"/>
      <c r="P111" s="843"/>
      <c r="Q111" s="844"/>
      <c r="R111" s="14"/>
    </row>
    <row r="112" spans="1:18" ht="20.3" customHeight="1" x14ac:dyDescent="0.3">
      <c r="A112" s="9"/>
      <c r="B112" s="5"/>
      <c r="C112" s="5"/>
      <c r="D112" s="5"/>
      <c r="E112" s="5"/>
      <c r="F112" s="5"/>
      <c r="G112" s="5"/>
      <c r="H112" s="5"/>
      <c r="I112" s="5"/>
      <c r="J112" s="5"/>
      <c r="K112" s="5"/>
      <c r="L112" s="729" t="s">
        <v>2303</v>
      </c>
      <c r="M112" s="715"/>
      <c r="N112" s="843"/>
      <c r="O112" s="843"/>
      <c r="P112" s="843"/>
      <c r="Q112" s="844"/>
      <c r="R112" s="14"/>
    </row>
    <row r="113" spans="1:18" ht="20.3" customHeight="1" x14ac:dyDescent="0.3">
      <c r="A113" s="9"/>
      <c r="B113" s="5"/>
      <c r="C113" s="5"/>
      <c r="D113" s="5"/>
      <c r="E113" s="5"/>
      <c r="F113" s="5"/>
      <c r="G113" s="5"/>
      <c r="H113" s="5"/>
      <c r="I113" s="5"/>
      <c r="J113" s="5"/>
      <c r="K113" s="5"/>
      <c r="L113" s="730" t="s">
        <v>4023</v>
      </c>
      <c r="M113" s="716"/>
      <c r="N113" s="841"/>
      <c r="O113" s="841"/>
      <c r="P113" s="841"/>
      <c r="Q113" s="842"/>
      <c r="R113" s="14"/>
    </row>
    <row r="114" spans="1:18" ht="20.3" customHeight="1" x14ac:dyDescent="0.3">
      <c r="A114" s="9"/>
      <c r="B114" s="5"/>
      <c r="C114" s="5"/>
      <c r="D114" s="5"/>
      <c r="E114" s="5"/>
      <c r="F114" s="5"/>
      <c r="G114" s="5"/>
      <c r="H114" s="5"/>
      <c r="I114" s="5"/>
      <c r="J114" s="5"/>
      <c r="K114" s="5"/>
      <c r="L114" s="5"/>
      <c r="M114" s="5"/>
      <c r="N114" s="5"/>
      <c r="O114" s="5"/>
      <c r="P114" s="5"/>
      <c r="Q114" s="5"/>
      <c r="R114" s="14"/>
    </row>
    <row r="115" spans="1:18" ht="20.3" customHeight="1" x14ac:dyDescent="0.3">
      <c r="A115" s="9"/>
      <c r="B115" s="5"/>
      <c r="C115" s="5"/>
      <c r="D115" s="5"/>
      <c r="E115" s="5"/>
      <c r="F115" s="5"/>
      <c r="G115" s="5"/>
      <c r="H115" s="5"/>
      <c r="I115" s="5"/>
      <c r="J115" s="5"/>
      <c r="K115" s="102" t="s">
        <v>941</v>
      </c>
      <c r="L115" s="728" t="s">
        <v>2621</v>
      </c>
      <c r="M115" s="714"/>
      <c r="N115" s="847"/>
      <c r="O115" s="847"/>
      <c r="P115" s="847"/>
      <c r="Q115" s="848"/>
      <c r="R115" s="14"/>
    </row>
    <row r="116" spans="1:18" ht="20.3" customHeight="1" x14ac:dyDescent="0.3">
      <c r="A116" s="9"/>
      <c r="B116" s="5"/>
      <c r="C116" s="5"/>
      <c r="D116" s="5"/>
      <c r="E116" s="5"/>
      <c r="F116" s="5"/>
      <c r="G116" s="5"/>
      <c r="H116" s="5"/>
      <c r="I116" s="5"/>
      <c r="J116" s="5"/>
      <c r="K116" s="5"/>
      <c r="L116" s="729" t="s">
        <v>2622</v>
      </c>
      <c r="M116" s="715"/>
      <c r="N116" s="843"/>
      <c r="O116" s="843"/>
      <c r="P116" s="843"/>
      <c r="Q116" s="844"/>
      <c r="R116" s="14"/>
    </row>
    <row r="117" spans="1:18" ht="20.3" customHeight="1" x14ac:dyDescent="0.3">
      <c r="A117" s="9"/>
      <c r="B117" s="5"/>
      <c r="C117" s="5"/>
      <c r="D117" s="5"/>
      <c r="E117" s="5"/>
      <c r="F117" s="5"/>
      <c r="G117" s="5"/>
      <c r="H117" s="5"/>
      <c r="I117" s="5"/>
      <c r="J117" s="5"/>
      <c r="K117" s="5"/>
      <c r="L117" s="729" t="s">
        <v>2623</v>
      </c>
      <c r="M117" s="715"/>
      <c r="N117" s="845"/>
      <c r="O117" s="845"/>
      <c r="P117" s="845"/>
      <c r="Q117" s="846"/>
      <c r="R117" s="14"/>
    </row>
    <row r="118" spans="1:18" ht="20.3" customHeight="1" x14ac:dyDescent="0.3">
      <c r="A118" s="9"/>
      <c r="B118" s="5"/>
      <c r="C118" s="5"/>
      <c r="D118" s="5"/>
      <c r="E118" s="5"/>
      <c r="F118" s="5"/>
      <c r="G118" s="5"/>
      <c r="H118" s="5"/>
      <c r="I118" s="5"/>
      <c r="J118" s="5"/>
      <c r="K118" s="5"/>
      <c r="L118" s="729" t="s">
        <v>2624</v>
      </c>
      <c r="M118" s="715"/>
      <c r="N118" s="843"/>
      <c r="O118" s="843"/>
      <c r="P118" s="843"/>
      <c r="Q118" s="844"/>
      <c r="R118" s="14"/>
    </row>
    <row r="119" spans="1:18" ht="20.3" customHeight="1" x14ac:dyDescent="0.3">
      <c r="A119" s="9"/>
      <c r="B119" s="5"/>
      <c r="C119" s="5"/>
      <c r="D119" s="5"/>
      <c r="E119" s="5"/>
      <c r="F119" s="5"/>
      <c r="G119" s="5"/>
      <c r="H119" s="5"/>
      <c r="I119" s="5"/>
      <c r="J119" s="5"/>
      <c r="K119" s="5"/>
      <c r="L119" s="729" t="s">
        <v>2625</v>
      </c>
      <c r="M119" s="715"/>
      <c r="N119" s="843"/>
      <c r="O119" s="843"/>
      <c r="P119" s="843"/>
      <c r="Q119" s="844"/>
      <c r="R119" s="14"/>
    </row>
    <row r="120" spans="1:18" ht="20.3" customHeight="1" x14ac:dyDescent="0.3">
      <c r="A120" s="9"/>
      <c r="B120" s="5"/>
      <c r="C120" s="5"/>
      <c r="D120" s="5"/>
      <c r="E120" s="5"/>
      <c r="F120" s="5"/>
      <c r="G120" s="5"/>
      <c r="H120" s="5"/>
      <c r="I120" s="5"/>
      <c r="J120" s="5"/>
      <c r="K120" s="5"/>
      <c r="L120" s="729" t="s">
        <v>2626</v>
      </c>
      <c r="M120" s="715"/>
      <c r="N120" s="843"/>
      <c r="O120" s="843"/>
      <c r="P120" s="843"/>
      <c r="Q120" s="844"/>
      <c r="R120" s="14"/>
    </row>
    <row r="121" spans="1:18" ht="20.3" customHeight="1" x14ac:dyDescent="0.3">
      <c r="A121" s="9"/>
      <c r="B121" s="5"/>
      <c r="C121" s="5"/>
      <c r="D121" s="5"/>
      <c r="E121" s="5"/>
      <c r="F121" s="5"/>
      <c r="G121" s="5"/>
      <c r="H121" s="5"/>
      <c r="I121" s="5"/>
      <c r="J121" s="5"/>
      <c r="K121" s="5"/>
      <c r="L121" s="729" t="s">
        <v>2627</v>
      </c>
      <c r="M121" s="715"/>
      <c r="N121" s="843"/>
      <c r="O121" s="843"/>
      <c r="P121" s="843"/>
      <c r="Q121" s="844"/>
      <c r="R121" s="14"/>
    </row>
    <row r="122" spans="1:18" ht="20.3" customHeight="1" x14ac:dyDescent="0.3">
      <c r="A122" s="9"/>
      <c r="B122" s="5"/>
      <c r="C122" s="5"/>
      <c r="D122" s="5"/>
      <c r="E122" s="5"/>
      <c r="F122" s="5"/>
      <c r="G122" s="5"/>
      <c r="H122" s="5"/>
      <c r="I122" s="5"/>
      <c r="J122" s="5"/>
      <c r="K122" s="5"/>
      <c r="L122" s="729" t="s">
        <v>2628</v>
      </c>
      <c r="M122" s="715"/>
      <c r="N122" s="843"/>
      <c r="O122" s="843"/>
      <c r="P122" s="843"/>
      <c r="Q122" s="844"/>
      <c r="R122" s="14"/>
    </row>
    <row r="123" spans="1:18" ht="20.3" customHeight="1" x14ac:dyDescent="0.3">
      <c r="A123" s="9"/>
      <c r="B123" s="5"/>
      <c r="C123" s="5"/>
      <c r="D123" s="5"/>
      <c r="E123" s="5"/>
      <c r="F123" s="5"/>
      <c r="G123" s="5"/>
      <c r="H123" s="5"/>
      <c r="I123" s="5"/>
      <c r="J123" s="5"/>
      <c r="K123" s="5"/>
      <c r="L123" s="729" t="s">
        <v>3365</v>
      </c>
      <c r="M123" s="715"/>
      <c r="N123" s="843"/>
      <c r="O123" s="843"/>
      <c r="P123" s="843"/>
      <c r="Q123" s="844"/>
      <c r="R123" s="14"/>
    </row>
    <row r="124" spans="1:18" ht="20.3" customHeight="1" x14ac:dyDescent="0.3">
      <c r="A124" s="9"/>
      <c r="B124" s="5"/>
      <c r="C124" s="5"/>
      <c r="D124" s="5"/>
      <c r="E124" s="5"/>
      <c r="F124" s="5"/>
      <c r="G124" s="5"/>
      <c r="H124" s="5"/>
      <c r="I124" s="5"/>
      <c r="J124" s="5"/>
      <c r="K124" s="5"/>
      <c r="L124" s="729" t="s">
        <v>3366</v>
      </c>
      <c r="M124" s="715"/>
      <c r="N124" s="843"/>
      <c r="O124" s="843"/>
      <c r="P124" s="843"/>
      <c r="Q124" s="844"/>
      <c r="R124" s="14"/>
    </row>
    <row r="125" spans="1:18" ht="20.3" customHeight="1" x14ac:dyDescent="0.3">
      <c r="A125" s="9"/>
      <c r="B125" s="5"/>
      <c r="C125" s="5"/>
      <c r="D125" s="5"/>
      <c r="E125" s="5"/>
      <c r="F125" s="5"/>
      <c r="G125" s="5"/>
      <c r="H125" s="5"/>
      <c r="I125" s="5"/>
      <c r="J125" s="5"/>
      <c r="K125" s="5"/>
      <c r="L125" s="729" t="s">
        <v>3367</v>
      </c>
      <c r="M125" s="715"/>
      <c r="N125" s="843"/>
      <c r="O125" s="843"/>
      <c r="P125" s="843"/>
      <c r="Q125" s="844"/>
      <c r="R125" s="14"/>
    </row>
    <row r="126" spans="1:18" ht="20.3" customHeight="1" x14ac:dyDescent="0.3">
      <c r="A126" s="9"/>
      <c r="B126" s="5"/>
      <c r="C126" s="5"/>
      <c r="D126" s="5"/>
      <c r="E126" s="5"/>
      <c r="F126" s="5"/>
      <c r="G126" s="5"/>
      <c r="H126" s="5"/>
      <c r="I126" s="5"/>
      <c r="J126" s="5"/>
      <c r="K126" s="5"/>
      <c r="L126" s="729" t="s">
        <v>3368</v>
      </c>
      <c r="M126" s="715"/>
      <c r="N126" s="843"/>
      <c r="O126" s="843"/>
      <c r="P126" s="843"/>
      <c r="Q126" s="844"/>
      <c r="R126" s="14"/>
    </row>
    <row r="127" spans="1:18" ht="20.3" customHeight="1" x14ac:dyDescent="0.3">
      <c r="A127" s="9"/>
      <c r="B127" s="5"/>
      <c r="C127" s="5"/>
      <c r="D127" s="5"/>
      <c r="E127" s="5"/>
      <c r="F127" s="5"/>
      <c r="G127" s="5"/>
      <c r="H127" s="5"/>
      <c r="I127" s="5"/>
      <c r="J127" s="5"/>
      <c r="K127" s="5"/>
      <c r="L127" s="729" t="s">
        <v>3369</v>
      </c>
      <c r="M127" s="715"/>
      <c r="N127" s="843"/>
      <c r="O127" s="843"/>
      <c r="P127" s="843"/>
      <c r="Q127" s="844"/>
      <c r="R127" s="14"/>
    </row>
    <row r="128" spans="1:18" ht="20.3" customHeight="1" x14ac:dyDescent="0.3">
      <c r="A128" s="9"/>
      <c r="B128" s="5"/>
      <c r="C128" s="5"/>
      <c r="D128" s="5"/>
      <c r="E128" s="5"/>
      <c r="F128" s="5"/>
      <c r="G128" s="5"/>
      <c r="H128" s="5"/>
      <c r="I128" s="5"/>
      <c r="J128" s="5"/>
      <c r="K128" s="5"/>
      <c r="L128" s="729" t="s">
        <v>3370</v>
      </c>
      <c r="M128" s="715"/>
      <c r="N128" s="843"/>
      <c r="O128" s="843"/>
      <c r="P128" s="843"/>
      <c r="Q128" s="844"/>
      <c r="R128" s="14"/>
    </row>
    <row r="129" spans="1:18" ht="20.3" customHeight="1" x14ac:dyDescent="0.3">
      <c r="A129" s="9"/>
      <c r="B129" s="5"/>
      <c r="C129" s="5"/>
      <c r="D129" s="5"/>
      <c r="E129" s="5"/>
      <c r="F129" s="5"/>
      <c r="G129" s="5"/>
      <c r="H129" s="5"/>
      <c r="I129" s="5"/>
      <c r="J129" s="5"/>
      <c r="K129" s="5"/>
      <c r="L129" s="729" t="s">
        <v>3371</v>
      </c>
      <c r="M129" s="715"/>
      <c r="N129" s="843"/>
      <c r="O129" s="843"/>
      <c r="P129" s="843"/>
      <c r="Q129" s="844"/>
      <c r="R129" s="14"/>
    </row>
    <row r="130" spans="1:18" ht="20.3" customHeight="1" x14ac:dyDescent="0.3">
      <c r="A130" s="9"/>
      <c r="B130" s="5"/>
      <c r="C130" s="5"/>
      <c r="D130" s="5"/>
      <c r="E130" s="5"/>
      <c r="F130" s="5"/>
      <c r="G130" s="5"/>
      <c r="H130" s="5"/>
      <c r="I130" s="5"/>
      <c r="J130" s="5"/>
      <c r="K130" s="5"/>
      <c r="L130" s="729" t="s">
        <v>3372</v>
      </c>
      <c r="M130" s="715"/>
      <c r="N130" s="843"/>
      <c r="O130" s="843"/>
      <c r="P130" s="843"/>
      <c r="Q130" s="844"/>
      <c r="R130" s="14"/>
    </row>
    <row r="131" spans="1:18" ht="20.3" customHeight="1" x14ac:dyDescent="0.3">
      <c r="A131" s="9"/>
      <c r="B131" s="5"/>
      <c r="C131" s="5"/>
      <c r="D131" s="5"/>
      <c r="E131" s="5"/>
      <c r="F131" s="5"/>
      <c r="G131" s="5"/>
      <c r="H131" s="5"/>
      <c r="I131" s="5"/>
      <c r="J131" s="5"/>
      <c r="K131" s="5"/>
      <c r="L131" s="729" t="s">
        <v>4190</v>
      </c>
      <c r="M131" s="715"/>
      <c r="N131" s="843"/>
      <c r="O131" s="843"/>
      <c r="P131" s="843"/>
      <c r="Q131" s="844"/>
      <c r="R131" s="14"/>
    </row>
    <row r="132" spans="1:18" ht="20.3" customHeight="1" x14ac:dyDescent="0.3">
      <c r="A132" s="9"/>
      <c r="B132" s="5"/>
      <c r="C132" s="5"/>
      <c r="D132" s="5"/>
      <c r="E132" s="5"/>
      <c r="F132" s="5"/>
      <c r="G132" s="5"/>
      <c r="H132" s="5"/>
      <c r="I132" s="5"/>
      <c r="J132" s="5"/>
      <c r="K132" s="5"/>
      <c r="L132" s="729" t="s">
        <v>4191</v>
      </c>
      <c r="M132" s="715"/>
      <c r="N132" s="843"/>
      <c r="O132" s="843"/>
      <c r="P132" s="843"/>
      <c r="Q132" s="844"/>
      <c r="R132" s="14"/>
    </row>
    <row r="133" spans="1:18" ht="20.3" customHeight="1" x14ac:dyDescent="0.3">
      <c r="A133" s="9"/>
      <c r="B133" s="5"/>
      <c r="C133" s="5"/>
      <c r="D133" s="5"/>
      <c r="E133" s="5"/>
      <c r="F133" s="5"/>
      <c r="G133" s="5"/>
      <c r="H133" s="5"/>
      <c r="I133" s="5"/>
      <c r="J133" s="5"/>
      <c r="K133" s="5"/>
      <c r="L133" s="729" t="s">
        <v>4192</v>
      </c>
      <c r="M133" s="715"/>
      <c r="N133" s="843"/>
      <c r="O133" s="843"/>
      <c r="P133" s="843"/>
      <c r="Q133" s="844"/>
      <c r="R133" s="14"/>
    </row>
    <row r="134" spans="1:18" ht="20.3" customHeight="1" x14ac:dyDescent="0.3">
      <c r="A134" s="9"/>
      <c r="B134" s="5"/>
      <c r="C134" s="5"/>
      <c r="D134" s="5"/>
      <c r="E134" s="5"/>
      <c r="F134" s="5"/>
      <c r="G134" s="5"/>
      <c r="H134" s="5"/>
      <c r="I134" s="5"/>
      <c r="J134" s="5"/>
      <c r="K134" s="5"/>
      <c r="L134" s="729" t="s">
        <v>4193</v>
      </c>
      <c r="M134" s="715"/>
      <c r="N134" s="843"/>
      <c r="O134" s="843"/>
      <c r="P134" s="843"/>
      <c r="Q134" s="844"/>
      <c r="R134" s="14"/>
    </row>
    <row r="135" spans="1:18" ht="20.3" customHeight="1" x14ac:dyDescent="0.3">
      <c r="A135" s="9"/>
      <c r="B135" s="5"/>
      <c r="C135" s="5"/>
      <c r="D135" s="5"/>
      <c r="E135" s="5"/>
      <c r="F135" s="5"/>
      <c r="G135" s="5"/>
      <c r="H135" s="5"/>
      <c r="I135" s="5"/>
      <c r="J135" s="5"/>
      <c r="K135" s="5"/>
      <c r="L135" s="729" t="s">
        <v>4194</v>
      </c>
      <c r="M135" s="715"/>
      <c r="N135" s="843"/>
      <c r="O135" s="843"/>
      <c r="P135" s="843"/>
      <c r="Q135" s="844"/>
      <c r="R135" s="14"/>
    </row>
    <row r="136" spans="1:18" ht="20.3" customHeight="1" x14ac:dyDescent="0.3">
      <c r="A136" s="9"/>
      <c r="B136" s="5"/>
      <c r="C136" s="5"/>
      <c r="D136" s="5"/>
      <c r="E136" s="5"/>
      <c r="F136" s="5"/>
      <c r="G136" s="5"/>
      <c r="H136" s="5"/>
      <c r="I136" s="5"/>
      <c r="J136" s="5"/>
      <c r="K136" s="5"/>
      <c r="L136" s="729" t="s">
        <v>4195</v>
      </c>
      <c r="M136" s="715"/>
      <c r="N136" s="843"/>
      <c r="O136" s="843"/>
      <c r="P136" s="843"/>
      <c r="Q136" s="844"/>
      <c r="R136" s="14"/>
    </row>
    <row r="137" spans="1:18" ht="20.3" customHeight="1" x14ac:dyDescent="0.3">
      <c r="A137" s="9"/>
      <c r="B137" s="5"/>
      <c r="C137" s="5"/>
      <c r="D137" s="5"/>
      <c r="E137" s="5"/>
      <c r="F137" s="5"/>
      <c r="G137" s="5"/>
      <c r="H137" s="5"/>
      <c r="I137" s="5"/>
      <c r="J137" s="5"/>
      <c r="K137" s="5"/>
      <c r="L137" s="729" t="s">
        <v>4196</v>
      </c>
      <c r="M137" s="715"/>
      <c r="N137" s="843"/>
      <c r="O137" s="843"/>
      <c r="P137" s="843"/>
      <c r="Q137" s="844"/>
      <c r="R137" s="14"/>
    </row>
    <row r="138" spans="1:18" ht="20.3" customHeight="1" x14ac:dyDescent="0.3">
      <c r="A138" s="9"/>
      <c r="B138" s="5"/>
      <c r="C138" s="5"/>
      <c r="D138" s="5"/>
      <c r="E138" s="5"/>
      <c r="F138" s="5"/>
      <c r="G138" s="5"/>
      <c r="H138" s="5"/>
      <c r="I138" s="5"/>
      <c r="J138" s="5"/>
      <c r="K138" s="5"/>
      <c r="L138" s="729" t="s">
        <v>4197</v>
      </c>
      <c r="M138" s="715"/>
      <c r="N138" s="843"/>
      <c r="O138" s="843"/>
      <c r="P138" s="843"/>
      <c r="Q138" s="844"/>
      <c r="R138" s="14"/>
    </row>
    <row r="139" spans="1:18" ht="20.3" customHeight="1" x14ac:dyDescent="0.3">
      <c r="A139" s="9"/>
      <c r="B139" s="5"/>
      <c r="C139" s="5"/>
      <c r="D139" s="5"/>
      <c r="E139" s="5"/>
      <c r="F139" s="5"/>
      <c r="G139" s="5"/>
      <c r="H139" s="5"/>
      <c r="I139" s="5"/>
      <c r="J139" s="5"/>
      <c r="K139" s="5"/>
      <c r="L139" s="729" t="s">
        <v>4198</v>
      </c>
      <c r="M139" s="715"/>
      <c r="N139" s="843"/>
      <c r="O139" s="843"/>
      <c r="P139" s="843"/>
      <c r="Q139" s="844"/>
      <c r="R139" s="14"/>
    </row>
    <row r="140" spans="1:18" ht="20.3" customHeight="1" x14ac:dyDescent="0.3">
      <c r="A140" s="9"/>
      <c r="B140" s="5"/>
      <c r="C140" s="5"/>
      <c r="D140" s="5"/>
      <c r="E140" s="5"/>
      <c r="F140" s="5"/>
      <c r="G140" s="5"/>
      <c r="H140" s="5"/>
      <c r="I140" s="5"/>
      <c r="J140" s="5"/>
      <c r="K140" s="5"/>
      <c r="L140" s="729" t="s">
        <v>4199</v>
      </c>
      <c r="M140" s="715"/>
      <c r="N140" s="843"/>
      <c r="O140" s="843"/>
      <c r="P140" s="843"/>
      <c r="Q140" s="844"/>
      <c r="R140" s="14"/>
    </row>
    <row r="141" spans="1:18" ht="20.3" customHeight="1" x14ac:dyDescent="0.3">
      <c r="A141" s="9"/>
      <c r="B141" s="5"/>
      <c r="C141" s="5"/>
      <c r="D141" s="5"/>
      <c r="E141" s="5"/>
      <c r="F141" s="5"/>
      <c r="G141" s="5"/>
      <c r="H141" s="5"/>
      <c r="I141" s="5"/>
      <c r="J141" s="5"/>
      <c r="K141" s="5"/>
      <c r="L141" s="729" t="s">
        <v>4200</v>
      </c>
      <c r="M141" s="715"/>
      <c r="N141" s="843"/>
      <c r="O141" s="843"/>
      <c r="P141" s="843"/>
      <c r="Q141" s="844"/>
      <c r="R141" s="14"/>
    </row>
    <row r="142" spans="1:18" ht="20.3" customHeight="1" x14ac:dyDescent="0.3">
      <c r="A142" s="9"/>
      <c r="B142" s="5"/>
      <c r="C142" s="5"/>
      <c r="D142" s="5"/>
      <c r="E142" s="5"/>
      <c r="F142" s="5"/>
      <c r="G142" s="5"/>
      <c r="H142" s="5"/>
      <c r="I142" s="5"/>
      <c r="J142" s="5"/>
      <c r="K142" s="5"/>
      <c r="L142" s="729" t="s">
        <v>4201</v>
      </c>
      <c r="M142" s="715"/>
      <c r="N142" s="843"/>
      <c r="O142" s="843"/>
      <c r="P142" s="843"/>
      <c r="Q142" s="844"/>
      <c r="R142" s="14"/>
    </row>
    <row r="143" spans="1:18" ht="20.3" customHeight="1" x14ac:dyDescent="0.3">
      <c r="A143" s="9"/>
      <c r="B143" s="5"/>
      <c r="C143" s="5"/>
      <c r="D143" s="5"/>
      <c r="E143" s="5"/>
      <c r="F143" s="5"/>
      <c r="G143" s="5"/>
      <c r="H143" s="5"/>
      <c r="I143" s="5"/>
      <c r="J143" s="5"/>
      <c r="K143" s="5"/>
      <c r="L143" s="729" t="s">
        <v>4202</v>
      </c>
      <c r="M143" s="715"/>
      <c r="N143" s="843"/>
      <c r="O143" s="843"/>
      <c r="P143" s="843"/>
      <c r="Q143" s="844"/>
      <c r="R143" s="14"/>
    </row>
    <row r="144" spans="1:18" ht="20.3" customHeight="1" x14ac:dyDescent="0.3">
      <c r="A144" s="9"/>
      <c r="B144" s="5"/>
      <c r="C144" s="5"/>
      <c r="D144" s="5"/>
      <c r="E144" s="5"/>
      <c r="F144" s="5"/>
      <c r="G144" s="5"/>
      <c r="H144" s="5"/>
      <c r="I144" s="5"/>
      <c r="J144" s="5"/>
      <c r="K144" s="5"/>
      <c r="L144" s="729" t="s">
        <v>4203</v>
      </c>
      <c r="M144" s="715"/>
      <c r="N144" s="843"/>
      <c r="O144" s="843"/>
      <c r="P144" s="843"/>
      <c r="Q144" s="844"/>
      <c r="R144" s="14"/>
    </row>
    <row r="145" spans="1:18" ht="20.3" customHeight="1" x14ac:dyDescent="0.3">
      <c r="A145" s="9"/>
      <c r="B145" s="5"/>
      <c r="C145" s="5"/>
      <c r="D145" s="5"/>
      <c r="E145" s="5"/>
      <c r="F145" s="5"/>
      <c r="G145" s="5"/>
      <c r="H145" s="5"/>
      <c r="I145" s="5"/>
      <c r="J145" s="5"/>
      <c r="K145" s="5"/>
      <c r="L145" s="729" t="s">
        <v>4204</v>
      </c>
      <c r="M145" s="715"/>
      <c r="N145" s="843"/>
      <c r="O145" s="843"/>
      <c r="P145" s="843"/>
      <c r="Q145" s="844"/>
      <c r="R145" s="14"/>
    </row>
    <row r="146" spans="1:18" ht="20.3" customHeight="1" x14ac:dyDescent="0.3">
      <c r="A146" s="9"/>
      <c r="B146" s="5"/>
      <c r="C146" s="5"/>
      <c r="D146" s="5"/>
      <c r="E146" s="5"/>
      <c r="F146" s="5"/>
      <c r="G146" s="5"/>
      <c r="H146" s="5"/>
      <c r="I146" s="5"/>
      <c r="J146" s="5"/>
      <c r="K146" s="5"/>
      <c r="L146" s="729" t="s">
        <v>4205</v>
      </c>
      <c r="M146" s="715"/>
      <c r="N146" s="843"/>
      <c r="O146" s="843"/>
      <c r="P146" s="843"/>
      <c r="Q146" s="844"/>
      <c r="R146" s="14"/>
    </row>
    <row r="147" spans="1:18" ht="20.3" customHeight="1" x14ac:dyDescent="0.3">
      <c r="A147" s="9"/>
      <c r="B147" s="5"/>
      <c r="C147" s="5"/>
      <c r="D147" s="5"/>
      <c r="E147" s="5"/>
      <c r="F147" s="5"/>
      <c r="G147" s="5"/>
      <c r="H147" s="5"/>
      <c r="I147" s="5"/>
      <c r="J147" s="5"/>
      <c r="K147" s="5"/>
      <c r="L147" s="729" t="s">
        <v>4206</v>
      </c>
      <c r="M147" s="715"/>
      <c r="N147" s="843"/>
      <c r="O147" s="843"/>
      <c r="P147" s="843"/>
      <c r="Q147" s="844"/>
      <c r="R147" s="14"/>
    </row>
    <row r="148" spans="1:18" ht="20.3" customHeight="1" x14ac:dyDescent="0.3">
      <c r="A148" s="9"/>
      <c r="B148" s="5"/>
      <c r="C148" s="5"/>
      <c r="D148" s="5"/>
      <c r="E148" s="5"/>
      <c r="F148" s="5"/>
      <c r="G148" s="5"/>
      <c r="H148" s="5"/>
      <c r="I148" s="5"/>
      <c r="J148" s="5"/>
      <c r="K148" s="5"/>
      <c r="L148" s="730" t="s">
        <v>4207</v>
      </c>
      <c r="M148" s="716"/>
      <c r="N148" s="855"/>
      <c r="O148" s="855"/>
      <c r="P148" s="855"/>
      <c r="Q148" s="856"/>
      <c r="R148" s="14"/>
    </row>
    <row r="149" spans="1:18" ht="20.3" customHeight="1" thickBot="1" x14ac:dyDescent="0.35">
      <c r="A149" s="10"/>
      <c r="B149" s="11"/>
      <c r="C149" s="11"/>
      <c r="D149" s="11"/>
      <c r="E149" s="11"/>
      <c r="F149" s="11"/>
      <c r="G149" s="11"/>
      <c r="H149" s="11"/>
      <c r="I149" s="11"/>
      <c r="J149" s="11"/>
      <c r="K149" s="11"/>
      <c r="L149" s="11"/>
      <c r="M149" s="11"/>
      <c r="N149" s="11"/>
      <c r="O149" s="11"/>
      <c r="P149" s="11"/>
      <c r="Q149" s="11"/>
      <c r="R149" s="15"/>
    </row>
  </sheetData>
  <mergeCells count="67">
    <mergeCell ref="N95:Q95"/>
    <mergeCell ref="B6:F6"/>
    <mergeCell ref="G6:K6"/>
    <mergeCell ref="N92:Q92"/>
    <mergeCell ref="N93:Q93"/>
    <mergeCell ref="N94:Q94"/>
    <mergeCell ref="B5:F5"/>
    <mergeCell ref="G5:K5"/>
    <mergeCell ref="B1:K2"/>
    <mergeCell ref="L1:L2"/>
    <mergeCell ref="N1:N2"/>
    <mergeCell ref="B3:F3"/>
    <mergeCell ref="G3:K3"/>
    <mergeCell ref="B4:F4"/>
    <mergeCell ref="G4:K4"/>
    <mergeCell ref="N96:Q96"/>
    <mergeCell ref="N97:Q97"/>
    <mergeCell ref="N98:Q98"/>
    <mergeCell ref="N99:Q99"/>
    <mergeCell ref="N100:Q100"/>
    <mergeCell ref="N101:Q101"/>
    <mergeCell ref="N102:Q102"/>
    <mergeCell ref="N103:Q103"/>
    <mergeCell ref="N104:Q104"/>
    <mergeCell ref="N105:Q105"/>
    <mergeCell ref="N106:Q106"/>
    <mergeCell ref="N107:Q107"/>
    <mergeCell ref="N108:Q108"/>
    <mergeCell ref="N109:Q109"/>
    <mergeCell ref="N110:Q110"/>
    <mergeCell ref="N111:Q111"/>
    <mergeCell ref="N112:Q112"/>
    <mergeCell ref="N113:Q113"/>
    <mergeCell ref="N115:Q115"/>
    <mergeCell ref="N116:Q116"/>
    <mergeCell ref="N117:Q117"/>
    <mergeCell ref="N118:Q118"/>
    <mergeCell ref="N119:Q119"/>
    <mergeCell ref="N120:Q120"/>
    <mergeCell ref="N121:Q121"/>
    <mergeCell ref="N122:Q122"/>
    <mergeCell ref="N123:Q123"/>
    <mergeCell ref="N124:Q124"/>
    <mergeCell ref="N125:Q125"/>
    <mergeCell ref="N126:Q126"/>
    <mergeCell ref="N127:Q127"/>
    <mergeCell ref="N128:Q128"/>
    <mergeCell ref="N129:Q129"/>
    <mergeCell ref="N130:Q130"/>
    <mergeCell ref="N131:Q131"/>
    <mergeCell ref="N132:Q132"/>
    <mergeCell ref="N133:Q133"/>
    <mergeCell ref="N134:Q134"/>
    <mergeCell ref="N135:Q135"/>
    <mergeCell ref="N136:Q136"/>
    <mergeCell ref="N137:Q137"/>
    <mergeCell ref="N138:Q138"/>
    <mergeCell ref="N139:Q139"/>
    <mergeCell ref="N140:Q140"/>
    <mergeCell ref="N141:Q141"/>
    <mergeCell ref="N147:Q147"/>
    <mergeCell ref="N148:Q148"/>
    <mergeCell ref="N142:Q142"/>
    <mergeCell ref="N143:Q143"/>
    <mergeCell ref="N144:Q144"/>
    <mergeCell ref="N145:Q145"/>
    <mergeCell ref="N146:Q146"/>
  </mergeCells>
  <phoneticPr fontId="24" type="noConversion"/>
  <conditionalFormatting sqref="L89:L90">
    <cfRule type="dataBar" priority="81">
      <dataBar>
        <cfvo type="num" val="0"/>
        <cfvo type="num" val="100"/>
        <color rgb="FF638EC6"/>
      </dataBar>
      <extLst>
        <ext xmlns:x14="http://schemas.microsoft.com/office/spreadsheetml/2009/9/main" uri="{B025F937-C7B1-47D3-B67F-A62EFF666E3E}">
          <x14:id>{062D2707-FF12-4536-83A9-882B5DB068BB}</x14:id>
        </ext>
      </extLst>
    </cfRule>
  </conditionalFormatting>
  <hyperlinks>
    <hyperlink ref="B3:F3" location="'Technology - SIM'!A1" tooltip="1. SIEM / UEBA" display="1. SIEM / UEBA" xr:uid="{00000000-0004-0000-1500-000000000000}"/>
    <hyperlink ref="B6:F6" location="'Technology - A&amp;O'!A1" tooltip="4. Security Automation &amp; Orchestration tooling" display="4. Security Automation &amp; Orchestration tooling" xr:uid="{D710DD74-D727-4611-B8DE-E72E3B62EA2C}"/>
    <hyperlink ref="B5:F5" location="'Technology - EDR'!A1" tooltip="3. EDR" display="3. EDR" xr:uid="{C1357590-7215-4957-B421-A9EE1230EB74}"/>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9265" r:id="rId4" name="Drop Down 1">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39266" r:id="rId5" name="Drop Down 2">
              <controlPr defaultSize="0" autoLine="0" autoPict="0">
                <anchor moveWithCells="1">
                  <from>
                    <xdr:col>13</xdr:col>
                    <xdr:colOff>15368</xdr:colOff>
                    <xdr:row>11</xdr:row>
                    <xdr:rowOff>15368</xdr:rowOff>
                  </from>
                  <to>
                    <xdr:col>14</xdr:col>
                    <xdr:colOff>15368</xdr:colOff>
                    <xdr:row>11</xdr:row>
                    <xdr:rowOff>238205</xdr:rowOff>
                  </to>
                </anchor>
              </controlPr>
            </control>
          </mc:Choice>
        </mc:AlternateContent>
        <mc:AlternateContent xmlns:mc="http://schemas.openxmlformats.org/markup-compatibility/2006">
          <mc:Choice Requires="x14">
            <control shapeId="139267" r:id="rId6"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39268" r:id="rId7" name="Drop Down 4">
              <controlPr defaultSize="0" autoLine="0" autoPict="0">
                <anchor moveWithCells="1">
                  <from>
                    <xdr:col>13</xdr:col>
                    <xdr:colOff>15368</xdr:colOff>
                    <xdr:row>12</xdr:row>
                    <xdr:rowOff>15368</xdr:rowOff>
                  </from>
                  <to>
                    <xdr:col>14</xdr:col>
                    <xdr:colOff>15368</xdr:colOff>
                    <xdr:row>12</xdr:row>
                    <xdr:rowOff>238205</xdr:rowOff>
                  </to>
                </anchor>
              </controlPr>
            </control>
          </mc:Choice>
        </mc:AlternateContent>
        <mc:AlternateContent xmlns:mc="http://schemas.openxmlformats.org/markup-compatibility/2006">
          <mc:Choice Requires="x14">
            <control shapeId="139269" r:id="rId8"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39270" r:id="rId9"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39271" r:id="rId10" name="Drop Down 7">
              <controlPr defaultSize="0" autoLine="0" autoPict="0">
                <anchor moveWithCells="1">
                  <from>
                    <xdr:col>13</xdr:col>
                    <xdr:colOff>15368</xdr:colOff>
                    <xdr:row>14</xdr:row>
                    <xdr:rowOff>15368</xdr:rowOff>
                  </from>
                  <to>
                    <xdr:col>14</xdr:col>
                    <xdr:colOff>15368</xdr:colOff>
                    <xdr:row>14</xdr:row>
                    <xdr:rowOff>238205</xdr:rowOff>
                  </to>
                </anchor>
              </controlPr>
            </control>
          </mc:Choice>
        </mc:AlternateContent>
        <mc:AlternateContent xmlns:mc="http://schemas.openxmlformats.org/markup-compatibility/2006">
          <mc:Choice Requires="x14">
            <control shapeId="139272" r:id="rId11" name="Drop Down 8">
              <controlPr defaultSize="0" autoLine="0" autoPict="0">
                <anchor moveWithCells="1">
                  <from>
                    <xdr:col>13</xdr:col>
                    <xdr:colOff>15368</xdr:colOff>
                    <xdr:row>15</xdr:row>
                    <xdr:rowOff>15368</xdr:rowOff>
                  </from>
                  <to>
                    <xdr:col>14</xdr:col>
                    <xdr:colOff>15368</xdr:colOff>
                    <xdr:row>15</xdr:row>
                    <xdr:rowOff>238205</xdr:rowOff>
                  </to>
                </anchor>
              </controlPr>
            </control>
          </mc:Choice>
        </mc:AlternateContent>
        <mc:AlternateContent xmlns:mc="http://schemas.openxmlformats.org/markup-compatibility/2006">
          <mc:Choice Requires="x14">
            <control shapeId="139273" r:id="rId12" name="Drop Down 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39274" r:id="rId13" name="Drop Down 1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39275" r:id="rId14" name="Drop Down 1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39276" r:id="rId15" name="Drop Down 1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39277" r:id="rId16" name="Drop Down 13">
              <controlPr defaultSize="0" autoLine="0" autoPict="0">
                <anchor moveWithCells="1">
                  <from>
                    <xdr:col>13</xdr:col>
                    <xdr:colOff>15368</xdr:colOff>
                    <xdr:row>17</xdr:row>
                    <xdr:rowOff>15368</xdr:rowOff>
                  </from>
                  <to>
                    <xdr:col>14</xdr:col>
                    <xdr:colOff>15368</xdr:colOff>
                    <xdr:row>17</xdr:row>
                    <xdr:rowOff>238205</xdr:rowOff>
                  </to>
                </anchor>
              </controlPr>
            </control>
          </mc:Choice>
        </mc:AlternateContent>
        <mc:AlternateContent xmlns:mc="http://schemas.openxmlformats.org/markup-compatibility/2006">
          <mc:Choice Requires="x14">
            <control shapeId="139278" r:id="rId17" name="Drop Down 14">
              <controlPr defaultSize="0" autoLine="0" autoPict="0">
                <anchor moveWithCells="1">
                  <from>
                    <xdr:col>13</xdr:col>
                    <xdr:colOff>15368</xdr:colOff>
                    <xdr:row>18</xdr:row>
                    <xdr:rowOff>15368</xdr:rowOff>
                  </from>
                  <to>
                    <xdr:col>14</xdr:col>
                    <xdr:colOff>15368</xdr:colOff>
                    <xdr:row>18</xdr:row>
                    <xdr:rowOff>238205</xdr:rowOff>
                  </to>
                </anchor>
              </controlPr>
            </control>
          </mc:Choice>
        </mc:AlternateContent>
        <mc:AlternateContent xmlns:mc="http://schemas.openxmlformats.org/markup-compatibility/2006">
          <mc:Choice Requires="x14">
            <control shapeId="139279" r:id="rId18" name="Drop Down 15">
              <controlPr defaultSize="0" autoLine="0" autoPict="0">
                <anchor moveWithCells="1">
                  <from>
                    <xdr:col>13</xdr:col>
                    <xdr:colOff>15368</xdr:colOff>
                    <xdr:row>19</xdr:row>
                    <xdr:rowOff>15368</xdr:rowOff>
                  </from>
                  <to>
                    <xdr:col>14</xdr:col>
                    <xdr:colOff>15368</xdr:colOff>
                    <xdr:row>19</xdr:row>
                    <xdr:rowOff>238205</xdr:rowOff>
                  </to>
                </anchor>
              </controlPr>
            </control>
          </mc:Choice>
        </mc:AlternateContent>
        <mc:AlternateContent xmlns:mc="http://schemas.openxmlformats.org/markup-compatibility/2006">
          <mc:Choice Requires="x14">
            <control shapeId="139280" r:id="rId19" name="Drop Down 16">
              <controlPr defaultSize="0" autoLine="0" autoPict="0">
                <anchor moveWithCells="1">
                  <from>
                    <xdr:col>13</xdr:col>
                    <xdr:colOff>15368</xdr:colOff>
                    <xdr:row>20</xdr:row>
                    <xdr:rowOff>15368</xdr:rowOff>
                  </from>
                  <to>
                    <xdr:col>14</xdr:col>
                    <xdr:colOff>15368</xdr:colOff>
                    <xdr:row>20</xdr:row>
                    <xdr:rowOff>238205</xdr:rowOff>
                  </to>
                </anchor>
              </controlPr>
            </control>
          </mc:Choice>
        </mc:AlternateContent>
        <mc:AlternateContent xmlns:mc="http://schemas.openxmlformats.org/markup-compatibility/2006">
          <mc:Choice Requires="x14">
            <control shapeId="139281" r:id="rId20"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39282" r:id="rId21"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39283" r:id="rId22"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39284" r:id="rId23"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39285" r:id="rId24" name="Drop Down 21">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39286" r:id="rId25" name="Drop Down 22">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39287" r:id="rId26" name="Drop Down 23">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39288" r:id="rId27" name="Drop Down 24">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39289" r:id="rId28"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39290" r:id="rId29" name="Drop Down 26">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39291" r:id="rId30" name="Drop Down 27">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39292" r:id="rId31" name="Drop Down 28">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mc:AlternateContent xmlns:mc="http://schemas.openxmlformats.org/markup-compatibility/2006">
          <mc:Choice Requires="x14">
            <control shapeId="139332" r:id="rId32" name="Drop Down 68">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39333" r:id="rId33" name="Drop Down 69">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139334" r:id="rId34" name="Drop Down 70">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39335" r:id="rId35" name="Drop Down 71">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mc:AlternateContent xmlns:mc="http://schemas.openxmlformats.org/markup-compatibility/2006">
          <mc:Choice Requires="x14">
            <control shapeId="139338" r:id="rId36" name="Drop Down 74">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39339" r:id="rId37" name="Drop Down 75">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39340" r:id="rId38" name="Drop Down 76">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39341" r:id="rId39" name="Drop Down 77">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39342" r:id="rId40" name="Drop Down 78">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39343" r:id="rId41" name="Drop Down 79">
              <controlPr defaultSize="0" autoLine="0" autoPict="0">
                <anchor moveWithCells="1">
                  <from>
                    <xdr:col>13</xdr:col>
                    <xdr:colOff>15368</xdr:colOff>
                    <xdr:row>22</xdr:row>
                    <xdr:rowOff>15368</xdr:rowOff>
                  </from>
                  <to>
                    <xdr:col>14</xdr:col>
                    <xdr:colOff>15368</xdr:colOff>
                    <xdr:row>22</xdr:row>
                    <xdr:rowOff>238205</xdr:rowOff>
                  </to>
                </anchor>
              </controlPr>
            </control>
          </mc:Choice>
        </mc:AlternateContent>
        <mc:AlternateContent xmlns:mc="http://schemas.openxmlformats.org/markup-compatibility/2006">
          <mc:Choice Requires="x14">
            <control shapeId="139344" r:id="rId42" name="Drop Down 80">
              <controlPr defaultSize="0" autoLine="0" autoPict="0">
                <anchor moveWithCells="1">
                  <from>
                    <xdr:col>13</xdr:col>
                    <xdr:colOff>15368</xdr:colOff>
                    <xdr:row>23</xdr:row>
                    <xdr:rowOff>15368</xdr:rowOff>
                  </from>
                  <to>
                    <xdr:col>14</xdr:col>
                    <xdr:colOff>15368</xdr:colOff>
                    <xdr:row>23</xdr:row>
                    <xdr:rowOff>238205</xdr:rowOff>
                  </to>
                </anchor>
              </controlPr>
            </control>
          </mc:Choice>
        </mc:AlternateContent>
        <mc:AlternateContent xmlns:mc="http://schemas.openxmlformats.org/markup-compatibility/2006">
          <mc:Choice Requires="x14">
            <control shapeId="139345" r:id="rId43" name="Drop Down 81">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139346" r:id="rId44" name="Drop Down 82">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39347" r:id="rId45" name="Drop Down 83">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39348" r:id="rId46" name="Drop Down 84">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39349" r:id="rId47" name="Drop Down 85">
              <controlPr defaultSize="0" autoLine="0" autoPict="0">
                <anchor moveWithCells="1">
                  <from>
                    <xdr:col>13</xdr:col>
                    <xdr:colOff>15368</xdr:colOff>
                    <xdr:row>37</xdr:row>
                    <xdr:rowOff>7684</xdr:rowOff>
                  </from>
                  <to>
                    <xdr:col>14</xdr:col>
                    <xdr:colOff>15368</xdr:colOff>
                    <xdr:row>37</xdr:row>
                    <xdr:rowOff>230521</xdr:rowOff>
                  </to>
                </anchor>
              </controlPr>
            </control>
          </mc:Choice>
        </mc:AlternateContent>
        <mc:AlternateContent xmlns:mc="http://schemas.openxmlformats.org/markup-compatibility/2006">
          <mc:Choice Requires="x14">
            <control shapeId="139350" r:id="rId48" name="Drop Down 86">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39351" r:id="rId49" name="Drop Down 87">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39352" r:id="rId50" name="Drop Down 88">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39353" r:id="rId51" name="Drop Down 89">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39354" r:id="rId52" name="Drop Down 90">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39355" r:id="rId53" name="Drop Down 91">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39356" r:id="rId54" name="Drop Down 92">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39357" r:id="rId55" name="Drop Down 93">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39358" r:id="rId56" name="Drop Down 94">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39359" r:id="rId57" name="Drop Down 95">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39360" r:id="rId58" name="Drop Down 96">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39361" r:id="rId59" name="Drop Down 97">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39362" r:id="rId60" name="Drop Down 98">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39363" r:id="rId61" name="Drop Down 99">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39364" r:id="rId62" name="Drop Down 100">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39365" r:id="rId63" name="Drop Down 101">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39366" r:id="rId64" name="Drop Down 102">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39367" r:id="rId65" name="Drop Down 103">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39368" r:id="rId66" name="Drop Down 104">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139369" r:id="rId67" name="Drop Down 105">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39370" r:id="rId68" name="Drop Down 106">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39371" r:id="rId69" name="Drop Down 107">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39373" r:id="rId70" name="Drop Down 109">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39374" r:id="rId71" name="Drop Down 110">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mc:AlternateContent xmlns:mc="http://schemas.openxmlformats.org/markup-compatibility/2006">
          <mc:Choice Requires="x14">
            <control shapeId="139375" r:id="rId72" name="Drop Down 111">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139376" r:id="rId73" name="Drop Down 112">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139377" r:id="rId74" name="Drop Down 113">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139378" r:id="rId75" name="Drop Down 114">
              <controlPr defaultSize="0" autoLine="0" autoPict="0">
                <anchor moveWithCells="1">
                  <from>
                    <xdr:col>11</xdr:col>
                    <xdr:colOff>15368</xdr:colOff>
                    <xdr:row>79</xdr:row>
                    <xdr:rowOff>15368</xdr:rowOff>
                  </from>
                  <to>
                    <xdr:col>12</xdr:col>
                    <xdr:colOff>15368</xdr:colOff>
                    <xdr:row>79</xdr:row>
                    <xdr:rowOff>238205</xdr:rowOff>
                  </to>
                </anchor>
              </controlPr>
            </control>
          </mc:Choice>
        </mc:AlternateContent>
        <mc:AlternateContent xmlns:mc="http://schemas.openxmlformats.org/markup-compatibility/2006">
          <mc:Choice Requires="x14">
            <control shapeId="139379" r:id="rId76" name="Drop Down 115">
              <controlPr defaultSize="0" autoLine="0" autoPict="0">
                <anchor moveWithCells="1">
                  <from>
                    <xdr:col>11</xdr:col>
                    <xdr:colOff>15368</xdr:colOff>
                    <xdr:row>82</xdr:row>
                    <xdr:rowOff>15368</xdr:rowOff>
                  </from>
                  <to>
                    <xdr:col>12</xdr:col>
                    <xdr:colOff>15368</xdr:colOff>
                    <xdr:row>82</xdr:row>
                    <xdr:rowOff>238205</xdr:rowOff>
                  </to>
                </anchor>
              </controlPr>
            </control>
          </mc:Choice>
        </mc:AlternateContent>
        <mc:AlternateContent xmlns:mc="http://schemas.openxmlformats.org/markup-compatibility/2006">
          <mc:Choice Requires="x14">
            <control shapeId="139380" r:id="rId77" name="Drop Down 116">
              <controlPr defaultSize="0" autoLine="0" autoPict="0">
                <anchor moveWithCells="1">
                  <from>
                    <xdr:col>11</xdr:col>
                    <xdr:colOff>15368</xdr:colOff>
                    <xdr:row>83</xdr:row>
                    <xdr:rowOff>15368</xdr:rowOff>
                  </from>
                  <to>
                    <xdr:col>12</xdr:col>
                    <xdr:colOff>15368</xdr:colOff>
                    <xdr:row>83</xdr:row>
                    <xdr:rowOff>238205</xdr:rowOff>
                  </to>
                </anchor>
              </controlPr>
            </control>
          </mc:Choice>
        </mc:AlternateContent>
        <mc:AlternateContent xmlns:mc="http://schemas.openxmlformats.org/markup-compatibility/2006">
          <mc:Choice Requires="x14">
            <control shapeId="139381" r:id="rId78" name="Drop Down 117">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139382" r:id="rId79" name="Drop Down 118">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mc:AlternateContent xmlns:mc="http://schemas.openxmlformats.org/markup-compatibility/2006">
          <mc:Choice Requires="x14">
            <control shapeId="139383" r:id="rId80" name="Drop Down 119">
              <controlPr defaultSize="0" autoLine="0" autoPict="0">
                <anchor moveWithCells="1">
                  <from>
                    <xdr:col>11</xdr:col>
                    <xdr:colOff>15368</xdr:colOff>
                    <xdr:row>86</xdr:row>
                    <xdr:rowOff>15368</xdr:rowOff>
                  </from>
                  <to>
                    <xdr:col>12</xdr:col>
                    <xdr:colOff>15368</xdr:colOff>
                    <xdr:row>86</xdr:row>
                    <xdr:rowOff>238205</xdr:rowOff>
                  </to>
                </anchor>
              </controlPr>
            </control>
          </mc:Choice>
        </mc:AlternateContent>
        <mc:AlternateContent xmlns:mc="http://schemas.openxmlformats.org/markup-compatibility/2006">
          <mc:Choice Requires="x14">
            <control shapeId="139384" r:id="rId81" name="Drop Down 120">
              <controlPr defaultSize="0" autoLine="0" autoPict="0">
                <anchor moveWithCells="1">
                  <from>
                    <xdr:col>11</xdr:col>
                    <xdr:colOff>15368</xdr:colOff>
                    <xdr:row>87</xdr:row>
                    <xdr:rowOff>15368</xdr:rowOff>
                  </from>
                  <to>
                    <xdr:col>12</xdr:col>
                    <xdr:colOff>15368</xdr:colOff>
                    <xdr:row>87</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80" id="{B4E5EF34-13FA-4403-8E1A-04FD42224FB0}">
            <xm:f>_Output!$D$376=1</xm:f>
            <x14:dxf>
              <font>
                <strike/>
              </font>
              <fill>
                <patternFill>
                  <bgColor rgb="FFFFC000"/>
                </patternFill>
              </fill>
            </x14:dxf>
          </x14:cfRule>
          <xm:sqref>A9:Q89</xm:sqref>
        </x14:conditionalFormatting>
        <x14:conditionalFormatting xmlns:xm="http://schemas.microsoft.com/office/excel/2006/main">
          <x14:cfRule type="dataBar" id="{062D2707-FF12-4536-83A9-882B5DB068BB}">
            <x14:dataBar minLength="0" maxLength="100" border="1" gradient="0">
              <x14:cfvo type="num">
                <xm:f>0</xm:f>
              </x14:cfvo>
              <x14:cfvo type="num">
                <xm:f>100</xm:f>
              </x14:cfvo>
              <x14:borderColor theme="3"/>
              <x14:negativeFillColor rgb="FFFF0000"/>
              <x14:axisColor rgb="FF000000"/>
            </x14:dataBar>
          </x14:cfRule>
          <xm:sqref>L89:L90</xm:sqref>
        </x14:conditionalFormatting>
      </x14:conditionalFormatting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Blad31">
    <tabColor rgb="FF0070C0"/>
  </sheetPr>
  <dimension ref="A1:Z183"/>
  <sheetViews>
    <sheetView showRowColHeaders="0"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419"/>
      <c r="B1" s="851" t="s">
        <v>159</v>
      </c>
      <c r="C1" s="852"/>
      <c r="D1" s="852"/>
      <c r="E1" s="852"/>
      <c r="F1" s="852"/>
      <c r="G1" s="852"/>
      <c r="H1" s="852"/>
      <c r="I1" s="852"/>
      <c r="J1" s="852"/>
      <c r="K1" s="852"/>
      <c r="L1" s="759"/>
      <c r="M1" s="421"/>
      <c r="N1" s="759"/>
      <c r="O1" s="421"/>
      <c r="P1" s="421"/>
      <c r="Q1" s="421"/>
      <c r="R1" s="412"/>
    </row>
    <row r="2" spans="1:18" ht="20.3" customHeight="1" x14ac:dyDescent="0.3">
      <c r="A2" s="413"/>
      <c r="B2" s="753"/>
      <c r="C2" s="754"/>
      <c r="D2" s="754"/>
      <c r="E2" s="754"/>
      <c r="F2" s="754"/>
      <c r="G2" s="754"/>
      <c r="H2" s="754"/>
      <c r="I2" s="754"/>
      <c r="J2" s="754"/>
      <c r="K2" s="754"/>
      <c r="L2" s="743"/>
      <c r="M2" s="422"/>
      <c r="N2" s="743"/>
      <c r="O2" s="422"/>
      <c r="P2" s="422"/>
      <c r="Q2" s="422"/>
      <c r="R2" s="415"/>
    </row>
    <row r="3" spans="1:18" ht="20.3" customHeight="1" x14ac:dyDescent="0.3">
      <c r="A3" s="413"/>
      <c r="B3" s="853" t="s">
        <v>4101</v>
      </c>
      <c r="C3" s="854"/>
      <c r="D3" s="854"/>
      <c r="E3" s="854"/>
      <c r="F3" s="857"/>
      <c r="G3" s="853"/>
      <c r="H3" s="854"/>
      <c r="I3" s="854"/>
      <c r="J3" s="854"/>
      <c r="K3" s="854"/>
      <c r="L3" s="414"/>
      <c r="M3" s="414"/>
      <c r="N3" s="414"/>
      <c r="O3" s="414"/>
      <c r="P3" s="414"/>
      <c r="Q3" s="414"/>
      <c r="R3" s="415"/>
    </row>
    <row r="4" spans="1:18" ht="20.3" customHeight="1" x14ac:dyDescent="0.3">
      <c r="A4" s="413"/>
      <c r="B4" s="859" t="s">
        <v>3931</v>
      </c>
      <c r="C4" s="860"/>
      <c r="D4" s="860"/>
      <c r="E4" s="860"/>
      <c r="F4" s="861"/>
      <c r="G4" s="747"/>
      <c r="H4" s="748"/>
      <c r="I4" s="748"/>
      <c r="J4" s="748"/>
      <c r="K4" s="748"/>
      <c r="L4" s="414"/>
      <c r="M4" s="414"/>
      <c r="N4" s="414"/>
      <c r="O4" s="414"/>
      <c r="P4" s="414"/>
      <c r="Q4" s="414"/>
      <c r="R4" s="415"/>
    </row>
    <row r="5" spans="1:18" ht="20.3" customHeight="1" x14ac:dyDescent="0.3">
      <c r="A5" s="413"/>
      <c r="B5" s="744" t="s">
        <v>3932</v>
      </c>
      <c r="C5" s="745"/>
      <c r="D5" s="745"/>
      <c r="E5" s="745"/>
      <c r="F5" s="746"/>
      <c r="G5" s="747"/>
      <c r="H5" s="748"/>
      <c r="I5" s="748"/>
      <c r="J5" s="748"/>
      <c r="K5" s="748"/>
      <c r="L5" s="414"/>
      <c r="M5" s="414"/>
      <c r="N5" s="414"/>
      <c r="O5" s="414"/>
      <c r="P5" s="414"/>
      <c r="Q5" s="414"/>
      <c r="R5" s="415"/>
    </row>
    <row r="6" spans="1:18" ht="20.3" customHeight="1" x14ac:dyDescent="0.3">
      <c r="A6" s="413"/>
      <c r="B6" s="853" t="s">
        <v>3933</v>
      </c>
      <c r="C6" s="854"/>
      <c r="D6" s="854"/>
      <c r="E6" s="854"/>
      <c r="F6" s="857"/>
      <c r="G6" s="747"/>
      <c r="H6" s="748"/>
      <c r="I6" s="748"/>
      <c r="J6" s="748"/>
      <c r="K6" s="748"/>
      <c r="L6" s="414"/>
      <c r="M6" s="414"/>
      <c r="N6" s="414"/>
      <c r="O6" s="414"/>
      <c r="P6" s="414"/>
      <c r="Q6" s="414"/>
      <c r="R6" s="415"/>
    </row>
    <row r="7" spans="1:18" ht="20.3" customHeight="1" thickBot="1" x14ac:dyDescent="0.35">
      <c r="A7" s="416"/>
      <c r="B7" s="417"/>
      <c r="C7" s="417"/>
      <c r="D7" s="417"/>
      <c r="E7" s="417"/>
      <c r="F7" s="417"/>
      <c r="G7" s="417"/>
      <c r="H7" s="417"/>
      <c r="I7" s="417"/>
      <c r="J7" s="417"/>
      <c r="K7" s="417"/>
      <c r="L7" s="417"/>
      <c r="M7" s="417"/>
      <c r="N7" s="417"/>
      <c r="O7" s="417"/>
      <c r="P7" s="417"/>
      <c r="Q7" s="417"/>
      <c r="R7" s="418"/>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3</v>
      </c>
      <c r="B9" s="174" t="s">
        <v>577</v>
      </c>
      <c r="C9" s="174"/>
      <c r="D9" s="174"/>
      <c r="E9" s="174"/>
      <c r="F9" s="174"/>
      <c r="G9" s="174"/>
      <c r="H9" s="174"/>
      <c r="I9" s="174"/>
      <c r="J9" s="174"/>
      <c r="K9" s="174"/>
      <c r="L9" s="177" t="s">
        <v>148</v>
      </c>
      <c r="M9" s="174"/>
      <c r="N9" s="177" t="s">
        <v>125</v>
      </c>
      <c r="O9" s="174"/>
      <c r="P9" s="178" t="s">
        <v>1258</v>
      </c>
      <c r="Q9" s="177" t="s">
        <v>149</v>
      </c>
      <c r="R9" s="156"/>
    </row>
    <row r="10" spans="1:18" ht="20.3" customHeight="1" x14ac:dyDescent="0.3">
      <c r="A10" s="691"/>
      <c r="B10" s="151" t="s">
        <v>902</v>
      </c>
      <c r="C10" s="148"/>
      <c r="D10" s="148"/>
      <c r="E10" s="148"/>
      <c r="F10" s="148"/>
      <c r="G10" s="148"/>
      <c r="H10" s="148"/>
      <c r="I10" s="148"/>
      <c r="J10" s="148"/>
      <c r="K10" s="148"/>
      <c r="L10" s="149"/>
      <c r="M10" s="148"/>
      <c r="N10" s="149"/>
      <c r="O10" s="148"/>
      <c r="P10" s="179"/>
      <c r="Q10" s="149"/>
      <c r="R10" s="156"/>
    </row>
    <row r="11" spans="1:18" ht="20.3" customHeight="1" x14ac:dyDescent="0.3">
      <c r="A11" s="157"/>
      <c r="B11" s="141" t="s">
        <v>12</v>
      </c>
      <c r="C11" s="481" t="s">
        <v>77</v>
      </c>
      <c r="D11" s="141"/>
      <c r="E11" s="141"/>
      <c r="F11" s="141"/>
      <c r="G11" s="141"/>
      <c r="H11" s="141"/>
      <c r="I11" s="141"/>
      <c r="J11" s="141"/>
      <c r="K11" s="141"/>
      <c r="L11" s="137"/>
      <c r="M11" s="141"/>
      <c r="N11" s="137"/>
      <c r="O11" s="141"/>
      <c r="P11" s="479"/>
      <c r="Q11" s="137"/>
      <c r="R11" s="156"/>
    </row>
    <row r="12" spans="1:18" ht="20.3" customHeight="1" x14ac:dyDescent="0.3">
      <c r="A12" s="157"/>
      <c r="B12" s="170" t="s">
        <v>2306</v>
      </c>
      <c r="C12" s="163" t="s">
        <v>2242</v>
      </c>
      <c r="D12" s="163"/>
      <c r="E12" s="163"/>
      <c r="F12" s="163"/>
      <c r="G12" s="163"/>
      <c r="H12" s="163"/>
      <c r="I12" s="163"/>
      <c r="J12" s="163"/>
      <c r="K12" s="163"/>
      <c r="L12" s="137"/>
      <c r="M12" s="141"/>
      <c r="N12" s="137"/>
      <c r="O12" s="141"/>
      <c r="P12" s="479" t="str">
        <f>VLOOKUP(_Output!D425,_Guidance!B1326:C1331,2,FALSE)</f>
        <v xml:space="preserve"> </v>
      </c>
      <c r="Q12" s="402" t="s">
        <v>2278</v>
      </c>
      <c r="R12" s="156"/>
    </row>
    <row r="13" spans="1:18" ht="20.3" customHeight="1" x14ac:dyDescent="0.3">
      <c r="A13" s="157"/>
      <c r="B13" s="170" t="s">
        <v>2307</v>
      </c>
      <c r="C13" s="163" t="s">
        <v>2277</v>
      </c>
      <c r="D13" s="169"/>
      <c r="E13" s="169"/>
      <c r="F13" s="169"/>
      <c r="G13" s="169"/>
      <c r="H13" s="169"/>
      <c r="I13" s="169"/>
      <c r="J13" s="169"/>
      <c r="K13" s="169"/>
      <c r="L13" s="137"/>
      <c r="M13" s="141"/>
      <c r="N13" s="137"/>
      <c r="O13" s="141"/>
      <c r="P13" s="479" t="str">
        <f>VLOOKUP(_Output!D426,_Guidance!B1332:C1337,2,FALSE)</f>
        <v xml:space="preserve"> </v>
      </c>
      <c r="Q13" s="402" t="s">
        <v>2279</v>
      </c>
      <c r="R13" s="156"/>
    </row>
    <row r="14" spans="1:18" ht="20.3" customHeight="1" x14ac:dyDescent="0.3">
      <c r="A14" s="157"/>
      <c r="B14" s="175" t="s">
        <v>24</v>
      </c>
      <c r="C14" s="169" t="s">
        <v>2244</v>
      </c>
      <c r="D14" s="163"/>
      <c r="E14" s="163"/>
      <c r="F14" s="163"/>
      <c r="G14" s="163"/>
      <c r="H14" s="163"/>
      <c r="I14" s="163"/>
      <c r="J14" s="163"/>
      <c r="K14" s="163"/>
      <c r="L14" s="137"/>
      <c r="M14" s="141"/>
      <c r="N14" s="137"/>
      <c r="O14" s="141"/>
      <c r="P14" s="479"/>
      <c r="Q14" s="402"/>
      <c r="R14" s="156"/>
    </row>
    <row r="15" spans="1:18" ht="20.3" customHeight="1" x14ac:dyDescent="0.3">
      <c r="A15" s="157"/>
      <c r="B15" s="170" t="s">
        <v>25</v>
      </c>
      <c r="C15" s="163" t="s">
        <v>2847</v>
      </c>
      <c r="D15" s="163"/>
      <c r="E15" s="163"/>
      <c r="F15" s="163"/>
      <c r="G15" s="163"/>
      <c r="H15" s="163"/>
      <c r="I15" s="163"/>
      <c r="J15" s="163"/>
      <c r="K15" s="163"/>
      <c r="L15" s="137"/>
      <c r="M15" s="141"/>
      <c r="N15" s="137"/>
      <c r="O15" s="141"/>
      <c r="P15" s="479" t="str">
        <f>VLOOKUP(_Output!D428,_Guidance!B1338:C1343,2,FALSE)</f>
        <v xml:space="preserve"> </v>
      </c>
      <c r="Q15" s="402" t="s">
        <v>2366</v>
      </c>
      <c r="R15" s="156"/>
    </row>
    <row r="16" spans="1:18" ht="20.3" customHeight="1" x14ac:dyDescent="0.3">
      <c r="A16" s="157"/>
      <c r="B16" s="170" t="s">
        <v>36</v>
      </c>
      <c r="C16" s="163" t="s">
        <v>2848</v>
      </c>
      <c r="D16" s="163"/>
      <c r="E16" s="163"/>
      <c r="F16" s="163"/>
      <c r="G16" s="163"/>
      <c r="H16" s="163"/>
      <c r="I16" s="163"/>
      <c r="J16" s="163"/>
      <c r="K16" s="163"/>
      <c r="L16" s="137"/>
      <c r="M16" s="141"/>
      <c r="N16" s="137"/>
      <c r="O16" s="141"/>
      <c r="P16" s="479" t="str">
        <f>VLOOKUP(_Output!D429,_Guidance!B1344:C1349,2,FALSE)</f>
        <v xml:space="preserve"> </v>
      </c>
      <c r="Q16" s="402" t="s">
        <v>4270</v>
      </c>
      <c r="R16" s="156"/>
    </row>
    <row r="17" spans="1:18" ht="20.3" customHeight="1" x14ac:dyDescent="0.3">
      <c r="A17" s="157"/>
      <c r="B17" s="175" t="s">
        <v>69</v>
      </c>
      <c r="C17" s="169" t="s">
        <v>2245</v>
      </c>
      <c r="D17" s="163"/>
      <c r="E17" s="163"/>
      <c r="F17" s="163"/>
      <c r="G17" s="163"/>
      <c r="H17" s="163"/>
      <c r="I17" s="163"/>
      <c r="J17" s="163"/>
      <c r="K17" s="163"/>
      <c r="L17" s="137"/>
      <c r="M17" s="141"/>
      <c r="N17" s="137"/>
      <c r="O17" s="141"/>
      <c r="P17" s="479"/>
      <c r="Q17" s="402"/>
      <c r="R17" s="156"/>
    </row>
    <row r="18" spans="1:18" ht="20.3" customHeight="1" x14ac:dyDescent="0.3">
      <c r="A18" s="157"/>
      <c r="B18" s="170" t="s">
        <v>2308</v>
      </c>
      <c r="C18" s="163" t="s">
        <v>2246</v>
      </c>
      <c r="D18" s="163"/>
      <c r="E18" s="163"/>
      <c r="F18" s="163"/>
      <c r="G18" s="163"/>
      <c r="H18" s="163"/>
      <c r="I18" s="163"/>
      <c r="J18" s="163"/>
      <c r="K18" s="163"/>
      <c r="L18" s="137"/>
      <c r="M18" s="141"/>
      <c r="N18" s="137"/>
      <c r="O18" s="141"/>
      <c r="P18" s="479" t="str">
        <f>VLOOKUP(_Output!D431,_Guidance!B1350:C1355,2,FALSE)</f>
        <v xml:space="preserve"> </v>
      </c>
      <c r="Q18" s="402" t="s">
        <v>2727</v>
      </c>
      <c r="R18" s="156"/>
    </row>
    <row r="19" spans="1:18" ht="20.3" customHeight="1" x14ac:dyDescent="0.3">
      <c r="A19" s="157"/>
      <c r="B19" s="170" t="s">
        <v>2309</v>
      </c>
      <c r="C19" s="163" t="s">
        <v>2247</v>
      </c>
      <c r="D19" s="163"/>
      <c r="E19" s="163"/>
      <c r="F19" s="163"/>
      <c r="G19" s="163"/>
      <c r="H19" s="163"/>
      <c r="I19" s="163"/>
      <c r="J19" s="163"/>
      <c r="K19" s="163"/>
      <c r="L19" s="137"/>
      <c r="M19" s="141"/>
      <c r="N19" s="137"/>
      <c r="O19" s="141"/>
      <c r="P19" s="479" t="str">
        <f>VLOOKUP(_Output!D432,_Guidance!B1356:C1361,2,FALSE)</f>
        <v xml:space="preserve"> </v>
      </c>
      <c r="Q19" s="402" t="s">
        <v>2282</v>
      </c>
      <c r="R19" s="156"/>
    </row>
    <row r="20" spans="1:18" ht="20.3" customHeight="1" x14ac:dyDescent="0.3">
      <c r="A20" s="157"/>
      <c r="B20" s="170" t="s">
        <v>2310</v>
      </c>
      <c r="C20" s="163" t="s">
        <v>2248</v>
      </c>
      <c r="D20" s="163"/>
      <c r="E20" s="163"/>
      <c r="F20" s="163"/>
      <c r="G20" s="163"/>
      <c r="H20" s="163"/>
      <c r="I20" s="163"/>
      <c r="J20" s="163"/>
      <c r="K20" s="163"/>
      <c r="L20" s="137"/>
      <c r="M20" s="141"/>
      <c r="N20" s="137"/>
      <c r="O20" s="141"/>
      <c r="P20" s="479" t="str">
        <f>VLOOKUP(_Output!D433,_Guidance!B1362:C1367,2,FALSE)</f>
        <v xml:space="preserve"> </v>
      </c>
      <c r="Q20" s="402" t="s">
        <v>2283</v>
      </c>
      <c r="R20" s="156"/>
    </row>
    <row r="21" spans="1:18" ht="20.3" customHeight="1" x14ac:dyDescent="0.3">
      <c r="A21" s="157"/>
      <c r="B21" s="170" t="s">
        <v>2311</v>
      </c>
      <c r="C21" s="163" t="s">
        <v>2249</v>
      </c>
      <c r="D21" s="163"/>
      <c r="E21" s="163"/>
      <c r="F21" s="163"/>
      <c r="G21" s="163"/>
      <c r="H21" s="163"/>
      <c r="I21" s="163"/>
      <c r="J21" s="163"/>
      <c r="K21" s="163"/>
      <c r="L21" s="137"/>
      <c r="M21" s="141"/>
      <c r="N21" s="137"/>
      <c r="O21" s="141"/>
      <c r="P21" s="479" t="str">
        <f>VLOOKUP(_Output!D434,_Guidance!B1368:C1373,2,FALSE)</f>
        <v xml:space="preserve"> </v>
      </c>
      <c r="Q21" s="402" t="s">
        <v>2284</v>
      </c>
      <c r="R21" s="156"/>
    </row>
    <row r="22" spans="1:18" ht="20.3" customHeight="1" x14ac:dyDescent="0.3">
      <c r="A22" s="157"/>
      <c r="B22" s="175" t="s">
        <v>71</v>
      </c>
      <c r="C22" s="169" t="s">
        <v>4042</v>
      </c>
      <c r="D22" s="163"/>
      <c r="E22" s="163"/>
      <c r="F22" s="163"/>
      <c r="G22" s="163"/>
      <c r="H22" s="163"/>
      <c r="I22" s="163"/>
      <c r="J22" s="163"/>
      <c r="K22" s="163"/>
      <c r="L22" s="137"/>
      <c r="M22" s="141"/>
      <c r="N22" s="137"/>
      <c r="O22" s="141"/>
      <c r="P22" s="479"/>
      <c r="Q22" s="402"/>
      <c r="R22" s="156"/>
    </row>
    <row r="23" spans="1:18" ht="20.3" customHeight="1" x14ac:dyDescent="0.3">
      <c r="A23" s="157"/>
      <c r="B23" s="170" t="s">
        <v>2312</v>
      </c>
      <c r="C23" s="163" t="s">
        <v>2927</v>
      </c>
      <c r="D23" s="163"/>
      <c r="E23" s="163"/>
      <c r="F23" s="163"/>
      <c r="G23" s="163"/>
      <c r="H23" s="163"/>
      <c r="I23" s="163"/>
      <c r="J23" s="163"/>
      <c r="K23" s="163"/>
      <c r="L23" s="137"/>
      <c r="M23" s="141"/>
      <c r="N23" s="137"/>
      <c r="O23" s="141"/>
      <c r="P23" s="479" t="str">
        <f>VLOOKUP(_Output!D1054,_Guidance!B1374:C1379,2,FALSE)</f>
        <v xml:space="preserve"> </v>
      </c>
      <c r="Q23" s="402" t="s">
        <v>3266</v>
      </c>
      <c r="R23" s="156"/>
    </row>
    <row r="24" spans="1:18" ht="20.3" customHeight="1" x14ac:dyDescent="0.3">
      <c r="A24" s="157"/>
      <c r="B24" s="170" t="s">
        <v>2313</v>
      </c>
      <c r="C24" s="163" t="s">
        <v>2906</v>
      </c>
      <c r="D24" s="163"/>
      <c r="E24" s="163"/>
      <c r="F24" s="163"/>
      <c r="G24" s="163"/>
      <c r="H24" s="163"/>
      <c r="I24" s="163"/>
      <c r="J24" s="163"/>
      <c r="K24" s="163"/>
      <c r="L24" s="137"/>
      <c r="M24" s="141"/>
      <c r="N24" s="137"/>
      <c r="O24" s="141"/>
      <c r="P24" s="479" t="str">
        <f>VLOOKUP(_Output!D1055,_Guidance!B1380:C1385,2,FALSE)</f>
        <v xml:space="preserve"> </v>
      </c>
      <c r="Q24" s="402" t="s">
        <v>3267</v>
      </c>
      <c r="R24" s="156"/>
    </row>
    <row r="25" spans="1:18" ht="20.3" customHeight="1" x14ac:dyDescent="0.3">
      <c r="A25" s="157"/>
      <c r="B25" s="170" t="s">
        <v>2314</v>
      </c>
      <c r="C25" s="163" t="s">
        <v>4043</v>
      </c>
      <c r="D25" s="163"/>
      <c r="E25" s="163"/>
      <c r="F25" s="163"/>
      <c r="G25" s="163"/>
      <c r="H25" s="163"/>
      <c r="I25" s="163"/>
      <c r="J25" s="163"/>
      <c r="K25" s="163"/>
      <c r="L25" s="137"/>
      <c r="M25" s="141"/>
      <c r="N25" s="137"/>
      <c r="O25" s="141"/>
      <c r="P25" s="479" t="str">
        <f>VLOOKUP(_Output!D1056,_Guidance!B1386:C1391,2,FALSE)</f>
        <v xml:space="preserve"> </v>
      </c>
      <c r="Q25" s="402" t="s">
        <v>4044</v>
      </c>
      <c r="R25" s="156"/>
    </row>
    <row r="26" spans="1:18" ht="20.3" customHeight="1" x14ac:dyDescent="0.3">
      <c r="A26" s="157"/>
      <c r="B26" s="170" t="s">
        <v>2315</v>
      </c>
      <c r="C26" s="163" t="s">
        <v>3286</v>
      </c>
      <c r="D26" s="163"/>
      <c r="E26" s="163"/>
      <c r="F26" s="163"/>
      <c r="G26" s="163"/>
      <c r="H26" s="163"/>
      <c r="I26" s="163"/>
      <c r="J26" s="163"/>
      <c r="K26" s="163"/>
      <c r="L26" s="137"/>
      <c r="M26" s="141"/>
      <c r="N26" s="137"/>
      <c r="O26" s="141"/>
      <c r="P26" s="479" t="str">
        <f>VLOOKUP(_Output!D1057,_Guidance!B1392:C1397,2,FALSE)</f>
        <v xml:space="preserve"> </v>
      </c>
      <c r="Q26" s="402" t="s">
        <v>3269</v>
      </c>
      <c r="R26" s="156"/>
    </row>
    <row r="27" spans="1:18" ht="20.3" customHeight="1" x14ac:dyDescent="0.3">
      <c r="A27" s="157"/>
      <c r="B27" s="170" t="s">
        <v>2657</v>
      </c>
      <c r="C27" s="163" t="s">
        <v>2908</v>
      </c>
      <c r="D27" s="163"/>
      <c r="E27" s="163"/>
      <c r="F27" s="163"/>
      <c r="G27" s="163"/>
      <c r="H27" s="163"/>
      <c r="I27" s="163"/>
      <c r="J27" s="163"/>
      <c r="K27" s="163"/>
      <c r="L27" s="137"/>
      <c r="M27" s="141"/>
      <c r="N27" s="137"/>
      <c r="O27" s="141"/>
      <c r="P27" s="479" t="str">
        <f>VLOOKUP(_Output!D1058,_Guidance!B1398:C1403,2,FALSE)</f>
        <v xml:space="preserve"> </v>
      </c>
      <c r="Q27" s="402" t="s">
        <v>3270</v>
      </c>
      <c r="R27" s="156"/>
    </row>
    <row r="28" spans="1:18" ht="20.3" customHeight="1" x14ac:dyDescent="0.3">
      <c r="A28" s="157"/>
      <c r="B28" s="175" t="s">
        <v>182</v>
      </c>
      <c r="C28" s="169" t="s">
        <v>2250</v>
      </c>
      <c r="D28" s="163"/>
      <c r="E28" s="163"/>
      <c r="F28" s="163"/>
      <c r="G28" s="163"/>
      <c r="H28" s="163"/>
      <c r="I28" s="163"/>
      <c r="J28" s="163"/>
      <c r="K28" s="163"/>
      <c r="L28" s="137"/>
      <c r="M28" s="141"/>
      <c r="N28" s="137"/>
      <c r="O28" s="141"/>
      <c r="P28" s="479"/>
      <c r="Q28" s="402"/>
      <c r="R28" s="156"/>
    </row>
    <row r="29" spans="1:18" ht="20.3" customHeight="1" x14ac:dyDescent="0.3">
      <c r="A29" s="157"/>
      <c r="B29" s="170" t="s">
        <v>2316</v>
      </c>
      <c r="C29" s="163" t="s">
        <v>2646</v>
      </c>
      <c r="D29" s="163"/>
      <c r="E29" s="163"/>
      <c r="F29" s="163"/>
      <c r="G29" s="163"/>
      <c r="H29" s="163"/>
      <c r="I29" s="163"/>
      <c r="J29" s="163"/>
      <c r="K29" s="163"/>
      <c r="L29" s="137"/>
      <c r="M29" s="141"/>
      <c r="N29" s="137"/>
      <c r="O29" s="141"/>
      <c r="P29" s="479" t="str">
        <f>VLOOKUP(_Output!D436,_Guidance!B1404:C1409,2,FALSE)</f>
        <v xml:space="preserve"> </v>
      </c>
      <c r="Q29" s="402" t="s">
        <v>4267</v>
      </c>
      <c r="R29" s="156"/>
    </row>
    <row r="30" spans="1:18" ht="20.3" customHeight="1" x14ac:dyDescent="0.3">
      <c r="A30" s="157"/>
      <c r="B30" s="170" t="s">
        <v>2317</v>
      </c>
      <c r="C30" s="163" t="s">
        <v>2252</v>
      </c>
      <c r="D30" s="163"/>
      <c r="E30" s="163"/>
      <c r="F30" s="163"/>
      <c r="G30" s="163"/>
      <c r="H30" s="163"/>
      <c r="I30" s="163"/>
      <c r="J30" s="163"/>
      <c r="K30" s="163"/>
      <c r="L30" s="137"/>
      <c r="M30" s="141"/>
      <c r="N30" s="137"/>
      <c r="O30" s="141"/>
      <c r="P30" s="479" t="str">
        <f>VLOOKUP(_Output!D437,_Guidance!B1410:C1415,2,FALSE)</f>
        <v xml:space="preserve"> </v>
      </c>
      <c r="Q30" s="402" t="s">
        <v>4268</v>
      </c>
      <c r="R30" s="156"/>
    </row>
    <row r="31" spans="1:18" ht="20.3" customHeight="1" x14ac:dyDescent="0.3">
      <c r="A31" s="157"/>
      <c r="B31" s="170" t="s">
        <v>3343</v>
      </c>
      <c r="C31" s="163" t="s">
        <v>2255</v>
      </c>
      <c r="D31" s="172"/>
      <c r="E31" s="172"/>
      <c r="F31" s="172"/>
      <c r="G31" s="172"/>
      <c r="H31" s="172"/>
      <c r="I31" s="172"/>
      <c r="J31" s="172"/>
      <c r="K31" s="172"/>
      <c r="L31" s="402"/>
      <c r="M31" s="477"/>
      <c r="N31" s="146"/>
      <c r="O31" s="477"/>
      <c r="P31" s="479" t="str">
        <f>VLOOKUP(_Output!D438,_Guidance!B1416:C1421,2,FALSE)</f>
        <v xml:space="preserve"> </v>
      </c>
      <c r="Q31" s="402" t="s">
        <v>2583</v>
      </c>
      <c r="R31" s="156"/>
    </row>
    <row r="32" spans="1:18" ht="20.3" customHeight="1" x14ac:dyDescent="0.3">
      <c r="A32" s="157"/>
      <c r="B32" s="170" t="s">
        <v>3344</v>
      </c>
      <c r="C32" s="163" t="s">
        <v>2257</v>
      </c>
      <c r="D32" s="163"/>
      <c r="E32" s="163"/>
      <c r="F32" s="163"/>
      <c r="G32" s="163"/>
      <c r="H32" s="163"/>
      <c r="I32" s="163"/>
      <c r="J32" s="163"/>
      <c r="K32" s="163"/>
      <c r="L32" s="137"/>
      <c r="M32" s="141"/>
      <c r="N32" s="137"/>
      <c r="O32" s="141"/>
      <c r="P32" s="479" t="str">
        <f>VLOOKUP(_Output!D439,_Guidance!B1422:C1427,2,FALSE)</f>
        <v xml:space="preserve"> </v>
      </c>
      <c r="Q32" s="402" t="s">
        <v>2287</v>
      </c>
      <c r="R32" s="156"/>
    </row>
    <row r="33" spans="1:18" ht="20.3" customHeight="1" x14ac:dyDescent="0.3">
      <c r="A33" s="157"/>
      <c r="B33" s="170" t="s">
        <v>3345</v>
      </c>
      <c r="C33" s="163" t="s">
        <v>2720</v>
      </c>
      <c r="D33" s="163"/>
      <c r="E33" s="163"/>
      <c r="F33" s="163"/>
      <c r="G33" s="163"/>
      <c r="H33" s="163"/>
      <c r="I33" s="163"/>
      <c r="J33" s="163"/>
      <c r="K33" s="163"/>
      <c r="L33" s="137"/>
      <c r="M33" s="141"/>
      <c r="N33" s="137"/>
      <c r="O33" s="141"/>
      <c r="P33" s="479" t="str">
        <f>VLOOKUP(_Output!D440,_Guidance!B1428:C1433,2,FALSE)</f>
        <v xml:space="preserve"> </v>
      </c>
      <c r="Q33" s="402" t="s">
        <v>4031</v>
      </c>
      <c r="R33" s="156"/>
    </row>
    <row r="34" spans="1:18" ht="20.3" customHeight="1" x14ac:dyDescent="0.3">
      <c r="A34" s="157"/>
      <c r="B34" s="170" t="s">
        <v>3346</v>
      </c>
      <c r="C34" s="163" t="s">
        <v>2659</v>
      </c>
      <c r="D34" s="163"/>
      <c r="E34" s="163"/>
      <c r="F34" s="163"/>
      <c r="G34" s="163"/>
      <c r="H34" s="163"/>
      <c r="I34" s="163"/>
      <c r="J34" s="163"/>
      <c r="K34" s="163"/>
      <c r="L34" s="137"/>
      <c r="M34" s="141"/>
      <c r="N34" s="137"/>
      <c r="O34" s="141"/>
      <c r="P34" s="479" t="str">
        <f>VLOOKUP(_Output!D441,_Guidance!B1434:C1439,2,FALSE)</f>
        <v xml:space="preserve"> </v>
      </c>
      <c r="Q34" s="402" t="s">
        <v>2654</v>
      </c>
      <c r="R34" s="156"/>
    </row>
    <row r="35" spans="1:18" ht="20.3" customHeight="1" x14ac:dyDescent="0.3">
      <c r="A35" s="157"/>
      <c r="B35" s="163" t="s">
        <v>290</v>
      </c>
      <c r="C35" s="169" t="s">
        <v>2258</v>
      </c>
      <c r="D35" s="163"/>
      <c r="E35" s="163"/>
      <c r="F35" s="163"/>
      <c r="G35" s="163"/>
      <c r="H35" s="163"/>
      <c r="I35" s="163"/>
      <c r="J35" s="163"/>
      <c r="K35" s="163"/>
      <c r="L35" s="137"/>
      <c r="M35" s="141"/>
      <c r="N35" s="137"/>
      <c r="O35" s="141"/>
      <c r="P35" s="479"/>
      <c r="Q35" s="402"/>
      <c r="R35" s="156"/>
    </row>
    <row r="36" spans="1:18" ht="20.3" customHeight="1" x14ac:dyDescent="0.3">
      <c r="A36" s="157"/>
      <c r="B36" s="170" t="s">
        <v>2318</v>
      </c>
      <c r="C36" s="163" t="s">
        <v>2584</v>
      </c>
      <c r="D36" s="163"/>
      <c r="E36" s="163"/>
      <c r="F36" s="163"/>
      <c r="G36" s="163"/>
      <c r="H36" s="163"/>
      <c r="I36" s="163"/>
      <c r="J36" s="163"/>
      <c r="K36" s="163"/>
      <c r="L36" s="137"/>
      <c r="M36" s="141"/>
      <c r="N36" s="137"/>
      <c r="O36" s="141"/>
      <c r="P36" s="479" t="str">
        <f>VLOOKUP(_Output!D443,_Guidance!B1440:C1445,2,FALSE)</f>
        <v xml:space="preserve"> </v>
      </c>
      <c r="Q36" s="402" t="s">
        <v>2367</v>
      </c>
      <c r="R36" s="156"/>
    </row>
    <row r="37" spans="1:18" ht="20.3" customHeight="1" x14ac:dyDescent="0.3">
      <c r="A37" s="157"/>
      <c r="B37" s="170" t="s">
        <v>2319</v>
      </c>
      <c r="C37" s="163" t="s">
        <v>2261</v>
      </c>
      <c r="D37" s="163"/>
      <c r="E37" s="163"/>
      <c r="F37" s="163"/>
      <c r="G37" s="163"/>
      <c r="H37" s="163"/>
      <c r="I37" s="163"/>
      <c r="J37" s="163"/>
      <c r="K37" s="163"/>
      <c r="L37" s="137"/>
      <c r="M37" s="141"/>
      <c r="N37" s="137"/>
      <c r="O37" s="141"/>
      <c r="P37" s="479" t="str">
        <f>VLOOKUP(_Output!D445,_Guidance!B1446:C1451,2,FALSE)</f>
        <v xml:space="preserve"> </v>
      </c>
      <c r="Q37" s="402" t="s">
        <v>2288</v>
      </c>
      <c r="R37" s="156"/>
    </row>
    <row r="38" spans="1:18" ht="20.3" customHeight="1" x14ac:dyDescent="0.3">
      <c r="A38" s="157"/>
      <c r="B38" s="170" t="s">
        <v>4024</v>
      </c>
      <c r="C38" s="163" t="s">
        <v>4021</v>
      </c>
      <c r="D38" s="163"/>
      <c r="E38" s="163"/>
      <c r="F38" s="163"/>
      <c r="G38" s="163"/>
      <c r="H38" s="163"/>
      <c r="I38" s="163"/>
      <c r="J38" s="163"/>
      <c r="K38" s="163"/>
      <c r="L38" s="137"/>
      <c r="M38" s="141"/>
      <c r="N38" s="137"/>
      <c r="O38" s="141"/>
      <c r="P38" s="479" t="str">
        <f>VLOOKUP(_Output!D1140,_Guidance!B1452:C1457,2,FALSE)</f>
        <v xml:space="preserve"> </v>
      </c>
      <c r="Q38" s="402" t="s">
        <v>4034</v>
      </c>
      <c r="R38" s="156"/>
    </row>
    <row r="39" spans="1:18" ht="20.3" customHeight="1" x14ac:dyDescent="0.3">
      <c r="A39" s="157"/>
      <c r="B39" s="163"/>
      <c r="C39" s="169"/>
      <c r="D39" s="163"/>
      <c r="E39" s="163"/>
      <c r="F39" s="163"/>
      <c r="G39" s="163"/>
      <c r="H39" s="163"/>
      <c r="I39" s="163"/>
      <c r="J39" s="163"/>
      <c r="K39" s="163"/>
      <c r="L39" s="137"/>
      <c r="M39" s="141"/>
      <c r="N39" s="137"/>
      <c r="O39" s="141"/>
      <c r="P39" s="180"/>
      <c r="Q39" s="402"/>
      <c r="R39" s="156"/>
    </row>
    <row r="40" spans="1:18" ht="20.3" customHeight="1" x14ac:dyDescent="0.3">
      <c r="A40" s="691"/>
      <c r="B40" s="152" t="s">
        <v>941</v>
      </c>
      <c r="C40" s="144"/>
      <c r="D40" s="144"/>
      <c r="E40" s="144"/>
      <c r="F40" s="144"/>
      <c r="G40" s="144"/>
      <c r="H40" s="144"/>
      <c r="I40" s="144"/>
      <c r="J40" s="144"/>
      <c r="K40" s="144"/>
      <c r="L40" s="140"/>
      <c r="M40" s="144"/>
      <c r="N40" s="140"/>
      <c r="O40" s="144"/>
      <c r="P40" s="704"/>
      <c r="Q40" s="140"/>
      <c r="R40" s="156"/>
    </row>
    <row r="41" spans="1:18" ht="20.3" customHeight="1" x14ac:dyDescent="0.3">
      <c r="A41" s="691"/>
      <c r="B41" s="163" t="s">
        <v>531</v>
      </c>
      <c r="C41" s="169" t="s">
        <v>4026</v>
      </c>
      <c r="D41" s="163"/>
      <c r="E41" s="141"/>
      <c r="F41" s="141"/>
      <c r="G41" s="141"/>
      <c r="H41" s="141"/>
      <c r="I41" s="141"/>
      <c r="J41" s="141"/>
      <c r="K41" s="141"/>
      <c r="L41" s="137"/>
      <c r="M41" s="141"/>
      <c r="N41" s="137"/>
      <c r="O41" s="141"/>
      <c r="P41" s="180"/>
      <c r="Q41" s="137"/>
      <c r="R41" s="156"/>
    </row>
    <row r="42" spans="1:18" ht="20.3" customHeight="1" x14ac:dyDescent="0.3">
      <c r="A42" s="157"/>
      <c r="B42" s="169" t="s">
        <v>4110</v>
      </c>
      <c r="C42" s="163"/>
      <c r="D42" s="163"/>
      <c r="E42" s="163"/>
      <c r="F42" s="163"/>
      <c r="G42" s="163"/>
      <c r="H42" s="163"/>
      <c r="I42" s="163"/>
      <c r="J42" s="163"/>
      <c r="K42" s="163"/>
      <c r="L42" s="137"/>
      <c r="M42" s="141"/>
      <c r="N42" s="137"/>
      <c r="O42" s="141"/>
      <c r="P42" s="479" t="str">
        <f>VLOOKUP(_Output!D448,_Guidance!$B$2187:$C$2193,2,FALSE)</f>
        <v xml:space="preserve"> </v>
      </c>
      <c r="Q42" s="402"/>
      <c r="R42" s="156"/>
    </row>
    <row r="43" spans="1:18" ht="20.3" customHeight="1" x14ac:dyDescent="0.3">
      <c r="A43" s="157"/>
      <c r="B43" s="170" t="s">
        <v>542</v>
      </c>
      <c r="C43" s="163" t="s">
        <v>4274</v>
      </c>
      <c r="D43" s="163"/>
      <c r="E43" s="163"/>
      <c r="F43" s="163"/>
      <c r="G43" s="163"/>
      <c r="H43" s="163"/>
      <c r="I43" s="163"/>
      <c r="J43" s="163"/>
      <c r="K43" s="163"/>
      <c r="L43" s="137"/>
      <c r="M43" s="141"/>
      <c r="N43" s="137"/>
      <c r="O43" s="141"/>
      <c r="P43" s="479" t="str">
        <f>VLOOKUP(_Output!D1226,_Guidance!$B$2187:$C$2193,2,FALSE)</f>
        <v xml:space="preserve"> </v>
      </c>
      <c r="Q43" s="402" t="s">
        <v>4313</v>
      </c>
      <c r="R43" s="156"/>
    </row>
    <row r="44" spans="1:18" ht="20.3" customHeight="1" x14ac:dyDescent="0.3">
      <c r="A44" s="157"/>
      <c r="B44" s="170" t="s">
        <v>543</v>
      </c>
      <c r="C44" s="163" t="s">
        <v>4275</v>
      </c>
      <c r="D44" s="163"/>
      <c r="E44" s="163"/>
      <c r="F44" s="163"/>
      <c r="G44" s="163"/>
      <c r="H44" s="163"/>
      <c r="I44" s="163"/>
      <c r="J44" s="163"/>
      <c r="K44" s="163"/>
      <c r="L44" s="137"/>
      <c r="M44" s="141"/>
      <c r="N44" s="137"/>
      <c r="O44" s="141"/>
      <c r="P44" s="479" t="str">
        <f>VLOOKUP(_Output!D1227,_Guidance!$B$2187:$C$2193,2,FALSE)</f>
        <v xml:space="preserve"> </v>
      </c>
      <c r="Q44" s="402" t="s">
        <v>4314</v>
      </c>
      <c r="R44" s="156"/>
    </row>
    <row r="45" spans="1:18" ht="20.3" customHeight="1" x14ac:dyDescent="0.3">
      <c r="A45" s="157"/>
      <c r="B45" s="170" t="s">
        <v>544</v>
      </c>
      <c r="C45" s="163" t="s">
        <v>4280</v>
      </c>
      <c r="D45" s="163"/>
      <c r="E45" s="163"/>
      <c r="F45" s="163"/>
      <c r="G45" s="163"/>
      <c r="H45" s="163"/>
      <c r="I45" s="163"/>
      <c r="J45" s="163"/>
      <c r="K45" s="163"/>
      <c r="L45" s="137"/>
      <c r="M45" s="141"/>
      <c r="N45" s="137"/>
      <c r="O45" s="141"/>
      <c r="P45" s="479" t="str">
        <f>VLOOKUP(_Output!D1228,_Guidance!$B$2187:$C$2193,2,FALSE)</f>
        <v xml:space="preserve"> </v>
      </c>
      <c r="Q45" s="402" t="s">
        <v>4315</v>
      </c>
      <c r="R45" s="156"/>
    </row>
    <row r="46" spans="1:18" ht="20.3" customHeight="1" x14ac:dyDescent="0.3">
      <c r="A46" s="157"/>
      <c r="B46" s="170" t="s">
        <v>545</v>
      </c>
      <c r="C46" s="163" t="s">
        <v>4297</v>
      </c>
      <c r="D46" s="163"/>
      <c r="E46" s="163"/>
      <c r="F46" s="163"/>
      <c r="G46" s="163"/>
      <c r="H46" s="163"/>
      <c r="I46" s="163"/>
      <c r="J46" s="163"/>
      <c r="K46" s="163"/>
      <c r="L46" s="137"/>
      <c r="M46" s="141"/>
      <c r="N46" s="137"/>
      <c r="O46" s="141"/>
      <c r="P46" s="479" t="str">
        <f>VLOOKUP(_Output!D1229,_Guidance!$B$2187:$C$2193,2,FALSE)</f>
        <v xml:space="preserve"> </v>
      </c>
      <c r="Q46" s="402" t="s">
        <v>4316</v>
      </c>
      <c r="R46" s="156"/>
    </row>
    <row r="47" spans="1:18" ht="20.3" customHeight="1" x14ac:dyDescent="0.3">
      <c r="A47" s="157"/>
      <c r="B47" s="170" t="s">
        <v>546</v>
      </c>
      <c r="C47" s="163" t="s">
        <v>4289</v>
      </c>
      <c r="D47" s="163"/>
      <c r="E47" s="163"/>
      <c r="F47" s="163"/>
      <c r="G47" s="163"/>
      <c r="H47" s="163"/>
      <c r="I47" s="163"/>
      <c r="J47" s="163"/>
      <c r="K47" s="163"/>
      <c r="L47" s="137"/>
      <c r="M47" s="141"/>
      <c r="N47" s="137"/>
      <c r="O47" s="141"/>
      <c r="P47" s="479" t="str">
        <f>VLOOKUP(_Output!D1230,_Guidance!$B$2187:$C$2193,2,FALSE)</f>
        <v xml:space="preserve"> </v>
      </c>
      <c r="Q47" s="402" t="s">
        <v>4317</v>
      </c>
      <c r="R47" s="156"/>
    </row>
    <row r="48" spans="1:18" ht="20.3" customHeight="1" x14ac:dyDescent="0.3">
      <c r="A48" s="157"/>
      <c r="B48" s="170" t="s">
        <v>1796</v>
      </c>
      <c r="C48" s="163" t="s">
        <v>4294</v>
      </c>
      <c r="D48" s="163"/>
      <c r="E48" s="163"/>
      <c r="F48" s="163"/>
      <c r="G48" s="163"/>
      <c r="H48" s="163"/>
      <c r="I48" s="163"/>
      <c r="J48" s="163"/>
      <c r="K48" s="163"/>
      <c r="L48" s="137"/>
      <c r="M48" s="141"/>
      <c r="N48" s="137"/>
      <c r="O48" s="141"/>
      <c r="P48" s="479" t="str">
        <f>VLOOKUP(_Output!D1231,_Guidance!$B$2187:$C$2193,2,FALSE)</f>
        <v xml:space="preserve"> </v>
      </c>
      <c r="Q48" s="402" t="s">
        <v>4318</v>
      </c>
      <c r="R48" s="156"/>
    </row>
    <row r="49" spans="1:18" ht="20.3" customHeight="1" x14ac:dyDescent="0.3">
      <c r="A49" s="157"/>
      <c r="B49" s="170" t="s">
        <v>1797</v>
      </c>
      <c r="C49" s="163" t="s">
        <v>4296</v>
      </c>
      <c r="D49" s="163"/>
      <c r="E49" s="163"/>
      <c r="F49" s="163"/>
      <c r="G49" s="163"/>
      <c r="H49" s="163"/>
      <c r="I49" s="163"/>
      <c r="J49" s="163"/>
      <c r="K49" s="163"/>
      <c r="L49" s="137"/>
      <c r="M49" s="141"/>
      <c r="N49" s="137"/>
      <c r="O49" s="141"/>
      <c r="P49" s="479" t="str">
        <f>VLOOKUP(_Output!D1232,_Guidance!$B$2187:$C$2193,2,FALSE)</f>
        <v xml:space="preserve"> </v>
      </c>
      <c r="Q49" s="402" t="s">
        <v>4320</v>
      </c>
      <c r="R49" s="156"/>
    </row>
    <row r="50" spans="1:18" ht="20.3" customHeight="1" x14ac:dyDescent="0.3">
      <c r="A50" s="157"/>
      <c r="B50" s="170" t="s">
        <v>4346</v>
      </c>
      <c r="C50" s="163" t="s">
        <v>4307</v>
      </c>
      <c r="D50" s="163"/>
      <c r="E50" s="163"/>
      <c r="F50" s="163"/>
      <c r="G50" s="163"/>
      <c r="H50" s="163"/>
      <c r="I50" s="163"/>
      <c r="J50" s="163"/>
      <c r="K50" s="163"/>
      <c r="L50" s="137"/>
      <c r="M50" s="141"/>
      <c r="N50" s="137"/>
      <c r="O50" s="141"/>
      <c r="P50" s="479" t="str">
        <f>VLOOKUP(_Output!D1233,_Guidance!$B$2187:$C$2193,2,FALSE)</f>
        <v xml:space="preserve"> </v>
      </c>
      <c r="Q50" s="402" t="s">
        <v>4321</v>
      </c>
      <c r="R50" s="156"/>
    </row>
    <row r="51" spans="1:18" ht="20.3" customHeight="1" x14ac:dyDescent="0.3">
      <c r="A51" s="157"/>
      <c r="B51" s="170" t="s">
        <v>4347</v>
      </c>
      <c r="C51" s="163" t="s">
        <v>2388</v>
      </c>
      <c r="D51" s="163"/>
      <c r="E51" s="163"/>
      <c r="F51" s="163"/>
      <c r="G51" s="163"/>
      <c r="H51" s="163"/>
      <c r="I51" s="163"/>
      <c r="J51" s="163"/>
      <c r="K51" s="163"/>
      <c r="L51" s="137"/>
      <c r="M51" s="141"/>
      <c r="N51" s="137"/>
      <c r="O51" s="141"/>
      <c r="P51" s="479" t="str">
        <f>VLOOKUP(_Output!D1234,_Guidance!$B$2187:$C$2193,2,FALSE)</f>
        <v xml:space="preserve"> </v>
      </c>
      <c r="Q51" s="402" t="s">
        <v>4329</v>
      </c>
      <c r="R51" s="156"/>
    </row>
    <row r="52" spans="1:18" ht="20.3" customHeight="1" x14ac:dyDescent="0.3">
      <c r="A52" s="157"/>
      <c r="B52" s="170" t="s">
        <v>3347</v>
      </c>
      <c r="C52" s="163" t="s">
        <v>2265</v>
      </c>
      <c r="D52" s="163"/>
      <c r="E52" s="163"/>
      <c r="F52" s="163"/>
      <c r="G52" s="163"/>
      <c r="H52" s="163"/>
      <c r="I52" s="163"/>
      <c r="J52" s="163"/>
      <c r="K52" s="163"/>
      <c r="L52" s="137"/>
      <c r="M52" s="141"/>
      <c r="N52" s="137"/>
      <c r="O52" s="141"/>
      <c r="P52" s="479" t="str">
        <f>VLOOKUP(_Output!D1235,_Guidance!$B$2187:$C$2193,2,FALSE)</f>
        <v xml:space="preserve"> </v>
      </c>
      <c r="Q52" s="402" t="s">
        <v>4426</v>
      </c>
      <c r="R52" s="156"/>
    </row>
    <row r="53" spans="1:18" ht="20.3" customHeight="1" x14ac:dyDescent="0.3">
      <c r="A53" s="157"/>
      <c r="B53" s="170"/>
      <c r="C53" s="163"/>
      <c r="D53" s="163"/>
      <c r="E53" s="163"/>
      <c r="F53" s="163"/>
      <c r="G53" s="163"/>
      <c r="H53" s="163"/>
      <c r="I53" s="163"/>
      <c r="J53" s="163"/>
      <c r="K53" s="163"/>
      <c r="L53" s="137"/>
      <c r="M53" s="141"/>
      <c r="N53" s="137"/>
      <c r="O53" s="141"/>
      <c r="P53" s="479" t="str">
        <f>VLOOKUP(_Output!D452,_Guidance!$B$2187:$C$2193,2,FALSE)</f>
        <v xml:space="preserve"> </v>
      </c>
      <c r="Q53" s="402"/>
      <c r="R53" s="156"/>
    </row>
    <row r="54" spans="1:18" ht="20.3" customHeight="1" x14ac:dyDescent="0.3">
      <c r="A54" s="157"/>
      <c r="B54" s="615" t="s">
        <v>4291</v>
      </c>
      <c r="C54" s="163"/>
      <c r="D54" s="163"/>
      <c r="E54" s="163"/>
      <c r="F54" s="163"/>
      <c r="G54" s="163"/>
      <c r="H54" s="163"/>
      <c r="I54" s="163"/>
      <c r="J54" s="163"/>
      <c r="K54" s="163"/>
      <c r="L54" s="137"/>
      <c r="M54" s="141"/>
      <c r="N54" s="137"/>
      <c r="O54" s="141"/>
      <c r="P54" s="479"/>
      <c r="Q54" s="402"/>
      <c r="R54" s="156"/>
    </row>
    <row r="55" spans="1:18" ht="20.3" customHeight="1" x14ac:dyDescent="0.3">
      <c r="A55" s="157"/>
      <c r="B55" s="170" t="s">
        <v>3348</v>
      </c>
      <c r="C55" s="163" t="s">
        <v>4290</v>
      </c>
      <c r="D55" s="163"/>
      <c r="E55" s="163"/>
      <c r="F55" s="163"/>
      <c r="G55" s="163"/>
      <c r="H55" s="163"/>
      <c r="I55" s="163"/>
      <c r="J55" s="163"/>
      <c r="K55" s="163"/>
      <c r="L55" s="137"/>
      <c r="M55" s="141"/>
      <c r="N55" s="137"/>
      <c r="O55" s="141"/>
      <c r="P55" s="479" t="str">
        <f>VLOOKUP(_Output!D1236,_Guidance!$B$2187:$C$2193,2,FALSE)</f>
        <v xml:space="preserve"> </v>
      </c>
      <c r="Q55" s="402" t="s">
        <v>4322</v>
      </c>
      <c r="R55" s="156"/>
    </row>
    <row r="56" spans="1:18" ht="20.3" customHeight="1" x14ac:dyDescent="0.3">
      <c r="A56" s="157"/>
      <c r="B56" s="170" t="s">
        <v>3349</v>
      </c>
      <c r="C56" s="163" t="s">
        <v>4293</v>
      </c>
      <c r="D56" s="163"/>
      <c r="E56" s="163"/>
      <c r="F56" s="163"/>
      <c r="G56" s="163"/>
      <c r="H56" s="163"/>
      <c r="I56" s="163"/>
      <c r="J56" s="163"/>
      <c r="K56" s="163"/>
      <c r="L56" s="137"/>
      <c r="M56" s="141"/>
      <c r="N56" s="137"/>
      <c r="O56" s="141"/>
      <c r="P56" s="479" t="str">
        <f>VLOOKUP(_Output!D1237,_Guidance!$B$2187:$C$2193,2,FALSE)</f>
        <v xml:space="preserve"> </v>
      </c>
      <c r="Q56" s="402" t="s">
        <v>4323</v>
      </c>
      <c r="R56" s="156"/>
    </row>
    <row r="57" spans="1:18" ht="20.3" customHeight="1" x14ac:dyDescent="0.3">
      <c r="A57" s="157"/>
      <c r="B57" s="170" t="s">
        <v>3350</v>
      </c>
      <c r="C57" s="163" t="s">
        <v>4295</v>
      </c>
      <c r="D57" s="163"/>
      <c r="E57" s="163"/>
      <c r="F57" s="163"/>
      <c r="G57" s="163"/>
      <c r="H57" s="163"/>
      <c r="I57" s="163"/>
      <c r="J57" s="163"/>
      <c r="K57" s="163"/>
      <c r="L57" s="137"/>
      <c r="M57" s="141"/>
      <c r="N57" s="137"/>
      <c r="O57" s="141"/>
      <c r="P57" s="479" t="str">
        <f>VLOOKUP(_Output!D1239,_Guidance!$B$2187:$C$2193,2,FALSE)</f>
        <v xml:space="preserve"> </v>
      </c>
      <c r="Q57" s="402" t="s">
        <v>4324</v>
      </c>
      <c r="R57" s="156"/>
    </row>
    <row r="58" spans="1:18" ht="20.3" customHeight="1" x14ac:dyDescent="0.3">
      <c r="A58" s="157"/>
      <c r="B58" s="170" t="s">
        <v>3351</v>
      </c>
      <c r="C58" s="163" t="s">
        <v>4298</v>
      </c>
      <c r="D58" s="163"/>
      <c r="E58" s="163"/>
      <c r="F58" s="163"/>
      <c r="G58" s="163"/>
      <c r="H58" s="163"/>
      <c r="I58" s="163"/>
      <c r="J58" s="163"/>
      <c r="K58" s="163"/>
      <c r="L58" s="137"/>
      <c r="M58" s="141"/>
      <c r="N58" s="137"/>
      <c r="O58" s="141"/>
      <c r="P58" s="479" t="str">
        <f>VLOOKUP(_Output!D1240,_Guidance!$B$2187:$C$2193,2,FALSE)</f>
        <v xml:space="preserve"> </v>
      </c>
      <c r="Q58" s="402" t="s">
        <v>4325</v>
      </c>
      <c r="R58" s="156"/>
    </row>
    <row r="59" spans="1:18" ht="20.3" customHeight="1" x14ac:dyDescent="0.3">
      <c r="A59" s="157"/>
      <c r="B59" s="170" t="s">
        <v>3352</v>
      </c>
      <c r="C59" s="163" t="s">
        <v>4294</v>
      </c>
      <c r="D59" s="163"/>
      <c r="E59" s="163"/>
      <c r="F59" s="163"/>
      <c r="G59" s="163"/>
      <c r="H59" s="163"/>
      <c r="I59" s="163"/>
      <c r="J59" s="163"/>
      <c r="K59" s="163"/>
      <c r="L59" s="137"/>
      <c r="M59" s="141"/>
      <c r="N59" s="137"/>
      <c r="O59" s="141"/>
      <c r="P59" s="479" t="str">
        <f>VLOOKUP(_Output!D1241,_Guidance!$B$2187:$C$2193,2,FALSE)</f>
        <v xml:space="preserve"> </v>
      </c>
      <c r="Q59" s="402" t="s">
        <v>4319</v>
      </c>
      <c r="R59" s="156"/>
    </row>
    <row r="60" spans="1:18" ht="20.3" customHeight="1" x14ac:dyDescent="0.3">
      <c r="A60" s="157"/>
      <c r="B60" s="170"/>
      <c r="C60" s="163"/>
      <c r="D60" s="163"/>
      <c r="E60" s="163"/>
      <c r="F60" s="163"/>
      <c r="G60" s="163"/>
      <c r="H60" s="163"/>
      <c r="I60" s="163"/>
      <c r="J60" s="163"/>
      <c r="K60" s="163"/>
      <c r="L60" s="137"/>
      <c r="M60" s="141"/>
      <c r="N60" s="137"/>
      <c r="O60" s="141"/>
      <c r="P60" s="479"/>
      <c r="Q60" s="402"/>
      <c r="R60" s="156"/>
    </row>
    <row r="61" spans="1:18" ht="20.3" customHeight="1" x14ac:dyDescent="0.3">
      <c r="A61" s="157"/>
      <c r="B61" s="615" t="s">
        <v>4560</v>
      </c>
      <c r="C61" s="163"/>
      <c r="D61" s="163"/>
      <c r="E61" s="163"/>
      <c r="F61" s="163"/>
      <c r="G61" s="163"/>
      <c r="H61" s="163"/>
      <c r="I61" s="163"/>
      <c r="J61" s="163"/>
      <c r="K61" s="163"/>
      <c r="L61" s="137"/>
      <c r="M61" s="141"/>
      <c r="N61" s="137"/>
      <c r="O61" s="141"/>
      <c r="P61" s="479" t="str">
        <f>VLOOKUP(_Output!D453,_Guidance!$B$2187:$C$2193,2,FALSE)</f>
        <v xml:space="preserve"> </v>
      </c>
      <c r="Q61" s="402"/>
      <c r="R61" s="156"/>
    </row>
    <row r="62" spans="1:18" ht="20.3" customHeight="1" x14ac:dyDescent="0.3">
      <c r="A62" s="157"/>
      <c r="B62" s="170" t="s">
        <v>3353</v>
      </c>
      <c r="C62" s="163" t="s">
        <v>4292</v>
      </c>
      <c r="D62" s="163"/>
      <c r="E62" s="163"/>
      <c r="F62" s="163"/>
      <c r="G62" s="163"/>
      <c r="H62" s="163"/>
      <c r="I62" s="163"/>
      <c r="J62" s="163"/>
      <c r="K62" s="163"/>
      <c r="L62" s="137"/>
      <c r="M62" s="141"/>
      <c r="N62" s="137"/>
      <c r="O62" s="141"/>
      <c r="P62" s="479" t="str">
        <f>VLOOKUP(_Output!D1242,_Guidance!$B$2187:$C$2193,2,FALSE)</f>
        <v xml:space="preserve"> </v>
      </c>
      <c r="Q62" s="402" t="s">
        <v>4326</v>
      </c>
      <c r="R62" s="156"/>
    </row>
    <row r="63" spans="1:18" ht="20.3" customHeight="1" x14ac:dyDescent="0.3">
      <c r="A63" s="157"/>
      <c r="B63" s="170" t="s">
        <v>3354</v>
      </c>
      <c r="C63" s="163" t="s">
        <v>4559</v>
      </c>
      <c r="D63" s="163"/>
      <c r="E63" s="163"/>
      <c r="F63" s="163"/>
      <c r="G63" s="163"/>
      <c r="H63" s="163"/>
      <c r="I63" s="163"/>
      <c r="J63" s="163"/>
      <c r="K63" s="163"/>
      <c r="L63" s="137"/>
      <c r="M63" s="141"/>
      <c r="N63" s="137"/>
      <c r="O63" s="141"/>
      <c r="P63" s="479" t="str">
        <f>VLOOKUP(_Output!D1244,_Guidance!$B$2187:$C$2193,2,FALSE)</f>
        <v xml:space="preserve"> </v>
      </c>
      <c r="Q63" s="402" t="s">
        <v>4571</v>
      </c>
      <c r="R63" s="156"/>
    </row>
    <row r="64" spans="1:18" ht="20.3" customHeight="1" x14ac:dyDescent="0.3">
      <c r="A64" s="157"/>
      <c r="B64" s="170" t="s">
        <v>3355</v>
      </c>
      <c r="C64" s="163" t="s">
        <v>4562</v>
      </c>
      <c r="D64" s="163"/>
      <c r="E64" s="163"/>
      <c r="F64" s="163"/>
      <c r="G64" s="163"/>
      <c r="H64" s="163"/>
      <c r="I64" s="163"/>
      <c r="J64" s="163"/>
      <c r="K64" s="163"/>
      <c r="L64" s="137"/>
      <c r="M64" s="141"/>
      <c r="N64" s="137"/>
      <c r="O64" s="141"/>
      <c r="P64" s="479" t="str">
        <f>VLOOKUP(_Output!D1246,_Guidance!$B$2187:$C$2193,2,FALSE)</f>
        <v xml:space="preserve"> </v>
      </c>
      <c r="Q64" s="402" t="s">
        <v>4567</v>
      </c>
      <c r="R64" s="156"/>
    </row>
    <row r="65" spans="1:18" ht="20.3" customHeight="1" x14ac:dyDescent="0.3">
      <c r="A65" s="157"/>
      <c r="B65" s="170" t="s">
        <v>3356</v>
      </c>
      <c r="C65" s="163" t="s">
        <v>4563</v>
      </c>
      <c r="D65" s="163"/>
      <c r="E65" s="163"/>
      <c r="F65" s="163"/>
      <c r="G65" s="163"/>
      <c r="H65" s="163"/>
      <c r="I65" s="163"/>
      <c r="J65" s="163"/>
      <c r="K65" s="163"/>
      <c r="L65" s="137"/>
      <c r="M65" s="141"/>
      <c r="N65" s="137"/>
      <c r="O65" s="141"/>
      <c r="P65" s="479" t="str">
        <f>VLOOKUP(_Output!D1248,_Guidance!$B$2187:$C$2193,2,FALSE)</f>
        <v xml:space="preserve"> </v>
      </c>
      <c r="Q65" s="402" t="s">
        <v>4568</v>
      </c>
      <c r="R65" s="156"/>
    </row>
    <row r="66" spans="1:18" ht="20.3" customHeight="1" x14ac:dyDescent="0.3">
      <c r="A66" s="157"/>
      <c r="B66" s="170" t="s">
        <v>3357</v>
      </c>
      <c r="C66" s="163" t="s">
        <v>4558</v>
      </c>
      <c r="D66" s="163"/>
      <c r="E66" s="163"/>
      <c r="F66" s="163"/>
      <c r="G66" s="163"/>
      <c r="H66" s="163"/>
      <c r="I66" s="163"/>
      <c r="J66" s="163"/>
      <c r="K66" s="163"/>
      <c r="L66" s="137"/>
      <c r="M66" s="141"/>
      <c r="N66" s="137"/>
      <c r="O66" s="141"/>
      <c r="P66" s="479" t="str">
        <f>VLOOKUP(_Output!D1250,_Guidance!$B$2187:$C$2193,2,FALSE)</f>
        <v xml:space="preserve"> </v>
      </c>
      <c r="Q66" s="402" t="s">
        <v>4327</v>
      </c>
      <c r="R66" s="156"/>
    </row>
    <row r="67" spans="1:18" ht="20.3" customHeight="1" x14ac:dyDescent="0.3">
      <c r="A67" s="157"/>
      <c r="B67" s="170" t="s">
        <v>3358</v>
      </c>
      <c r="C67" s="163" t="s">
        <v>4564</v>
      </c>
      <c r="D67" s="163"/>
      <c r="E67" s="163"/>
      <c r="F67" s="163"/>
      <c r="G67" s="163"/>
      <c r="H67" s="163"/>
      <c r="I67" s="163"/>
      <c r="J67" s="163"/>
      <c r="K67" s="163"/>
      <c r="L67" s="137"/>
      <c r="M67" s="141"/>
      <c r="N67" s="137"/>
      <c r="O67" s="141"/>
      <c r="P67" s="479" t="str">
        <f>VLOOKUP(_Output!D1252,_Guidance!$B$2187:$C$2193,2,FALSE)</f>
        <v xml:space="preserve"> </v>
      </c>
      <c r="Q67" s="402" t="s">
        <v>4569</v>
      </c>
      <c r="R67" s="156"/>
    </row>
    <row r="68" spans="1:18" ht="20.3" customHeight="1" x14ac:dyDescent="0.3">
      <c r="A68" s="157"/>
      <c r="B68" s="170" t="s">
        <v>3359</v>
      </c>
      <c r="C68" s="163" t="s">
        <v>4565</v>
      </c>
      <c r="D68" s="163"/>
      <c r="E68" s="163"/>
      <c r="F68" s="163"/>
      <c r="G68" s="163"/>
      <c r="H68" s="163"/>
      <c r="I68" s="163"/>
      <c r="J68" s="163"/>
      <c r="K68" s="163"/>
      <c r="L68" s="137"/>
      <c r="M68" s="141"/>
      <c r="N68" s="137"/>
      <c r="O68" s="141"/>
      <c r="P68" s="479" t="str">
        <f>VLOOKUP(_Output!D1254,_Guidance!$B$2187:$C$2193,2,FALSE)</f>
        <v xml:space="preserve"> </v>
      </c>
      <c r="Q68" s="402" t="s">
        <v>4570</v>
      </c>
      <c r="R68" s="156"/>
    </row>
    <row r="69" spans="1:18" ht="20.3" customHeight="1" x14ac:dyDescent="0.3">
      <c r="A69" s="157"/>
      <c r="B69" s="170" t="s">
        <v>3360</v>
      </c>
      <c r="C69" s="163" t="s">
        <v>4276</v>
      </c>
      <c r="D69" s="163"/>
      <c r="E69" s="163"/>
      <c r="F69" s="163"/>
      <c r="G69" s="163"/>
      <c r="H69" s="163"/>
      <c r="I69" s="163"/>
      <c r="J69" s="163"/>
      <c r="K69" s="163"/>
      <c r="L69" s="137"/>
      <c r="M69" s="141"/>
      <c r="N69" s="137"/>
      <c r="O69" s="141"/>
      <c r="P69" s="479" t="str">
        <f>VLOOKUP(_Output!D1256,_Guidance!$B$2187:$C$2193,2,FALSE)</f>
        <v xml:space="preserve"> </v>
      </c>
      <c r="Q69" s="402" t="s">
        <v>4557</v>
      </c>
      <c r="R69" s="156"/>
    </row>
    <row r="70" spans="1:18" ht="20.3" customHeight="1" x14ac:dyDescent="0.3">
      <c r="A70" s="157"/>
      <c r="B70" s="170" t="s">
        <v>4348</v>
      </c>
      <c r="C70" s="163" t="s">
        <v>4278</v>
      </c>
      <c r="D70" s="163"/>
      <c r="E70" s="163"/>
      <c r="F70" s="163"/>
      <c r="G70" s="163"/>
      <c r="H70" s="163"/>
      <c r="I70" s="163"/>
      <c r="J70" s="163"/>
      <c r="K70" s="163"/>
      <c r="L70" s="137"/>
      <c r="M70" s="141"/>
      <c r="N70" s="137"/>
      <c r="O70" s="141"/>
      <c r="P70" s="479" t="str">
        <f>VLOOKUP(_Output!D1258,_Guidance!$B$2187:$C$2193,2,FALSE)</f>
        <v xml:space="preserve"> </v>
      </c>
      <c r="Q70" s="402" t="s">
        <v>4328</v>
      </c>
      <c r="R70" s="156"/>
    </row>
    <row r="71" spans="1:18" ht="20.3" customHeight="1" x14ac:dyDescent="0.3">
      <c r="A71" s="157"/>
      <c r="B71" s="170" t="s">
        <v>4349</v>
      </c>
      <c r="C71" s="163" t="s">
        <v>4310</v>
      </c>
      <c r="D71" s="163"/>
      <c r="E71" s="163"/>
      <c r="F71" s="163"/>
      <c r="G71" s="163"/>
      <c r="H71" s="163"/>
      <c r="I71" s="163"/>
      <c r="J71" s="163"/>
      <c r="K71" s="163"/>
      <c r="L71" s="137"/>
      <c r="M71" s="141"/>
      <c r="N71" s="137"/>
      <c r="O71" s="141"/>
      <c r="P71" s="479" t="str">
        <f>VLOOKUP(_Output!D1260,_Guidance!$B$2187:$C$2193,2,FALSE)</f>
        <v xml:space="preserve"> </v>
      </c>
      <c r="Q71" s="402" t="s">
        <v>4330</v>
      </c>
      <c r="R71" s="156"/>
    </row>
    <row r="72" spans="1:18" ht="20.3" customHeight="1" x14ac:dyDescent="0.3">
      <c r="A72" s="157"/>
      <c r="B72" s="170" t="s">
        <v>4350</v>
      </c>
      <c r="C72" s="163" t="s">
        <v>4311</v>
      </c>
      <c r="D72" s="163"/>
      <c r="E72" s="163"/>
      <c r="F72" s="163"/>
      <c r="G72" s="163"/>
      <c r="H72" s="163"/>
      <c r="I72" s="163"/>
      <c r="J72" s="163"/>
      <c r="K72" s="163"/>
      <c r="L72" s="137"/>
      <c r="M72" s="141"/>
      <c r="N72" s="137"/>
      <c r="O72" s="141"/>
      <c r="P72" s="479" t="str">
        <f>VLOOKUP(_Output!D1262,_Guidance!$B$2187:$C$2193,2,FALSE)</f>
        <v xml:space="preserve"> </v>
      </c>
      <c r="Q72" s="402" t="s">
        <v>4681</v>
      </c>
      <c r="R72" s="156"/>
    </row>
    <row r="73" spans="1:18" ht="20.3" customHeight="1" x14ac:dyDescent="0.3">
      <c r="A73" s="157"/>
      <c r="B73" s="170"/>
      <c r="C73" s="163"/>
      <c r="D73" s="141"/>
      <c r="E73" s="141"/>
      <c r="F73" s="141"/>
      <c r="G73" s="141"/>
      <c r="H73" s="141"/>
      <c r="I73" s="141"/>
      <c r="J73" s="141"/>
      <c r="K73" s="141"/>
      <c r="L73" s="137"/>
      <c r="M73" s="141"/>
      <c r="N73" s="137"/>
      <c r="O73" s="141"/>
      <c r="P73" s="479"/>
      <c r="Q73" s="402"/>
      <c r="R73" s="156"/>
    </row>
    <row r="74" spans="1:18" ht="20.3" customHeight="1" x14ac:dyDescent="0.3">
      <c r="A74" s="157"/>
      <c r="B74" s="615" t="s">
        <v>4312</v>
      </c>
      <c r="C74" s="163"/>
      <c r="D74" s="141"/>
      <c r="E74" s="141"/>
      <c r="F74" s="141"/>
      <c r="G74" s="141"/>
      <c r="H74" s="141"/>
      <c r="I74" s="141"/>
      <c r="J74" s="141"/>
      <c r="K74" s="141"/>
      <c r="L74" s="137"/>
      <c r="M74" s="141"/>
      <c r="N74" s="137"/>
      <c r="O74" s="141"/>
      <c r="P74" s="479"/>
      <c r="Q74" s="402"/>
      <c r="R74" s="156"/>
    </row>
    <row r="75" spans="1:18" ht="20.3" customHeight="1" x14ac:dyDescent="0.3">
      <c r="A75" s="157"/>
      <c r="B75" s="170" t="s">
        <v>4351</v>
      </c>
      <c r="C75" s="163" t="s">
        <v>4284</v>
      </c>
      <c r="D75" s="141"/>
      <c r="E75" s="141"/>
      <c r="F75" s="141"/>
      <c r="G75" s="141"/>
      <c r="H75" s="141"/>
      <c r="I75" s="141"/>
      <c r="J75" s="141"/>
      <c r="K75" s="141"/>
      <c r="L75" s="137"/>
      <c r="M75" s="141"/>
      <c r="N75" s="137"/>
      <c r="O75" s="141"/>
      <c r="P75" s="479" t="str">
        <f>VLOOKUP(_Output!D1264,_Guidance!$B$2187:$C$2193,2,FALSE)</f>
        <v xml:space="preserve"> </v>
      </c>
      <c r="Q75" s="402" t="s">
        <v>4331</v>
      </c>
      <c r="R75" s="156"/>
    </row>
    <row r="76" spans="1:18" ht="20.3" customHeight="1" x14ac:dyDescent="0.3">
      <c r="A76" s="157"/>
      <c r="B76" s="170" t="s">
        <v>4352</v>
      </c>
      <c r="C76" s="163" t="s">
        <v>4277</v>
      </c>
      <c r="D76" s="141"/>
      <c r="E76" s="141"/>
      <c r="F76" s="141"/>
      <c r="G76" s="141"/>
      <c r="H76" s="141"/>
      <c r="I76" s="141"/>
      <c r="J76" s="141"/>
      <c r="K76" s="141"/>
      <c r="L76" s="137"/>
      <c r="M76" s="141"/>
      <c r="N76" s="137"/>
      <c r="O76" s="141"/>
      <c r="P76" s="479" t="str">
        <f>VLOOKUP(_Output!D1265,_Guidance!$B$2187:$C$2193,2,FALSE)</f>
        <v xml:space="preserve"> </v>
      </c>
      <c r="Q76" s="402" t="s">
        <v>4332</v>
      </c>
      <c r="R76" s="156"/>
    </row>
    <row r="77" spans="1:18" ht="20.3" customHeight="1" x14ac:dyDescent="0.3">
      <c r="A77" s="157"/>
      <c r="B77" s="170" t="s">
        <v>4353</v>
      </c>
      <c r="C77" s="163" t="s">
        <v>4285</v>
      </c>
      <c r="D77" s="141"/>
      <c r="E77" s="141"/>
      <c r="F77" s="141"/>
      <c r="G77" s="141"/>
      <c r="H77" s="141"/>
      <c r="I77" s="141"/>
      <c r="J77" s="141"/>
      <c r="K77" s="141"/>
      <c r="L77" s="137"/>
      <c r="M77" s="141"/>
      <c r="N77" s="137"/>
      <c r="O77" s="141"/>
      <c r="P77" s="479" t="str">
        <f>VLOOKUP(_Output!D1266,_Guidance!$B$2187:$C$2193,2,FALSE)</f>
        <v xml:space="preserve"> </v>
      </c>
      <c r="Q77" s="402" t="s">
        <v>4333</v>
      </c>
      <c r="R77" s="156"/>
    </row>
    <row r="78" spans="1:18" ht="20.3" customHeight="1" x14ac:dyDescent="0.3">
      <c r="A78" s="157"/>
      <c r="B78" s="170" t="s">
        <v>4354</v>
      </c>
      <c r="C78" s="163" t="s">
        <v>4286</v>
      </c>
      <c r="D78" s="141"/>
      <c r="E78" s="141"/>
      <c r="F78" s="141"/>
      <c r="G78" s="141"/>
      <c r="H78" s="141"/>
      <c r="I78" s="141"/>
      <c r="J78" s="141"/>
      <c r="K78" s="141"/>
      <c r="L78" s="137"/>
      <c r="M78" s="141"/>
      <c r="N78" s="137"/>
      <c r="O78" s="141"/>
      <c r="P78" s="479" t="str">
        <f>VLOOKUP(_Output!D1267,_Guidance!$B$2187:$C$2193,2,FALSE)</f>
        <v xml:space="preserve"> </v>
      </c>
      <c r="Q78" s="402" t="s">
        <v>4334</v>
      </c>
      <c r="R78" s="156"/>
    </row>
    <row r="79" spans="1:18" ht="20.3" customHeight="1" x14ac:dyDescent="0.3">
      <c r="A79" s="157"/>
      <c r="B79" s="170" t="s">
        <v>4355</v>
      </c>
      <c r="C79" s="163" t="s">
        <v>4287</v>
      </c>
      <c r="D79" s="141"/>
      <c r="E79" s="141"/>
      <c r="F79" s="141"/>
      <c r="G79" s="141"/>
      <c r="H79" s="141"/>
      <c r="I79" s="141"/>
      <c r="J79" s="141"/>
      <c r="K79" s="141"/>
      <c r="L79" s="137"/>
      <c r="M79" s="141"/>
      <c r="N79" s="137"/>
      <c r="O79" s="141"/>
      <c r="P79" s="479" t="str">
        <f>VLOOKUP(_Output!D1268,_Guidance!$B$2187:$C$2193,2,FALSE)</f>
        <v xml:space="preserve"> </v>
      </c>
      <c r="Q79" s="402" t="s">
        <v>4335</v>
      </c>
      <c r="R79" s="156"/>
    </row>
    <row r="80" spans="1:18" ht="20.3" customHeight="1" x14ac:dyDescent="0.3">
      <c r="A80" s="157"/>
      <c r="B80" s="170" t="s">
        <v>4356</v>
      </c>
      <c r="C80" s="163" t="s">
        <v>4288</v>
      </c>
      <c r="D80" s="141"/>
      <c r="E80" s="141"/>
      <c r="F80" s="141"/>
      <c r="G80" s="141"/>
      <c r="H80" s="141"/>
      <c r="I80" s="141"/>
      <c r="J80" s="141"/>
      <c r="K80" s="141"/>
      <c r="L80" s="137"/>
      <c r="M80" s="141"/>
      <c r="N80" s="137"/>
      <c r="O80" s="141"/>
      <c r="P80" s="479" t="str">
        <f>VLOOKUP(_Output!D1269,_Guidance!$B$2187:$C$2193,2,FALSE)</f>
        <v xml:space="preserve"> </v>
      </c>
      <c r="Q80" s="402" t="s">
        <v>4336</v>
      </c>
      <c r="R80" s="156"/>
    </row>
    <row r="81" spans="1:18" ht="20.3" customHeight="1" x14ac:dyDescent="0.3">
      <c r="A81" s="157"/>
      <c r="B81" s="170"/>
      <c r="C81" s="163"/>
      <c r="D81" s="163"/>
      <c r="E81" s="169"/>
      <c r="F81" s="169"/>
      <c r="G81" s="169"/>
      <c r="H81" s="169"/>
      <c r="I81" s="169"/>
      <c r="J81" s="169"/>
      <c r="K81" s="169"/>
      <c r="L81" s="137"/>
      <c r="M81" s="141"/>
      <c r="N81" s="137"/>
      <c r="O81" s="141"/>
      <c r="P81" s="479"/>
      <c r="Q81" s="402"/>
      <c r="R81" s="156"/>
    </row>
    <row r="82" spans="1:18" ht="20.3" customHeight="1" x14ac:dyDescent="0.3">
      <c r="A82" s="157"/>
      <c r="B82" s="615" t="s">
        <v>4272</v>
      </c>
      <c r="C82" s="163"/>
      <c r="D82" s="163"/>
      <c r="E82" s="163"/>
      <c r="F82" s="163"/>
      <c r="G82" s="163"/>
      <c r="H82" s="163"/>
      <c r="I82" s="163"/>
      <c r="J82" s="163"/>
      <c r="K82" s="163"/>
      <c r="L82" s="137"/>
      <c r="M82" s="141"/>
      <c r="N82" s="137"/>
      <c r="O82" s="141"/>
      <c r="P82" s="479"/>
      <c r="Q82" s="402"/>
      <c r="R82" s="156"/>
    </row>
    <row r="83" spans="1:18" ht="20.3" customHeight="1" x14ac:dyDescent="0.3">
      <c r="A83" s="157"/>
      <c r="B83" s="170" t="s">
        <v>4357</v>
      </c>
      <c r="C83" s="163" t="s">
        <v>2267</v>
      </c>
      <c r="D83" s="163"/>
      <c r="E83" s="163"/>
      <c r="F83" s="163"/>
      <c r="G83" s="163"/>
      <c r="H83" s="163"/>
      <c r="I83" s="163"/>
      <c r="J83" s="163"/>
      <c r="K83" s="163"/>
      <c r="L83" s="137"/>
      <c r="M83" s="141"/>
      <c r="N83" s="137"/>
      <c r="O83" s="141"/>
      <c r="P83" s="479" t="str">
        <f>VLOOKUP(_Output!D1270,_Guidance!$B$2187:$C$2193,2,FALSE)</f>
        <v xml:space="preserve"> </v>
      </c>
      <c r="Q83" s="402" t="s">
        <v>4337</v>
      </c>
      <c r="R83" s="156"/>
    </row>
    <row r="84" spans="1:18" ht="20.3" customHeight="1" x14ac:dyDescent="0.3">
      <c r="A84" s="157"/>
      <c r="B84" s="170" t="s">
        <v>4358</v>
      </c>
      <c r="C84" s="163" t="s">
        <v>4309</v>
      </c>
      <c r="D84" s="163"/>
      <c r="E84" s="163"/>
      <c r="F84" s="163"/>
      <c r="G84" s="163"/>
      <c r="H84" s="163"/>
      <c r="I84" s="163"/>
      <c r="J84" s="163"/>
      <c r="K84" s="163"/>
      <c r="L84" s="137"/>
      <c r="M84" s="141"/>
      <c r="N84" s="137"/>
      <c r="O84" s="141"/>
      <c r="P84" s="479" t="str">
        <f>VLOOKUP(_Output!D1271,_Guidance!$B$2187:$C$2193,2,FALSE)</f>
        <v xml:space="preserve"> </v>
      </c>
      <c r="Q84" s="402" t="s">
        <v>4338</v>
      </c>
      <c r="R84" s="156"/>
    </row>
    <row r="85" spans="1:18" ht="20.3" customHeight="1" x14ac:dyDescent="0.3">
      <c r="A85" s="157"/>
      <c r="B85" s="170" t="s">
        <v>4359</v>
      </c>
      <c r="C85" s="163" t="s">
        <v>4301</v>
      </c>
      <c r="D85" s="163"/>
      <c r="E85" s="163"/>
      <c r="F85" s="163"/>
      <c r="G85" s="163"/>
      <c r="H85" s="163"/>
      <c r="I85" s="163"/>
      <c r="J85" s="163"/>
      <c r="K85" s="163"/>
      <c r="L85" s="137"/>
      <c r="M85" s="141"/>
      <c r="N85" s="137"/>
      <c r="O85" s="141"/>
      <c r="P85" s="479" t="str">
        <f>VLOOKUP(_Output!D1272,_Guidance!$B$2187:$C$2193,2,FALSE)</f>
        <v xml:space="preserve"> </v>
      </c>
      <c r="Q85" s="402" t="s">
        <v>4304</v>
      </c>
      <c r="R85" s="156"/>
    </row>
    <row r="86" spans="1:18" ht="20.3" customHeight="1" x14ac:dyDescent="0.3">
      <c r="A86" s="157"/>
      <c r="B86" s="170" t="s">
        <v>4360</v>
      </c>
      <c r="C86" s="163" t="s">
        <v>4302</v>
      </c>
      <c r="D86" s="163"/>
      <c r="E86" s="163"/>
      <c r="F86" s="163"/>
      <c r="G86" s="163"/>
      <c r="H86" s="163"/>
      <c r="I86" s="163"/>
      <c r="J86" s="163"/>
      <c r="K86" s="163"/>
      <c r="L86" s="137"/>
      <c r="M86" s="141"/>
      <c r="N86" s="137"/>
      <c r="O86" s="141"/>
      <c r="P86" s="479" t="str">
        <f>VLOOKUP(_Output!D1273,_Guidance!$B$2187:$C$2193,2,FALSE)</f>
        <v xml:space="preserve"> </v>
      </c>
      <c r="Q86" s="402" t="s">
        <v>4305</v>
      </c>
      <c r="R86" s="156"/>
    </row>
    <row r="87" spans="1:18" ht="20.3" customHeight="1" x14ac:dyDescent="0.3">
      <c r="A87" s="157"/>
      <c r="B87" s="170" t="s">
        <v>4361</v>
      </c>
      <c r="C87" s="163" t="s">
        <v>4303</v>
      </c>
      <c r="D87" s="163"/>
      <c r="E87" s="163"/>
      <c r="F87" s="163"/>
      <c r="G87" s="163"/>
      <c r="H87" s="163"/>
      <c r="I87" s="163"/>
      <c r="J87" s="163"/>
      <c r="K87" s="163"/>
      <c r="L87" s="137"/>
      <c r="M87" s="141"/>
      <c r="N87" s="137"/>
      <c r="O87" s="141"/>
      <c r="P87" s="479" t="str">
        <f>VLOOKUP(_Output!D1274,_Guidance!$B$2187:$C$2193,2,FALSE)</f>
        <v xml:space="preserve"> </v>
      </c>
      <c r="Q87" s="402" t="s">
        <v>4306</v>
      </c>
      <c r="R87" s="156"/>
    </row>
    <row r="88" spans="1:18" ht="20.3" customHeight="1" x14ac:dyDescent="0.3">
      <c r="A88" s="157"/>
      <c r="B88" s="170" t="s">
        <v>4362</v>
      </c>
      <c r="C88" s="163" t="s">
        <v>4119</v>
      </c>
      <c r="D88" s="163"/>
      <c r="E88" s="163"/>
      <c r="F88" s="163"/>
      <c r="G88" s="163"/>
      <c r="H88" s="163"/>
      <c r="I88" s="163"/>
      <c r="J88" s="163"/>
      <c r="K88" s="163"/>
      <c r="L88" s="137"/>
      <c r="M88" s="141"/>
      <c r="N88" s="137"/>
      <c r="O88" s="141"/>
      <c r="P88" s="479" t="str">
        <f>VLOOKUP(_Output!D1275,_Guidance!$B$2187:$C$2193,2,FALSE)</f>
        <v xml:space="preserve"> </v>
      </c>
      <c r="Q88" s="402" t="s">
        <v>4124</v>
      </c>
      <c r="R88" s="156"/>
    </row>
    <row r="89" spans="1:18" ht="20.3" customHeight="1" x14ac:dyDescent="0.3">
      <c r="A89" s="157"/>
      <c r="B89" s="170" t="s">
        <v>4363</v>
      </c>
      <c r="C89" s="163" t="s">
        <v>2496</v>
      </c>
      <c r="D89" s="163"/>
      <c r="E89" s="163"/>
      <c r="F89" s="163"/>
      <c r="G89" s="163"/>
      <c r="H89" s="163"/>
      <c r="I89" s="163"/>
      <c r="J89" s="163"/>
      <c r="K89" s="163"/>
      <c r="L89" s="137"/>
      <c r="M89" s="141"/>
      <c r="N89" s="137"/>
      <c r="O89" s="141"/>
      <c r="P89" s="479" t="str">
        <f>VLOOKUP(_Output!D1276,_Guidance!$B$2187:$C$2193,2,FALSE)</f>
        <v xml:space="preserve"> </v>
      </c>
      <c r="Q89" s="402" t="s">
        <v>4164</v>
      </c>
      <c r="R89" s="156"/>
    </row>
    <row r="90" spans="1:18" ht="20.3" customHeight="1" x14ac:dyDescent="0.3">
      <c r="A90" s="157"/>
      <c r="B90" s="170" t="s">
        <v>4364</v>
      </c>
      <c r="C90" s="163" t="s">
        <v>4308</v>
      </c>
      <c r="D90" s="163"/>
      <c r="E90" s="163"/>
      <c r="F90" s="163"/>
      <c r="G90" s="163"/>
      <c r="H90" s="163"/>
      <c r="I90" s="163"/>
      <c r="J90" s="163"/>
      <c r="K90" s="163"/>
      <c r="L90" s="137"/>
      <c r="M90" s="141"/>
      <c r="N90" s="137"/>
      <c r="O90" s="141"/>
      <c r="P90" s="479" t="str">
        <f>VLOOKUP(_Output!D1277,_Guidance!$B$2187:$C$2193,2,FALSE)</f>
        <v xml:space="preserve"> </v>
      </c>
      <c r="Q90" s="402" t="s">
        <v>4175</v>
      </c>
      <c r="R90" s="156"/>
    </row>
    <row r="91" spans="1:18" ht="20.3" customHeight="1" x14ac:dyDescent="0.3">
      <c r="A91" s="157"/>
      <c r="B91" s="170"/>
      <c r="C91" s="163"/>
      <c r="D91" s="163"/>
      <c r="E91" s="163"/>
      <c r="F91" s="163"/>
      <c r="G91" s="163"/>
      <c r="H91" s="163"/>
      <c r="I91" s="163"/>
      <c r="J91" s="163"/>
      <c r="K91" s="163"/>
      <c r="L91" s="137"/>
      <c r="M91" s="141"/>
      <c r="N91" s="137"/>
      <c r="O91" s="141"/>
      <c r="P91" s="479"/>
      <c r="Q91" s="402"/>
      <c r="R91" s="156"/>
    </row>
    <row r="92" spans="1:18" ht="20.3" customHeight="1" x14ac:dyDescent="0.3">
      <c r="A92" s="157"/>
      <c r="B92" s="615" t="s">
        <v>4109</v>
      </c>
      <c r="C92" s="163"/>
      <c r="D92" s="163"/>
      <c r="E92" s="163"/>
      <c r="F92" s="163"/>
      <c r="G92" s="163"/>
      <c r="H92" s="163"/>
      <c r="I92" s="163"/>
      <c r="J92" s="163"/>
      <c r="K92" s="163"/>
      <c r="L92" s="137"/>
      <c r="M92" s="141"/>
      <c r="N92" s="137"/>
      <c r="O92" s="141"/>
      <c r="P92" s="479"/>
      <c r="Q92" s="402"/>
      <c r="R92" s="156"/>
    </row>
    <row r="93" spans="1:18" ht="20.3" customHeight="1" x14ac:dyDescent="0.3">
      <c r="A93" s="157"/>
      <c r="B93" s="170" t="s">
        <v>4365</v>
      </c>
      <c r="C93" s="163" t="s">
        <v>4281</v>
      </c>
      <c r="D93" s="163"/>
      <c r="E93" s="163"/>
      <c r="F93" s="163"/>
      <c r="G93" s="163"/>
      <c r="H93" s="163"/>
      <c r="I93" s="163"/>
      <c r="J93" s="163"/>
      <c r="K93" s="163"/>
      <c r="L93" s="137"/>
      <c r="M93" s="141"/>
      <c r="N93" s="137"/>
      <c r="O93" s="141"/>
      <c r="P93" s="479" t="str">
        <f>VLOOKUP(_Output!D1278,_Guidance!$B$2187:$C$2193,2,FALSE)</f>
        <v xml:space="preserve"> </v>
      </c>
      <c r="Q93" s="402" t="s">
        <v>4339</v>
      </c>
      <c r="R93" s="156"/>
    </row>
    <row r="94" spans="1:18" ht="20.3" customHeight="1" x14ac:dyDescent="0.3">
      <c r="A94" s="157"/>
      <c r="B94" s="170" t="s">
        <v>4366</v>
      </c>
      <c r="C94" s="163" t="s">
        <v>4282</v>
      </c>
      <c r="D94" s="163"/>
      <c r="E94" s="163"/>
      <c r="F94" s="163"/>
      <c r="G94" s="163"/>
      <c r="H94" s="163"/>
      <c r="I94" s="163"/>
      <c r="J94" s="163"/>
      <c r="K94" s="163"/>
      <c r="L94" s="137"/>
      <c r="M94" s="141"/>
      <c r="N94" s="137"/>
      <c r="O94" s="141"/>
      <c r="P94" s="479" t="str">
        <f>VLOOKUP(_Output!D1279,_Guidance!$B$2187:$C$2193,2,FALSE)</f>
        <v xml:space="preserve"> </v>
      </c>
      <c r="Q94" s="402" t="s">
        <v>4340</v>
      </c>
      <c r="R94" s="156"/>
    </row>
    <row r="95" spans="1:18" ht="20.3" customHeight="1" x14ac:dyDescent="0.3">
      <c r="A95" s="157"/>
      <c r="B95" s="170" t="s">
        <v>4367</v>
      </c>
      <c r="C95" s="163" t="s">
        <v>4299</v>
      </c>
      <c r="D95" s="163"/>
      <c r="E95" s="163"/>
      <c r="F95" s="163"/>
      <c r="G95" s="163"/>
      <c r="H95" s="163"/>
      <c r="I95" s="163"/>
      <c r="J95" s="163"/>
      <c r="K95" s="163"/>
      <c r="L95" s="137"/>
      <c r="M95" s="141"/>
      <c r="N95" s="137"/>
      <c r="O95" s="141"/>
      <c r="P95" s="479" t="str">
        <f>VLOOKUP(_Output!D1280,_Guidance!$B$2187:$C$2193,2,FALSE)</f>
        <v xml:space="preserve"> </v>
      </c>
      <c r="Q95" s="402" t="s">
        <v>4341</v>
      </c>
      <c r="R95" s="156"/>
    </row>
    <row r="96" spans="1:18" ht="20.3" customHeight="1" x14ac:dyDescent="0.3">
      <c r="A96" s="157"/>
      <c r="B96" s="170"/>
      <c r="C96" s="163"/>
      <c r="D96" s="163"/>
      <c r="E96" s="163"/>
      <c r="F96" s="163"/>
      <c r="G96" s="163"/>
      <c r="H96" s="163"/>
      <c r="I96" s="163"/>
      <c r="J96" s="163"/>
      <c r="K96" s="163"/>
      <c r="L96" s="137"/>
      <c r="M96" s="141"/>
      <c r="N96" s="137"/>
      <c r="O96" s="141"/>
      <c r="P96" s="479"/>
      <c r="Q96" s="402"/>
      <c r="R96" s="156"/>
    </row>
    <row r="97" spans="1:18" ht="20.3" customHeight="1" x14ac:dyDescent="0.3">
      <c r="A97" s="157"/>
      <c r="B97" s="615" t="s">
        <v>334</v>
      </c>
      <c r="C97" s="163"/>
      <c r="D97" s="163"/>
      <c r="E97" s="163"/>
      <c r="F97" s="163"/>
      <c r="G97" s="163"/>
      <c r="H97" s="163"/>
      <c r="I97" s="163"/>
      <c r="J97" s="163"/>
      <c r="K97" s="163"/>
      <c r="L97" s="137"/>
      <c r="M97" s="141"/>
      <c r="N97" s="137"/>
      <c r="O97" s="141"/>
      <c r="P97" s="479"/>
      <c r="Q97" s="402"/>
      <c r="R97" s="156"/>
    </row>
    <row r="98" spans="1:18" ht="20.3" customHeight="1" x14ac:dyDescent="0.3">
      <c r="A98" s="157"/>
      <c r="B98" s="170" t="s">
        <v>4368</v>
      </c>
      <c r="C98" s="163" t="s">
        <v>4283</v>
      </c>
      <c r="D98" s="163"/>
      <c r="E98" s="163"/>
      <c r="F98" s="163"/>
      <c r="G98" s="163"/>
      <c r="H98" s="163"/>
      <c r="I98" s="163"/>
      <c r="J98" s="163"/>
      <c r="K98" s="163"/>
      <c r="L98" s="137"/>
      <c r="M98" s="141"/>
      <c r="N98" s="137"/>
      <c r="O98" s="141"/>
      <c r="P98" s="479" t="str">
        <f>VLOOKUP(_Output!D1281,_Guidance!$B$2187:$C$2193,2,FALSE)</f>
        <v xml:space="preserve"> </v>
      </c>
      <c r="Q98" s="402" t="s">
        <v>4342</v>
      </c>
      <c r="R98" s="156"/>
    </row>
    <row r="99" spans="1:18" ht="20.3" customHeight="1" x14ac:dyDescent="0.3">
      <c r="A99" s="157"/>
      <c r="B99" s="170"/>
      <c r="C99" s="163"/>
      <c r="D99" s="163"/>
      <c r="E99" s="163"/>
      <c r="F99" s="163"/>
      <c r="G99" s="163"/>
      <c r="H99" s="163"/>
      <c r="I99" s="163"/>
      <c r="J99" s="163"/>
      <c r="K99" s="163"/>
      <c r="L99" s="137"/>
      <c r="M99" s="141"/>
      <c r="N99" s="137"/>
      <c r="O99" s="141"/>
      <c r="P99" s="479"/>
      <c r="Q99" s="402"/>
      <c r="R99" s="156"/>
    </row>
    <row r="100" spans="1:18" ht="20.3" customHeight="1" x14ac:dyDescent="0.3">
      <c r="A100" s="157"/>
      <c r="B100" s="615" t="s">
        <v>4273</v>
      </c>
      <c r="C100" s="163"/>
      <c r="D100" s="163"/>
      <c r="E100" s="163"/>
      <c r="F100" s="163"/>
      <c r="G100" s="163"/>
      <c r="H100" s="163"/>
      <c r="I100" s="163"/>
      <c r="J100" s="163"/>
      <c r="K100" s="163"/>
      <c r="L100" s="137"/>
      <c r="M100" s="141"/>
      <c r="N100" s="137"/>
      <c r="O100" s="141"/>
      <c r="P100" s="479"/>
      <c r="Q100" s="402"/>
      <c r="R100" s="156"/>
    </row>
    <row r="101" spans="1:18" ht="20.3" customHeight="1" x14ac:dyDescent="0.3">
      <c r="A101" s="157"/>
      <c r="B101" s="170" t="s">
        <v>4369</v>
      </c>
      <c r="C101" s="163" t="s">
        <v>4429</v>
      </c>
      <c r="D101" s="163"/>
      <c r="E101" s="163"/>
      <c r="F101" s="163"/>
      <c r="G101" s="163"/>
      <c r="H101" s="163"/>
      <c r="I101" s="163"/>
      <c r="J101" s="163"/>
      <c r="K101" s="163"/>
      <c r="L101" s="137"/>
      <c r="M101" s="141"/>
      <c r="N101" s="137"/>
      <c r="O101" s="141"/>
      <c r="P101" s="479" t="str">
        <f>VLOOKUP(_Output!D1282,_Guidance!$B$2187:$C$2193,2,FALSE)</f>
        <v xml:space="preserve"> </v>
      </c>
      <c r="Q101" s="402" t="s">
        <v>4145</v>
      </c>
      <c r="R101" s="156"/>
    </row>
    <row r="102" spans="1:18" ht="20.3" customHeight="1" x14ac:dyDescent="0.3">
      <c r="A102" s="157"/>
      <c r="B102" s="170" t="s">
        <v>4370</v>
      </c>
      <c r="C102" s="163" t="s">
        <v>4430</v>
      </c>
      <c r="D102" s="163"/>
      <c r="E102" s="163"/>
      <c r="F102" s="163"/>
      <c r="G102" s="163"/>
      <c r="H102" s="163"/>
      <c r="I102" s="163"/>
      <c r="J102" s="163"/>
      <c r="K102" s="163"/>
      <c r="L102" s="137"/>
      <c r="M102" s="141"/>
      <c r="N102" s="137"/>
      <c r="O102" s="141"/>
      <c r="P102" s="479" t="str">
        <f>VLOOKUP(_Output!D1283,_Guidance!$B$2187:$C$2193,2,FALSE)</f>
        <v xml:space="preserve"> </v>
      </c>
      <c r="Q102" s="402" t="s">
        <v>4144</v>
      </c>
      <c r="R102" s="156"/>
    </row>
    <row r="103" spans="1:18" ht="20.3" customHeight="1" x14ac:dyDescent="0.3">
      <c r="A103" s="157"/>
      <c r="B103" s="170" t="s">
        <v>4572</v>
      </c>
      <c r="C103" s="163" t="s">
        <v>2586</v>
      </c>
      <c r="D103" s="141"/>
      <c r="E103" s="141"/>
      <c r="F103" s="163"/>
      <c r="G103" s="163"/>
      <c r="H103" s="163"/>
      <c r="I103" s="163"/>
      <c r="J103" s="163"/>
      <c r="K103" s="163"/>
      <c r="L103" s="137"/>
      <c r="M103" s="141"/>
      <c r="N103" s="137"/>
      <c r="O103" s="141"/>
      <c r="P103" s="479" t="str">
        <f>VLOOKUP(_Output!D1284,_Guidance!$B$2187:$C$2193,2,FALSE)</f>
        <v xml:space="preserve"> </v>
      </c>
      <c r="Q103" s="402" t="s">
        <v>4184</v>
      </c>
      <c r="R103" s="156"/>
    </row>
    <row r="104" spans="1:18" ht="20.3" customHeight="1" x14ac:dyDescent="0.3">
      <c r="A104" s="157"/>
      <c r="B104" s="170" t="s">
        <v>4573</v>
      </c>
      <c r="C104" s="163" t="s">
        <v>2321</v>
      </c>
      <c r="D104" s="163"/>
      <c r="E104" s="169"/>
      <c r="F104" s="163"/>
      <c r="G104" s="163"/>
      <c r="H104" s="163"/>
      <c r="I104" s="163"/>
      <c r="J104" s="163"/>
      <c r="K104" s="163"/>
      <c r="L104" s="137"/>
      <c r="M104" s="141"/>
      <c r="N104" s="137"/>
      <c r="O104" s="141"/>
      <c r="P104" s="479" t="str">
        <f>VLOOKUP(_Output!D1285,_Guidance!$B$2187:$C$2193,2,FALSE)</f>
        <v xml:space="preserve"> </v>
      </c>
      <c r="Q104" s="402" t="s">
        <v>2348</v>
      </c>
      <c r="R104" s="156"/>
    </row>
    <row r="105" spans="1:18" ht="20.3" customHeight="1" x14ac:dyDescent="0.3">
      <c r="A105" s="157"/>
      <c r="B105" s="170" t="s">
        <v>4574</v>
      </c>
      <c r="C105" s="163" t="s">
        <v>2324</v>
      </c>
      <c r="D105" s="163"/>
      <c r="E105" s="163"/>
      <c r="F105" s="163"/>
      <c r="G105" s="163"/>
      <c r="H105" s="163"/>
      <c r="I105" s="163"/>
      <c r="J105" s="163"/>
      <c r="K105" s="163"/>
      <c r="L105" s="137"/>
      <c r="M105" s="141"/>
      <c r="N105" s="137"/>
      <c r="O105" s="141"/>
      <c r="P105" s="479" t="str">
        <f>VLOOKUP(_Output!D1286,_Guidance!$B$2187:$C$2193,2,FALSE)</f>
        <v xml:space="preserve"> </v>
      </c>
      <c r="Q105" s="402" t="s">
        <v>4185</v>
      </c>
      <c r="R105" s="156"/>
    </row>
    <row r="106" spans="1:18" ht="20.3" customHeight="1" x14ac:dyDescent="0.3">
      <c r="A106" s="157"/>
      <c r="B106" s="170" t="s">
        <v>4575</v>
      </c>
      <c r="C106" s="171" t="s">
        <v>2320</v>
      </c>
      <c r="D106" s="144"/>
      <c r="E106" s="144"/>
      <c r="F106" s="171"/>
      <c r="G106" s="171"/>
      <c r="H106" s="171"/>
      <c r="I106" s="171"/>
      <c r="J106" s="171"/>
      <c r="K106" s="171"/>
      <c r="L106" s="140"/>
      <c r="M106" s="144"/>
      <c r="N106" s="140"/>
      <c r="O106" s="144"/>
      <c r="P106" s="702" t="str">
        <f>VLOOKUP(_Output!D1287,_Guidance!$B$2187:$C$2193,2,FALSE)</f>
        <v xml:space="preserve"> </v>
      </c>
      <c r="Q106" s="406" t="s">
        <v>4344</v>
      </c>
      <c r="R106" s="156"/>
    </row>
    <row r="107" spans="1:18" ht="20.3" customHeight="1" x14ac:dyDescent="0.3">
      <c r="A107" s="157"/>
      <c r="B107" s="141"/>
      <c r="C107" s="172" t="s">
        <v>604</v>
      </c>
      <c r="D107" s="172"/>
      <c r="E107" s="172"/>
      <c r="F107" s="172"/>
      <c r="G107" s="172"/>
      <c r="H107" s="172"/>
      <c r="I107" s="172"/>
      <c r="J107" s="172"/>
      <c r="K107" s="172"/>
      <c r="L107" s="408">
        <f>IFERROR(ROUND(_Output!K473,0),0)</f>
        <v>0</v>
      </c>
      <c r="M107" s="141"/>
      <c r="N107" s="137"/>
      <c r="O107" s="141"/>
      <c r="P107" s="180"/>
      <c r="Q107" s="402"/>
      <c r="R107" s="156"/>
    </row>
    <row r="108" spans="1:18" ht="20.3" customHeight="1" x14ac:dyDescent="0.3">
      <c r="A108" s="157"/>
      <c r="B108" s="141"/>
      <c r="C108" s="172"/>
      <c r="D108" s="172"/>
      <c r="E108" s="172"/>
      <c r="F108" s="172"/>
      <c r="G108" s="172"/>
      <c r="H108" s="172"/>
      <c r="I108" s="172"/>
      <c r="J108" s="172"/>
      <c r="K108" s="172"/>
      <c r="L108" s="478"/>
      <c r="M108" s="141"/>
      <c r="N108" s="137"/>
      <c r="O108" s="141"/>
      <c r="P108" s="180"/>
      <c r="Q108" s="402"/>
      <c r="R108" s="156"/>
    </row>
    <row r="109" spans="1:18" ht="20.3" customHeight="1" x14ac:dyDescent="0.3">
      <c r="A109" s="176"/>
      <c r="B109" s="174" t="s">
        <v>233</v>
      </c>
      <c r="C109" s="174"/>
      <c r="D109" s="174"/>
      <c r="E109" s="174"/>
      <c r="F109" s="174"/>
      <c r="G109" s="174"/>
      <c r="H109" s="174"/>
      <c r="I109" s="174"/>
      <c r="J109" s="174"/>
      <c r="K109" s="174"/>
      <c r="L109" s="140"/>
      <c r="M109" s="141"/>
      <c r="N109" s="140"/>
      <c r="O109" s="141"/>
      <c r="P109" s="140"/>
      <c r="Q109" s="140"/>
      <c r="R109" s="156"/>
    </row>
    <row r="110" spans="1:18" ht="20.3" customHeight="1" x14ac:dyDescent="0.3">
      <c r="A110" s="9"/>
      <c r="B110" s="3" t="s">
        <v>547</v>
      </c>
      <c r="C110" s="3" t="s">
        <v>4651</v>
      </c>
      <c r="D110" s="3"/>
      <c r="E110" s="5"/>
      <c r="F110" s="5"/>
      <c r="G110" s="5"/>
      <c r="H110" s="5"/>
      <c r="I110" s="5"/>
      <c r="J110" s="5"/>
      <c r="K110" s="102" t="s">
        <v>902</v>
      </c>
      <c r="L110" s="728" t="s">
        <v>2306</v>
      </c>
      <c r="M110" s="714"/>
      <c r="N110" s="847"/>
      <c r="O110" s="847"/>
      <c r="P110" s="847"/>
      <c r="Q110" s="848"/>
      <c r="R110" s="14"/>
    </row>
    <row r="111" spans="1:18" ht="20.3" customHeight="1" x14ac:dyDescent="0.3">
      <c r="A111" s="9"/>
      <c r="B111" s="5"/>
      <c r="C111" s="5"/>
      <c r="D111" s="5"/>
      <c r="E111" s="5"/>
      <c r="F111" s="5"/>
      <c r="G111" s="5"/>
      <c r="H111" s="5"/>
      <c r="I111" s="5"/>
      <c r="J111" s="5"/>
      <c r="K111" s="5"/>
      <c r="L111" s="729" t="s">
        <v>2307</v>
      </c>
      <c r="M111" s="715"/>
      <c r="N111" s="843"/>
      <c r="O111" s="843"/>
      <c r="P111" s="843"/>
      <c r="Q111" s="844"/>
      <c r="R111" s="14"/>
    </row>
    <row r="112" spans="1:18" ht="20.3" customHeight="1" x14ac:dyDescent="0.3">
      <c r="A112" s="9"/>
      <c r="B112" s="564" t="s">
        <v>4566</v>
      </c>
      <c r="C112" s="5"/>
      <c r="D112" s="5"/>
      <c r="E112" s="5"/>
      <c r="F112" s="5"/>
      <c r="G112" s="5"/>
      <c r="H112" s="5"/>
      <c r="I112" s="5"/>
      <c r="J112" s="5"/>
      <c r="K112" s="5"/>
      <c r="L112" s="729" t="s">
        <v>25</v>
      </c>
      <c r="M112" s="715"/>
      <c r="N112" s="845"/>
      <c r="O112" s="845"/>
      <c r="P112" s="845"/>
      <c r="Q112" s="846"/>
      <c r="R112" s="14"/>
    </row>
    <row r="113" spans="1:18" ht="20.3" customHeight="1" x14ac:dyDescent="0.3">
      <c r="A113" s="9"/>
      <c r="B113" s="713" t="s">
        <v>4561</v>
      </c>
      <c r="C113" s="5"/>
      <c r="D113" s="5"/>
      <c r="E113" s="5"/>
      <c r="F113" s="5"/>
      <c r="G113" s="5"/>
      <c r="H113" s="5"/>
      <c r="I113" s="5"/>
      <c r="J113" s="5"/>
      <c r="K113" s="5"/>
      <c r="L113" s="729" t="s">
        <v>36</v>
      </c>
      <c r="M113" s="715"/>
      <c r="N113" s="843"/>
      <c r="O113" s="843"/>
      <c r="P113" s="843"/>
      <c r="Q113" s="844"/>
      <c r="R113" s="14"/>
    </row>
    <row r="114" spans="1:18" ht="20.3" customHeight="1" x14ac:dyDescent="0.3">
      <c r="A114" s="9"/>
      <c r="B114" s="5"/>
      <c r="C114" s="5"/>
      <c r="D114" s="5"/>
      <c r="E114" s="5"/>
      <c r="F114" s="5"/>
      <c r="G114" s="5"/>
      <c r="H114" s="5"/>
      <c r="I114" s="5"/>
      <c r="J114" s="5"/>
      <c r="K114" s="5"/>
      <c r="L114" s="729" t="s">
        <v>2308</v>
      </c>
      <c r="M114" s="715"/>
      <c r="N114" s="845"/>
      <c r="O114" s="845"/>
      <c r="P114" s="845"/>
      <c r="Q114" s="846"/>
      <c r="R114" s="14"/>
    </row>
    <row r="115" spans="1:18" ht="20.3" customHeight="1" x14ac:dyDescent="0.3">
      <c r="A115" s="9"/>
      <c r="B115" s="5"/>
      <c r="C115" s="5"/>
      <c r="D115" s="5"/>
      <c r="E115" s="5"/>
      <c r="F115" s="5"/>
      <c r="G115" s="5"/>
      <c r="H115" s="5"/>
      <c r="I115" s="5"/>
      <c r="J115" s="5"/>
      <c r="K115" s="5"/>
      <c r="L115" s="729" t="s">
        <v>2309</v>
      </c>
      <c r="M115" s="715"/>
      <c r="N115" s="849"/>
      <c r="O115" s="849"/>
      <c r="P115" s="849"/>
      <c r="Q115" s="850"/>
      <c r="R115" s="14"/>
    </row>
    <row r="116" spans="1:18" ht="20.3" customHeight="1" x14ac:dyDescent="0.3">
      <c r="A116" s="9"/>
      <c r="B116" s="5"/>
      <c r="C116" s="5"/>
      <c r="D116" s="5"/>
      <c r="E116" s="5"/>
      <c r="F116" s="5"/>
      <c r="G116" s="5"/>
      <c r="H116" s="5"/>
      <c r="I116" s="5"/>
      <c r="J116" s="5"/>
      <c r="K116" s="5"/>
      <c r="L116" s="729" t="s">
        <v>2310</v>
      </c>
      <c r="M116" s="715"/>
      <c r="N116" s="849"/>
      <c r="O116" s="849"/>
      <c r="P116" s="849"/>
      <c r="Q116" s="850"/>
      <c r="R116" s="14"/>
    </row>
    <row r="117" spans="1:18" ht="20.3" customHeight="1" x14ac:dyDescent="0.3">
      <c r="A117" s="9"/>
      <c r="B117" s="5"/>
      <c r="C117" s="5"/>
      <c r="D117" s="5"/>
      <c r="E117" s="5"/>
      <c r="F117" s="5"/>
      <c r="G117" s="5"/>
      <c r="H117" s="5"/>
      <c r="I117" s="5"/>
      <c r="J117" s="5"/>
      <c r="K117" s="5"/>
      <c r="L117" s="729" t="s">
        <v>2311</v>
      </c>
      <c r="M117" s="715"/>
      <c r="N117" s="849"/>
      <c r="O117" s="849"/>
      <c r="P117" s="849"/>
      <c r="Q117" s="850"/>
      <c r="R117" s="14"/>
    </row>
    <row r="118" spans="1:18" ht="20.3" customHeight="1" x14ac:dyDescent="0.3">
      <c r="A118" s="9"/>
      <c r="B118" s="5"/>
      <c r="C118" s="5"/>
      <c r="D118" s="5"/>
      <c r="E118" s="5"/>
      <c r="F118" s="5"/>
      <c r="G118" s="5"/>
      <c r="H118" s="5"/>
      <c r="I118" s="5"/>
      <c r="J118" s="5"/>
      <c r="K118" s="5"/>
      <c r="L118" s="729" t="s">
        <v>2312</v>
      </c>
      <c r="M118" s="715"/>
      <c r="N118" s="849"/>
      <c r="O118" s="849"/>
      <c r="P118" s="849"/>
      <c r="Q118" s="850"/>
      <c r="R118" s="14"/>
    </row>
    <row r="119" spans="1:18" ht="20.3" customHeight="1" x14ac:dyDescent="0.3">
      <c r="A119" s="9"/>
      <c r="B119" s="5"/>
      <c r="C119" s="5"/>
      <c r="D119" s="5"/>
      <c r="E119" s="5"/>
      <c r="F119" s="5"/>
      <c r="G119" s="5"/>
      <c r="H119" s="5"/>
      <c r="I119" s="5"/>
      <c r="J119" s="5"/>
      <c r="K119" s="5"/>
      <c r="L119" s="729" t="s">
        <v>2313</v>
      </c>
      <c r="M119" s="715"/>
      <c r="N119" s="849"/>
      <c r="O119" s="849"/>
      <c r="P119" s="849"/>
      <c r="Q119" s="850"/>
      <c r="R119" s="14"/>
    </row>
    <row r="120" spans="1:18" ht="20.3" customHeight="1" x14ac:dyDescent="0.3">
      <c r="A120" s="9"/>
      <c r="B120" s="5"/>
      <c r="C120" s="5"/>
      <c r="D120" s="5"/>
      <c r="E120" s="5"/>
      <c r="F120" s="5"/>
      <c r="G120" s="5"/>
      <c r="H120" s="5"/>
      <c r="I120" s="5"/>
      <c r="J120" s="5"/>
      <c r="K120" s="5"/>
      <c r="L120" s="729" t="s">
        <v>2314</v>
      </c>
      <c r="M120" s="715"/>
      <c r="N120" s="843"/>
      <c r="O120" s="843"/>
      <c r="P120" s="843"/>
      <c r="Q120" s="844"/>
      <c r="R120" s="14"/>
    </row>
    <row r="121" spans="1:18" ht="20.3" customHeight="1" x14ac:dyDescent="0.3">
      <c r="A121" s="9"/>
      <c r="B121" s="5"/>
      <c r="C121" s="5"/>
      <c r="D121" s="5"/>
      <c r="E121" s="5"/>
      <c r="F121" s="5"/>
      <c r="G121" s="5"/>
      <c r="H121" s="5"/>
      <c r="I121" s="5"/>
      <c r="J121" s="5"/>
      <c r="K121" s="5"/>
      <c r="L121" s="729" t="s">
        <v>2315</v>
      </c>
      <c r="M121" s="715"/>
      <c r="N121" s="843"/>
      <c r="O121" s="843"/>
      <c r="P121" s="843"/>
      <c r="Q121" s="844"/>
      <c r="R121" s="14"/>
    </row>
    <row r="122" spans="1:18" ht="20.3" customHeight="1" x14ac:dyDescent="0.3">
      <c r="A122" s="9"/>
      <c r="B122" s="5"/>
      <c r="C122" s="5"/>
      <c r="D122" s="5"/>
      <c r="E122" s="5"/>
      <c r="F122" s="5"/>
      <c r="G122" s="5"/>
      <c r="H122" s="5"/>
      <c r="I122" s="5"/>
      <c r="J122" s="5"/>
      <c r="K122" s="5"/>
      <c r="L122" s="729" t="s">
        <v>2657</v>
      </c>
      <c r="M122" s="715"/>
      <c r="N122" s="845"/>
      <c r="O122" s="845"/>
      <c r="P122" s="845"/>
      <c r="Q122" s="846"/>
      <c r="R122" s="14"/>
    </row>
    <row r="123" spans="1:18" ht="20.3" customHeight="1" x14ac:dyDescent="0.3">
      <c r="A123" s="9"/>
      <c r="B123" s="5"/>
      <c r="C123" s="5"/>
      <c r="D123" s="5"/>
      <c r="E123" s="5"/>
      <c r="F123" s="5"/>
      <c r="G123" s="5"/>
      <c r="H123" s="5"/>
      <c r="I123" s="5"/>
      <c r="J123" s="5"/>
      <c r="K123" s="5"/>
      <c r="L123" s="729" t="s">
        <v>2316</v>
      </c>
      <c r="M123" s="715"/>
      <c r="N123" s="843"/>
      <c r="O123" s="843"/>
      <c r="P123" s="843"/>
      <c r="Q123" s="844"/>
      <c r="R123" s="14"/>
    </row>
    <row r="124" spans="1:18" ht="20.3" customHeight="1" x14ac:dyDescent="0.3">
      <c r="A124" s="9"/>
      <c r="B124" s="5"/>
      <c r="C124" s="5"/>
      <c r="D124" s="5"/>
      <c r="E124" s="5"/>
      <c r="F124" s="5"/>
      <c r="G124" s="5"/>
      <c r="H124" s="5"/>
      <c r="I124" s="5"/>
      <c r="J124" s="5"/>
      <c r="K124" s="5"/>
      <c r="L124" s="729" t="s">
        <v>2317</v>
      </c>
      <c r="M124" s="715"/>
      <c r="N124" s="843"/>
      <c r="O124" s="843"/>
      <c r="P124" s="843"/>
      <c r="Q124" s="844"/>
      <c r="R124" s="14"/>
    </row>
    <row r="125" spans="1:18" ht="20.3" customHeight="1" x14ac:dyDescent="0.3">
      <c r="A125" s="9"/>
      <c r="B125" s="5"/>
      <c r="C125" s="5"/>
      <c r="D125" s="5"/>
      <c r="E125" s="5"/>
      <c r="F125" s="5"/>
      <c r="G125" s="5"/>
      <c r="H125" s="5"/>
      <c r="I125" s="5"/>
      <c r="J125" s="5"/>
      <c r="K125" s="5"/>
      <c r="L125" s="729" t="s">
        <v>3343</v>
      </c>
      <c r="M125" s="715"/>
      <c r="N125" s="845"/>
      <c r="O125" s="845"/>
      <c r="P125" s="845"/>
      <c r="Q125" s="846"/>
      <c r="R125" s="14"/>
    </row>
    <row r="126" spans="1:18" ht="20.3" customHeight="1" x14ac:dyDescent="0.3">
      <c r="A126" s="9"/>
      <c r="B126" s="5"/>
      <c r="C126" s="5"/>
      <c r="D126" s="5"/>
      <c r="E126" s="5"/>
      <c r="F126" s="5"/>
      <c r="G126" s="5"/>
      <c r="H126" s="5"/>
      <c r="I126" s="5"/>
      <c r="J126" s="5"/>
      <c r="K126" s="5"/>
      <c r="L126" s="729" t="s">
        <v>3344</v>
      </c>
      <c r="M126" s="715"/>
      <c r="N126" s="849"/>
      <c r="O126" s="849"/>
      <c r="P126" s="849"/>
      <c r="Q126" s="850"/>
      <c r="R126" s="14"/>
    </row>
    <row r="127" spans="1:18" ht="20.3" customHeight="1" x14ac:dyDescent="0.3">
      <c r="A127" s="9"/>
      <c r="B127" s="5"/>
      <c r="C127" s="5"/>
      <c r="D127" s="5"/>
      <c r="E127" s="5"/>
      <c r="F127" s="5"/>
      <c r="G127" s="5"/>
      <c r="H127" s="5"/>
      <c r="I127" s="5"/>
      <c r="J127" s="5"/>
      <c r="K127" s="5"/>
      <c r="L127" s="729" t="s">
        <v>3345</v>
      </c>
      <c r="M127" s="715"/>
      <c r="N127" s="849"/>
      <c r="O127" s="849"/>
      <c r="P127" s="849"/>
      <c r="Q127" s="850"/>
      <c r="R127" s="14"/>
    </row>
    <row r="128" spans="1:18" ht="20.3" customHeight="1" x14ac:dyDescent="0.3">
      <c r="A128" s="9"/>
      <c r="B128" s="5"/>
      <c r="C128" s="5"/>
      <c r="D128" s="5"/>
      <c r="E128" s="5"/>
      <c r="F128" s="5"/>
      <c r="G128" s="5"/>
      <c r="H128" s="5"/>
      <c r="I128" s="5"/>
      <c r="J128" s="5"/>
      <c r="K128" s="5"/>
      <c r="L128" s="729" t="s">
        <v>3346</v>
      </c>
      <c r="M128" s="715"/>
      <c r="N128" s="849"/>
      <c r="O128" s="849"/>
      <c r="P128" s="849"/>
      <c r="Q128" s="850"/>
      <c r="R128" s="14"/>
    </row>
    <row r="129" spans="1:18" ht="20.3" customHeight="1" x14ac:dyDescent="0.3">
      <c r="A129" s="9"/>
      <c r="B129" s="5"/>
      <c r="C129" s="5"/>
      <c r="D129" s="5"/>
      <c r="E129" s="5"/>
      <c r="F129" s="5"/>
      <c r="G129" s="5"/>
      <c r="H129" s="5"/>
      <c r="I129" s="5"/>
      <c r="J129" s="5"/>
      <c r="K129" s="5"/>
      <c r="L129" s="729" t="s">
        <v>2318</v>
      </c>
      <c r="M129" s="715"/>
      <c r="N129" s="843"/>
      <c r="O129" s="843"/>
      <c r="P129" s="843"/>
      <c r="Q129" s="844"/>
      <c r="R129" s="14"/>
    </row>
    <row r="130" spans="1:18" ht="20.3" customHeight="1" x14ac:dyDescent="0.3">
      <c r="A130" s="9"/>
      <c r="B130" s="564"/>
      <c r="C130" s="5"/>
      <c r="D130" s="5"/>
      <c r="E130" s="5"/>
      <c r="F130" s="5"/>
      <c r="G130" s="5"/>
      <c r="H130" s="5"/>
      <c r="I130" s="5"/>
      <c r="J130" s="5"/>
      <c r="K130" s="5"/>
      <c r="L130" s="729" t="s">
        <v>2319</v>
      </c>
      <c r="M130" s="715"/>
      <c r="N130" s="843"/>
      <c r="O130" s="843"/>
      <c r="P130" s="843"/>
      <c r="Q130" s="844"/>
      <c r="R130" s="14"/>
    </row>
    <row r="131" spans="1:18" ht="20.3" customHeight="1" x14ac:dyDescent="0.3">
      <c r="A131" s="9"/>
      <c r="B131" s="713"/>
      <c r="C131" s="5"/>
      <c r="D131" s="5"/>
      <c r="E131" s="5"/>
      <c r="F131" s="5"/>
      <c r="G131" s="5"/>
      <c r="H131" s="5"/>
      <c r="I131" s="5"/>
      <c r="J131" s="5"/>
      <c r="K131" s="5"/>
      <c r="L131" s="730" t="s">
        <v>4024</v>
      </c>
      <c r="M131" s="716"/>
      <c r="N131" s="841"/>
      <c r="O131" s="841"/>
      <c r="P131" s="841"/>
      <c r="Q131" s="842"/>
      <c r="R131" s="14"/>
    </row>
    <row r="132" spans="1:18" ht="20.3" customHeight="1" x14ac:dyDescent="0.3">
      <c r="A132" s="9"/>
      <c r="B132" s="713"/>
      <c r="C132" s="5"/>
      <c r="D132" s="5"/>
      <c r="E132" s="5"/>
      <c r="F132" s="5"/>
      <c r="G132" s="5"/>
      <c r="H132" s="5"/>
      <c r="I132" s="5"/>
      <c r="J132" s="5"/>
      <c r="K132" s="5"/>
      <c r="L132" s="5"/>
      <c r="M132" s="5"/>
      <c r="N132" s="5"/>
      <c r="O132" s="5"/>
      <c r="P132" s="5"/>
      <c r="Q132" s="5"/>
      <c r="R132" s="14"/>
    </row>
    <row r="133" spans="1:18" ht="20.3" customHeight="1" x14ac:dyDescent="0.3">
      <c r="A133" s="9"/>
      <c r="B133" s="713"/>
      <c r="C133" s="5"/>
      <c r="D133" s="5"/>
      <c r="E133" s="5"/>
      <c r="F133" s="5"/>
      <c r="G133" s="5"/>
      <c r="H133" s="5"/>
      <c r="I133" s="5"/>
      <c r="J133" s="5"/>
      <c r="K133" s="102" t="s">
        <v>941</v>
      </c>
      <c r="L133" s="728" t="s">
        <v>542</v>
      </c>
      <c r="M133" s="714"/>
      <c r="N133" s="847"/>
      <c r="O133" s="847"/>
      <c r="P133" s="847"/>
      <c r="Q133" s="848"/>
      <c r="R133" s="14"/>
    </row>
    <row r="134" spans="1:18" ht="20.3" customHeight="1" x14ac:dyDescent="0.3">
      <c r="A134" s="9"/>
      <c r="B134" s="713"/>
      <c r="C134" s="5"/>
      <c r="D134" s="5"/>
      <c r="E134" s="5"/>
      <c r="F134" s="5"/>
      <c r="G134" s="5"/>
      <c r="H134" s="5"/>
      <c r="I134" s="5"/>
      <c r="J134" s="5"/>
      <c r="K134" s="5"/>
      <c r="L134" s="729" t="s">
        <v>543</v>
      </c>
      <c r="M134" s="715"/>
      <c r="N134" s="843"/>
      <c r="O134" s="843"/>
      <c r="P134" s="843"/>
      <c r="Q134" s="844"/>
      <c r="R134" s="14"/>
    </row>
    <row r="135" spans="1:18" ht="20.3" customHeight="1" x14ac:dyDescent="0.3">
      <c r="A135" s="9"/>
      <c r="B135" s="713"/>
      <c r="C135" s="5"/>
      <c r="D135" s="5"/>
      <c r="E135" s="5"/>
      <c r="F135" s="5"/>
      <c r="G135" s="5"/>
      <c r="H135" s="5"/>
      <c r="I135" s="5"/>
      <c r="J135" s="5"/>
      <c r="K135" s="5"/>
      <c r="L135" s="729" t="s">
        <v>544</v>
      </c>
      <c r="M135" s="715"/>
      <c r="N135" s="845"/>
      <c r="O135" s="845"/>
      <c r="P135" s="845"/>
      <c r="Q135" s="846"/>
      <c r="R135" s="14"/>
    </row>
    <row r="136" spans="1:18" ht="20.3" customHeight="1" x14ac:dyDescent="0.3">
      <c r="A136" s="9"/>
      <c r="B136" s="713"/>
      <c r="C136" s="5"/>
      <c r="D136" s="5"/>
      <c r="E136" s="5"/>
      <c r="F136" s="5"/>
      <c r="G136" s="5"/>
      <c r="H136" s="5"/>
      <c r="I136" s="5"/>
      <c r="J136" s="5"/>
      <c r="K136" s="5"/>
      <c r="L136" s="729" t="s">
        <v>545</v>
      </c>
      <c r="M136" s="715"/>
      <c r="N136" s="843"/>
      <c r="O136" s="843"/>
      <c r="P136" s="843"/>
      <c r="Q136" s="844"/>
      <c r="R136" s="14"/>
    </row>
    <row r="137" spans="1:18" ht="20.3" customHeight="1" x14ac:dyDescent="0.3">
      <c r="A137" s="9"/>
      <c r="B137" s="713"/>
      <c r="C137" s="5"/>
      <c r="D137" s="5"/>
      <c r="E137" s="5"/>
      <c r="F137" s="5"/>
      <c r="G137" s="5"/>
      <c r="H137" s="5"/>
      <c r="I137" s="5"/>
      <c r="J137" s="5"/>
      <c r="K137" s="5"/>
      <c r="L137" s="729" t="s">
        <v>546</v>
      </c>
      <c r="M137" s="715"/>
      <c r="N137" s="843"/>
      <c r="O137" s="843"/>
      <c r="P137" s="843"/>
      <c r="Q137" s="844"/>
      <c r="R137" s="14"/>
    </row>
    <row r="138" spans="1:18" ht="20.3" customHeight="1" x14ac:dyDescent="0.3">
      <c r="A138" s="9"/>
      <c r="B138" s="713"/>
      <c r="C138" s="5"/>
      <c r="D138" s="5"/>
      <c r="E138" s="5"/>
      <c r="F138" s="5"/>
      <c r="G138" s="5"/>
      <c r="H138" s="5"/>
      <c r="I138" s="5"/>
      <c r="J138" s="5"/>
      <c r="K138" s="5"/>
      <c r="L138" s="729" t="s">
        <v>1796</v>
      </c>
      <c r="M138" s="715"/>
      <c r="N138" s="843"/>
      <c r="O138" s="843"/>
      <c r="P138" s="843"/>
      <c r="Q138" s="844"/>
      <c r="R138" s="14"/>
    </row>
    <row r="139" spans="1:18" ht="20.3" customHeight="1" x14ac:dyDescent="0.3">
      <c r="A139" s="9"/>
      <c r="B139" s="713"/>
      <c r="C139" s="5"/>
      <c r="D139" s="5"/>
      <c r="E139" s="5"/>
      <c r="F139" s="5"/>
      <c r="G139" s="5"/>
      <c r="H139" s="5"/>
      <c r="I139" s="5"/>
      <c r="J139" s="5"/>
      <c r="K139" s="5"/>
      <c r="L139" s="729" t="s">
        <v>1797</v>
      </c>
      <c r="M139" s="715"/>
      <c r="N139" s="843"/>
      <c r="O139" s="843"/>
      <c r="P139" s="843"/>
      <c r="Q139" s="844"/>
      <c r="R139" s="14"/>
    </row>
    <row r="140" spans="1:18" ht="20.3" customHeight="1" x14ac:dyDescent="0.3">
      <c r="A140" s="9"/>
      <c r="B140" s="713"/>
      <c r="C140" s="5"/>
      <c r="D140" s="5"/>
      <c r="E140" s="5"/>
      <c r="F140" s="5"/>
      <c r="G140" s="5"/>
      <c r="H140" s="5"/>
      <c r="I140" s="5"/>
      <c r="J140" s="5"/>
      <c r="K140" s="5"/>
      <c r="L140" s="729" t="s">
        <v>4346</v>
      </c>
      <c r="M140" s="715"/>
      <c r="N140" s="843"/>
      <c r="O140" s="843"/>
      <c r="P140" s="843"/>
      <c r="Q140" s="844"/>
      <c r="R140" s="14"/>
    </row>
    <row r="141" spans="1:18" ht="20.3" customHeight="1" x14ac:dyDescent="0.3">
      <c r="A141" s="9"/>
      <c r="B141" s="713"/>
      <c r="C141" s="5"/>
      <c r="D141" s="5"/>
      <c r="E141" s="5"/>
      <c r="F141" s="5"/>
      <c r="G141" s="5"/>
      <c r="H141" s="5"/>
      <c r="I141" s="5"/>
      <c r="J141" s="5"/>
      <c r="K141" s="5"/>
      <c r="L141" s="729" t="s">
        <v>4347</v>
      </c>
      <c r="M141" s="715"/>
      <c r="N141" s="843"/>
      <c r="O141" s="843"/>
      <c r="P141" s="843"/>
      <c r="Q141" s="844"/>
      <c r="R141" s="14"/>
    </row>
    <row r="142" spans="1:18" ht="20.3" customHeight="1" x14ac:dyDescent="0.3">
      <c r="A142" s="9"/>
      <c r="B142" s="713"/>
      <c r="C142" s="5"/>
      <c r="D142" s="5"/>
      <c r="E142" s="5"/>
      <c r="F142" s="5"/>
      <c r="G142" s="5"/>
      <c r="H142" s="5"/>
      <c r="I142" s="5"/>
      <c r="J142" s="5"/>
      <c r="K142" s="5"/>
      <c r="L142" s="729" t="s">
        <v>3347</v>
      </c>
      <c r="M142" s="715"/>
      <c r="N142" s="843"/>
      <c r="O142" s="843"/>
      <c r="P142" s="843"/>
      <c r="Q142" s="844"/>
      <c r="R142" s="14"/>
    </row>
    <row r="143" spans="1:18" ht="20.3" customHeight="1" x14ac:dyDescent="0.3">
      <c r="A143" s="9"/>
      <c r="B143" s="713"/>
      <c r="C143" s="5"/>
      <c r="D143" s="5"/>
      <c r="E143" s="5"/>
      <c r="F143" s="5"/>
      <c r="G143" s="5"/>
      <c r="H143" s="5"/>
      <c r="I143" s="5"/>
      <c r="J143" s="5"/>
      <c r="K143" s="5"/>
      <c r="L143" s="729" t="s">
        <v>3348</v>
      </c>
      <c r="M143" s="715"/>
      <c r="N143" s="843"/>
      <c r="O143" s="843"/>
      <c r="P143" s="843"/>
      <c r="Q143" s="844"/>
      <c r="R143" s="14"/>
    </row>
    <row r="144" spans="1:18" ht="20.3" customHeight="1" x14ac:dyDescent="0.3">
      <c r="A144" s="9"/>
      <c r="B144" s="713"/>
      <c r="C144" s="5"/>
      <c r="D144" s="5"/>
      <c r="E144" s="5"/>
      <c r="F144" s="5"/>
      <c r="G144" s="5"/>
      <c r="H144" s="5"/>
      <c r="I144" s="5"/>
      <c r="J144" s="5"/>
      <c r="K144" s="5"/>
      <c r="L144" s="729" t="s">
        <v>3349</v>
      </c>
      <c r="M144" s="715"/>
      <c r="N144" s="843"/>
      <c r="O144" s="843"/>
      <c r="P144" s="843"/>
      <c r="Q144" s="844"/>
      <c r="R144" s="14"/>
    </row>
    <row r="145" spans="1:18" ht="20.3" customHeight="1" x14ac:dyDescent="0.3">
      <c r="A145" s="9"/>
      <c r="B145" s="713"/>
      <c r="C145" s="5"/>
      <c r="D145" s="5"/>
      <c r="E145" s="5"/>
      <c r="F145" s="5"/>
      <c r="G145" s="5"/>
      <c r="H145" s="5"/>
      <c r="I145" s="5"/>
      <c r="J145" s="5"/>
      <c r="K145" s="5"/>
      <c r="L145" s="729" t="s">
        <v>3350</v>
      </c>
      <c r="M145" s="715"/>
      <c r="N145" s="843"/>
      <c r="O145" s="843"/>
      <c r="P145" s="843"/>
      <c r="Q145" s="844"/>
      <c r="R145" s="14"/>
    </row>
    <row r="146" spans="1:18" ht="20.3" customHeight="1" x14ac:dyDescent="0.3">
      <c r="A146" s="9"/>
      <c r="B146" s="713"/>
      <c r="C146" s="5"/>
      <c r="D146" s="5"/>
      <c r="E146" s="5"/>
      <c r="F146" s="5"/>
      <c r="G146" s="5"/>
      <c r="H146" s="5"/>
      <c r="I146" s="5"/>
      <c r="J146" s="5"/>
      <c r="K146" s="5"/>
      <c r="L146" s="729" t="s">
        <v>3351</v>
      </c>
      <c r="M146" s="715"/>
      <c r="N146" s="843"/>
      <c r="O146" s="843"/>
      <c r="P146" s="843"/>
      <c r="Q146" s="844"/>
      <c r="R146" s="14"/>
    </row>
    <row r="147" spans="1:18" ht="20.3" customHeight="1" x14ac:dyDescent="0.3">
      <c r="A147" s="9"/>
      <c r="B147" s="713"/>
      <c r="C147" s="5"/>
      <c r="D147" s="5"/>
      <c r="E147" s="5"/>
      <c r="F147" s="5"/>
      <c r="G147" s="5"/>
      <c r="H147" s="5"/>
      <c r="I147" s="5"/>
      <c r="J147" s="5"/>
      <c r="K147" s="5"/>
      <c r="L147" s="729" t="s">
        <v>3352</v>
      </c>
      <c r="M147" s="715"/>
      <c r="N147" s="843"/>
      <c r="O147" s="843"/>
      <c r="P147" s="843"/>
      <c r="Q147" s="844"/>
      <c r="R147" s="14"/>
    </row>
    <row r="148" spans="1:18" ht="20.3" customHeight="1" x14ac:dyDescent="0.3">
      <c r="A148" s="9"/>
      <c r="B148" s="713"/>
      <c r="C148" s="5"/>
      <c r="D148" s="5"/>
      <c r="E148" s="5"/>
      <c r="F148" s="5"/>
      <c r="G148" s="5"/>
      <c r="H148" s="5"/>
      <c r="I148" s="5"/>
      <c r="J148" s="5"/>
      <c r="K148" s="5"/>
      <c r="L148" s="729" t="s">
        <v>3353</v>
      </c>
      <c r="M148" s="715"/>
      <c r="N148" s="843"/>
      <c r="O148" s="843"/>
      <c r="P148" s="843"/>
      <c r="Q148" s="844"/>
      <c r="R148" s="14"/>
    </row>
    <row r="149" spans="1:18" ht="20.3" customHeight="1" x14ac:dyDescent="0.3">
      <c r="A149" s="9"/>
      <c r="B149" s="713"/>
      <c r="C149" s="5"/>
      <c r="D149" s="5"/>
      <c r="E149" s="5"/>
      <c r="F149" s="5"/>
      <c r="G149" s="5"/>
      <c r="H149" s="5"/>
      <c r="I149" s="5"/>
      <c r="J149" s="5"/>
      <c r="K149" s="5"/>
      <c r="L149" s="729" t="s">
        <v>3354</v>
      </c>
      <c r="M149" s="715"/>
      <c r="N149" s="843"/>
      <c r="O149" s="843"/>
      <c r="P149" s="843"/>
      <c r="Q149" s="844"/>
      <c r="R149" s="14"/>
    </row>
    <row r="150" spans="1:18" ht="20.3" customHeight="1" x14ac:dyDescent="0.3">
      <c r="A150" s="9"/>
      <c r="B150" s="713"/>
      <c r="C150" s="5"/>
      <c r="D150" s="5"/>
      <c r="E150" s="5"/>
      <c r="F150" s="5"/>
      <c r="G150" s="5"/>
      <c r="H150" s="5"/>
      <c r="I150" s="5"/>
      <c r="J150" s="5"/>
      <c r="K150" s="5"/>
      <c r="L150" s="729" t="s">
        <v>3355</v>
      </c>
      <c r="M150" s="715"/>
      <c r="N150" s="843"/>
      <c r="O150" s="843"/>
      <c r="P150" s="843"/>
      <c r="Q150" s="844"/>
      <c r="R150" s="14"/>
    </row>
    <row r="151" spans="1:18" ht="20.3" customHeight="1" x14ac:dyDescent="0.3">
      <c r="A151" s="9"/>
      <c r="B151" s="713"/>
      <c r="C151" s="5"/>
      <c r="D151" s="5"/>
      <c r="E151" s="5"/>
      <c r="F151" s="5"/>
      <c r="G151" s="5"/>
      <c r="H151" s="5"/>
      <c r="I151" s="5"/>
      <c r="J151" s="5"/>
      <c r="K151" s="5"/>
      <c r="L151" s="729" t="s">
        <v>3356</v>
      </c>
      <c r="M151" s="715"/>
      <c r="N151" s="843"/>
      <c r="O151" s="843"/>
      <c r="P151" s="843"/>
      <c r="Q151" s="844"/>
      <c r="R151" s="14"/>
    </row>
    <row r="152" spans="1:18" ht="20.3" customHeight="1" x14ac:dyDescent="0.3">
      <c r="A152" s="9"/>
      <c r="B152" s="713"/>
      <c r="C152" s="5"/>
      <c r="D152" s="5"/>
      <c r="E152" s="5"/>
      <c r="F152" s="5"/>
      <c r="G152" s="5"/>
      <c r="H152" s="5"/>
      <c r="I152" s="5"/>
      <c r="J152" s="5"/>
      <c r="K152" s="5"/>
      <c r="L152" s="729" t="s">
        <v>3357</v>
      </c>
      <c r="M152" s="715"/>
      <c r="N152" s="843"/>
      <c r="O152" s="843"/>
      <c r="P152" s="843"/>
      <c r="Q152" s="844"/>
      <c r="R152" s="14"/>
    </row>
    <row r="153" spans="1:18" ht="20.3" customHeight="1" x14ac:dyDescent="0.3">
      <c r="A153" s="9"/>
      <c r="B153" s="713"/>
      <c r="C153" s="5"/>
      <c r="D153" s="5"/>
      <c r="E153" s="5"/>
      <c r="F153" s="5"/>
      <c r="G153" s="5"/>
      <c r="H153" s="5"/>
      <c r="I153" s="5"/>
      <c r="J153" s="5"/>
      <c r="K153" s="5"/>
      <c r="L153" s="729" t="s">
        <v>3358</v>
      </c>
      <c r="M153" s="715"/>
      <c r="N153" s="843"/>
      <c r="O153" s="843"/>
      <c r="P153" s="843"/>
      <c r="Q153" s="844"/>
      <c r="R153" s="14"/>
    </row>
    <row r="154" spans="1:18" ht="20.3" customHeight="1" x14ac:dyDescent="0.3">
      <c r="A154" s="9"/>
      <c r="B154" s="713"/>
      <c r="C154" s="5"/>
      <c r="D154" s="5"/>
      <c r="E154" s="5"/>
      <c r="F154" s="5"/>
      <c r="G154" s="5"/>
      <c r="H154" s="5"/>
      <c r="I154" s="5"/>
      <c r="J154" s="5"/>
      <c r="K154" s="5"/>
      <c r="L154" s="729" t="s">
        <v>3359</v>
      </c>
      <c r="M154" s="715"/>
      <c r="N154" s="843"/>
      <c r="O154" s="843"/>
      <c r="P154" s="843"/>
      <c r="Q154" s="844"/>
      <c r="R154" s="14"/>
    </row>
    <row r="155" spans="1:18" ht="20.3" customHeight="1" x14ac:dyDescent="0.3">
      <c r="A155" s="9"/>
      <c r="B155" s="713"/>
      <c r="C155" s="5"/>
      <c r="D155" s="5"/>
      <c r="E155" s="5"/>
      <c r="F155" s="5"/>
      <c r="G155" s="5"/>
      <c r="H155" s="5"/>
      <c r="I155" s="5"/>
      <c r="J155" s="5"/>
      <c r="K155" s="5"/>
      <c r="L155" s="729" t="s">
        <v>3360</v>
      </c>
      <c r="M155" s="715"/>
      <c r="N155" s="843"/>
      <c r="O155" s="843"/>
      <c r="P155" s="843"/>
      <c r="Q155" s="844"/>
      <c r="R155" s="14"/>
    </row>
    <row r="156" spans="1:18" ht="20.3" customHeight="1" x14ac:dyDescent="0.3">
      <c r="A156" s="9"/>
      <c r="B156" s="713"/>
      <c r="C156" s="5"/>
      <c r="D156" s="5"/>
      <c r="E156" s="5"/>
      <c r="F156" s="5"/>
      <c r="G156" s="5"/>
      <c r="H156" s="5"/>
      <c r="I156" s="5"/>
      <c r="J156" s="5"/>
      <c r="K156" s="5"/>
      <c r="L156" s="729" t="s">
        <v>4348</v>
      </c>
      <c r="M156" s="715"/>
      <c r="N156" s="843"/>
      <c r="O156" s="843"/>
      <c r="P156" s="843"/>
      <c r="Q156" s="844"/>
      <c r="R156" s="14"/>
    </row>
    <row r="157" spans="1:18" ht="20.3" customHeight="1" x14ac:dyDescent="0.3">
      <c r="A157" s="9"/>
      <c r="B157" s="713"/>
      <c r="C157" s="5"/>
      <c r="D157" s="5"/>
      <c r="E157" s="5"/>
      <c r="F157" s="5"/>
      <c r="G157" s="5"/>
      <c r="H157" s="5"/>
      <c r="I157" s="5"/>
      <c r="J157" s="5"/>
      <c r="K157" s="5"/>
      <c r="L157" s="729" t="s">
        <v>4349</v>
      </c>
      <c r="M157" s="715"/>
      <c r="N157" s="843"/>
      <c r="O157" s="843"/>
      <c r="P157" s="843"/>
      <c r="Q157" s="844"/>
      <c r="R157" s="14"/>
    </row>
    <row r="158" spans="1:18" ht="20.3" customHeight="1" x14ac:dyDescent="0.3">
      <c r="A158" s="9"/>
      <c r="B158" s="713"/>
      <c r="C158" s="5"/>
      <c r="D158" s="5"/>
      <c r="E158" s="5"/>
      <c r="F158" s="5"/>
      <c r="G158" s="5"/>
      <c r="H158" s="5"/>
      <c r="I158" s="5"/>
      <c r="J158" s="5"/>
      <c r="K158" s="5"/>
      <c r="L158" s="729" t="s">
        <v>4350</v>
      </c>
      <c r="M158" s="715"/>
      <c r="N158" s="843"/>
      <c r="O158" s="843"/>
      <c r="P158" s="843"/>
      <c r="Q158" s="844"/>
      <c r="R158" s="14"/>
    </row>
    <row r="159" spans="1:18" ht="20.3" customHeight="1" x14ac:dyDescent="0.3">
      <c r="A159" s="9"/>
      <c r="B159" s="713"/>
      <c r="C159" s="5"/>
      <c r="D159" s="5"/>
      <c r="E159" s="5"/>
      <c r="F159" s="5"/>
      <c r="G159" s="5"/>
      <c r="H159" s="5"/>
      <c r="I159" s="5"/>
      <c r="J159" s="5"/>
      <c r="K159" s="5"/>
      <c r="L159" s="729" t="s">
        <v>4351</v>
      </c>
      <c r="M159" s="715"/>
      <c r="N159" s="843"/>
      <c r="O159" s="843"/>
      <c r="P159" s="843"/>
      <c r="Q159" s="844"/>
      <c r="R159" s="14"/>
    </row>
    <row r="160" spans="1:18" ht="20.3" customHeight="1" x14ac:dyDescent="0.3">
      <c r="A160" s="9"/>
      <c r="B160" s="713"/>
      <c r="C160" s="5"/>
      <c r="D160" s="5"/>
      <c r="E160" s="5"/>
      <c r="F160" s="5"/>
      <c r="G160" s="5"/>
      <c r="H160" s="5"/>
      <c r="I160" s="5"/>
      <c r="J160" s="5"/>
      <c r="K160" s="5"/>
      <c r="L160" s="729" t="s">
        <v>4352</v>
      </c>
      <c r="M160" s="715"/>
      <c r="N160" s="843"/>
      <c r="O160" s="843"/>
      <c r="P160" s="843"/>
      <c r="Q160" s="844"/>
      <c r="R160" s="14"/>
    </row>
    <row r="161" spans="1:18" ht="20.3" customHeight="1" x14ac:dyDescent="0.3">
      <c r="A161" s="9"/>
      <c r="B161" s="713"/>
      <c r="C161" s="5"/>
      <c r="D161" s="5"/>
      <c r="E161" s="5"/>
      <c r="F161" s="5"/>
      <c r="G161" s="5"/>
      <c r="H161" s="5"/>
      <c r="I161" s="5"/>
      <c r="J161" s="5"/>
      <c r="K161" s="5"/>
      <c r="L161" s="729" t="s">
        <v>4353</v>
      </c>
      <c r="M161" s="715"/>
      <c r="N161" s="843"/>
      <c r="O161" s="843"/>
      <c r="P161" s="843"/>
      <c r="Q161" s="844"/>
      <c r="R161" s="14"/>
    </row>
    <row r="162" spans="1:18" ht="20.3" customHeight="1" x14ac:dyDescent="0.3">
      <c r="A162" s="9"/>
      <c r="B162" s="713"/>
      <c r="C162" s="5"/>
      <c r="D162" s="5"/>
      <c r="E162" s="5"/>
      <c r="F162" s="5"/>
      <c r="G162" s="5"/>
      <c r="H162" s="5"/>
      <c r="I162" s="5"/>
      <c r="J162" s="5"/>
      <c r="K162" s="5"/>
      <c r="L162" s="729" t="s">
        <v>4354</v>
      </c>
      <c r="M162" s="715"/>
      <c r="N162" s="843"/>
      <c r="O162" s="843"/>
      <c r="P162" s="843"/>
      <c r="Q162" s="844"/>
      <c r="R162" s="14"/>
    </row>
    <row r="163" spans="1:18" ht="20.3" customHeight="1" x14ac:dyDescent="0.3">
      <c r="A163" s="9"/>
      <c r="B163" s="713"/>
      <c r="C163" s="5"/>
      <c r="D163" s="5"/>
      <c r="E163" s="5"/>
      <c r="F163" s="5"/>
      <c r="G163" s="5"/>
      <c r="H163" s="5"/>
      <c r="I163" s="5"/>
      <c r="J163" s="5"/>
      <c r="K163" s="5"/>
      <c r="L163" s="729" t="s">
        <v>4355</v>
      </c>
      <c r="M163" s="715"/>
      <c r="N163" s="843"/>
      <c r="O163" s="843"/>
      <c r="P163" s="843"/>
      <c r="Q163" s="844"/>
      <c r="R163" s="14"/>
    </row>
    <row r="164" spans="1:18" ht="20.3" customHeight="1" x14ac:dyDescent="0.3">
      <c r="A164" s="9"/>
      <c r="B164" s="713"/>
      <c r="C164" s="5"/>
      <c r="D164" s="5"/>
      <c r="E164" s="5"/>
      <c r="F164" s="5"/>
      <c r="G164" s="5"/>
      <c r="H164" s="5"/>
      <c r="I164" s="5"/>
      <c r="J164" s="5"/>
      <c r="K164" s="5"/>
      <c r="L164" s="729" t="s">
        <v>4356</v>
      </c>
      <c r="M164" s="715"/>
      <c r="N164" s="843"/>
      <c r="O164" s="843"/>
      <c r="P164" s="843"/>
      <c r="Q164" s="844"/>
      <c r="R164" s="14"/>
    </row>
    <row r="165" spans="1:18" ht="20.3" customHeight="1" x14ac:dyDescent="0.3">
      <c r="A165" s="9"/>
      <c r="B165" s="713"/>
      <c r="C165" s="5"/>
      <c r="D165" s="5"/>
      <c r="E165" s="5"/>
      <c r="F165" s="5"/>
      <c r="G165" s="5"/>
      <c r="H165" s="5"/>
      <c r="I165" s="5"/>
      <c r="J165" s="5"/>
      <c r="K165" s="5"/>
      <c r="L165" s="729" t="s">
        <v>4357</v>
      </c>
      <c r="M165" s="715"/>
      <c r="N165" s="843"/>
      <c r="O165" s="843"/>
      <c r="P165" s="843"/>
      <c r="Q165" s="844"/>
      <c r="R165" s="14"/>
    </row>
    <row r="166" spans="1:18" ht="20.3" customHeight="1" x14ac:dyDescent="0.3">
      <c r="A166" s="9"/>
      <c r="B166" s="713"/>
      <c r="C166" s="5"/>
      <c r="D166" s="5"/>
      <c r="E166" s="5"/>
      <c r="F166" s="5"/>
      <c r="G166" s="5"/>
      <c r="H166" s="5"/>
      <c r="I166" s="5"/>
      <c r="J166" s="5"/>
      <c r="K166" s="5"/>
      <c r="L166" s="729" t="s">
        <v>4358</v>
      </c>
      <c r="M166" s="715"/>
      <c r="N166" s="843"/>
      <c r="O166" s="843"/>
      <c r="P166" s="843"/>
      <c r="Q166" s="844"/>
      <c r="R166" s="14"/>
    </row>
    <row r="167" spans="1:18" ht="20.3" customHeight="1" x14ac:dyDescent="0.3">
      <c r="A167" s="9"/>
      <c r="B167" s="713"/>
      <c r="C167" s="5"/>
      <c r="D167" s="5"/>
      <c r="E167" s="5"/>
      <c r="F167" s="5"/>
      <c r="G167" s="5"/>
      <c r="H167" s="5"/>
      <c r="I167" s="5"/>
      <c r="J167" s="5"/>
      <c r="K167" s="5"/>
      <c r="L167" s="729" t="s">
        <v>4359</v>
      </c>
      <c r="M167" s="715"/>
      <c r="N167" s="843"/>
      <c r="O167" s="843"/>
      <c r="P167" s="843"/>
      <c r="Q167" s="844"/>
      <c r="R167" s="14"/>
    </row>
    <row r="168" spans="1:18" ht="20.3" customHeight="1" x14ac:dyDescent="0.3">
      <c r="A168" s="9"/>
      <c r="B168" s="713"/>
      <c r="C168" s="5"/>
      <c r="D168" s="5"/>
      <c r="E168" s="5"/>
      <c r="F168" s="5"/>
      <c r="G168" s="5"/>
      <c r="H168" s="5"/>
      <c r="I168" s="5"/>
      <c r="J168" s="5"/>
      <c r="K168" s="5"/>
      <c r="L168" s="729" t="s">
        <v>4360</v>
      </c>
      <c r="M168" s="715"/>
      <c r="N168" s="843"/>
      <c r="O168" s="843"/>
      <c r="P168" s="843"/>
      <c r="Q168" s="844"/>
      <c r="R168" s="14"/>
    </row>
    <row r="169" spans="1:18" ht="20.3" customHeight="1" x14ac:dyDescent="0.3">
      <c r="A169" s="9"/>
      <c r="B169" s="713"/>
      <c r="C169" s="5"/>
      <c r="D169" s="5"/>
      <c r="E169" s="5"/>
      <c r="F169" s="5"/>
      <c r="G169" s="5"/>
      <c r="H169" s="5"/>
      <c r="I169" s="5"/>
      <c r="J169" s="5"/>
      <c r="K169" s="5"/>
      <c r="L169" s="729" t="s">
        <v>4361</v>
      </c>
      <c r="M169" s="715"/>
      <c r="N169" s="843"/>
      <c r="O169" s="843"/>
      <c r="P169" s="843"/>
      <c r="Q169" s="844"/>
      <c r="R169" s="14"/>
    </row>
    <row r="170" spans="1:18" ht="20.3" customHeight="1" x14ac:dyDescent="0.3">
      <c r="A170" s="9"/>
      <c r="B170" s="713"/>
      <c r="C170" s="5"/>
      <c r="D170" s="5"/>
      <c r="E170" s="5"/>
      <c r="F170" s="5"/>
      <c r="G170" s="5"/>
      <c r="H170" s="5"/>
      <c r="I170" s="5"/>
      <c r="J170" s="5"/>
      <c r="K170" s="5"/>
      <c r="L170" s="729" t="s">
        <v>4362</v>
      </c>
      <c r="M170" s="715"/>
      <c r="N170" s="843"/>
      <c r="O170" s="843"/>
      <c r="P170" s="843"/>
      <c r="Q170" s="844"/>
      <c r="R170" s="14"/>
    </row>
    <row r="171" spans="1:18" ht="20.3" customHeight="1" x14ac:dyDescent="0.3">
      <c r="A171" s="9"/>
      <c r="B171" s="713"/>
      <c r="C171" s="5"/>
      <c r="D171" s="5"/>
      <c r="E171" s="5"/>
      <c r="F171" s="5"/>
      <c r="G171" s="5"/>
      <c r="H171" s="5"/>
      <c r="I171" s="5"/>
      <c r="J171" s="5"/>
      <c r="K171" s="5"/>
      <c r="L171" s="729" t="s">
        <v>4363</v>
      </c>
      <c r="M171" s="715"/>
      <c r="N171" s="843"/>
      <c r="O171" s="843"/>
      <c r="P171" s="843"/>
      <c r="Q171" s="844"/>
      <c r="R171" s="14"/>
    </row>
    <row r="172" spans="1:18" ht="20.3" customHeight="1" x14ac:dyDescent="0.3">
      <c r="A172" s="9"/>
      <c r="B172" s="713"/>
      <c r="C172" s="5"/>
      <c r="D172" s="5"/>
      <c r="E172" s="5"/>
      <c r="F172" s="5"/>
      <c r="G172" s="5"/>
      <c r="H172" s="5"/>
      <c r="I172" s="5"/>
      <c r="J172" s="5"/>
      <c r="K172" s="5"/>
      <c r="L172" s="729" t="s">
        <v>4364</v>
      </c>
      <c r="M172" s="715"/>
      <c r="N172" s="843"/>
      <c r="O172" s="843"/>
      <c r="P172" s="843"/>
      <c r="Q172" s="844"/>
      <c r="R172" s="14"/>
    </row>
    <row r="173" spans="1:18" ht="20.3" customHeight="1" x14ac:dyDescent="0.3">
      <c r="A173" s="9"/>
      <c r="B173" s="713"/>
      <c r="C173" s="5"/>
      <c r="D173" s="5"/>
      <c r="E173" s="5"/>
      <c r="F173" s="5"/>
      <c r="G173" s="5"/>
      <c r="H173" s="5"/>
      <c r="I173" s="5"/>
      <c r="J173" s="5"/>
      <c r="K173" s="5"/>
      <c r="L173" s="729" t="s">
        <v>4365</v>
      </c>
      <c r="M173" s="715"/>
      <c r="N173" s="843"/>
      <c r="O173" s="843"/>
      <c r="P173" s="843"/>
      <c r="Q173" s="844"/>
      <c r="R173" s="14"/>
    </row>
    <row r="174" spans="1:18" ht="20.3" customHeight="1" x14ac:dyDescent="0.3">
      <c r="A174" s="9"/>
      <c r="B174" s="713"/>
      <c r="C174" s="5"/>
      <c r="D174" s="5"/>
      <c r="E174" s="5"/>
      <c r="F174" s="5"/>
      <c r="G174" s="5"/>
      <c r="H174" s="5"/>
      <c r="I174" s="5"/>
      <c r="J174" s="5"/>
      <c r="K174" s="5"/>
      <c r="L174" s="729" t="s">
        <v>4366</v>
      </c>
      <c r="M174" s="715"/>
      <c r="N174" s="843"/>
      <c r="O174" s="843"/>
      <c r="P174" s="843"/>
      <c r="Q174" s="844"/>
      <c r="R174" s="14"/>
    </row>
    <row r="175" spans="1:18" ht="20.3" customHeight="1" x14ac:dyDescent="0.3">
      <c r="A175" s="9"/>
      <c r="B175" s="713"/>
      <c r="C175" s="5"/>
      <c r="D175" s="5"/>
      <c r="E175" s="5"/>
      <c r="F175" s="5"/>
      <c r="G175" s="5"/>
      <c r="H175" s="5"/>
      <c r="I175" s="5"/>
      <c r="J175" s="5"/>
      <c r="K175" s="5"/>
      <c r="L175" s="729" t="s">
        <v>4367</v>
      </c>
      <c r="M175" s="715"/>
      <c r="N175" s="843"/>
      <c r="O175" s="843"/>
      <c r="P175" s="843"/>
      <c r="Q175" s="844"/>
      <c r="R175" s="14"/>
    </row>
    <row r="176" spans="1:18" ht="20.3" customHeight="1" x14ac:dyDescent="0.3">
      <c r="A176" s="9"/>
      <c r="B176" s="713"/>
      <c r="C176" s="5"/>
      <c r="D176" s="5"/>
      <c r="E176" s="5"/>
      <c r="F176" s="5"/>
      <c r="G176" s="5"/>
      <c r="H176" s="5"/>
      <c r="I176" s="5"/>
      <c r="J176" s="5"/>
      <c r="K176" s="5"/>
      <c r="L176" s="729" t="s">
        <v>4368</v>
      </c>
      <c r="M176" s="715"/>
      <c r="N176" s="843"/>
      <c r="O176" s="843"/>
      <c r="P176" s="843"/>
      <c r="Q176" s="844"/>
      <c r="R176" s="14"/>
    </row>
    <row r="177" spans="1:18" ht="20.3" customHeight="1" x14ac:dyDescent="0.3">
      <c r="A177" s="9"/>
      <c r="B177" s="713"/>
      <c r="C177" s="5"/>
      <c r="D177" s="5"/>
      <c r="E177" s="5"/>
      <c r="F177" s="5"/>
      <c r="G177" s="5"/>
      <c r="H177" s="5"/>
      <c r="I177" s="5"/>
      <c r="J177" s="5"/>
      <c r="K177" s="5"/>
      <c r="L177" s="729" t="s">
        <v>4369</v>
      </c>
      <c r="M177" s="715"/>
      <c r="N177" s="843"/>
      <c r="O177" s="843"/>
      <c r="P177" s="843"/>
      <c r="Q177" s="844"/>
      <c r="R177" s="14"/>
    </row>
    <row r="178" spans="1:18" ht="20.3" customHeight="1" x14ac:dyDescent="0.3">
      <c r="A178" s="9"/>
      <c r="B178" s="713"/>
      <c r="C178" s="5"/>
      <c r="D178" s="5"/>
      <c r="E178" s="5"/>
      <c r="F178" s="5"/>
      <c r="G178" s="5"/>
      <c r="H178" s="5"/>
      <c r="I178" s="5"/>
      <c r="J178" s="5"/>
      <c r="K178" s="5"/>
      <c r="L178" s="729" t="s">
        <v>4370</v>
      </c>
      <c r="M178" s="715"/>
      <c r="N178" s="843"/>
      <c r="O178" s="843"/>
      <c r="P178" s="843"/>
      <c r="Q178" s="844"/>
      <c r="R178" s="14"/>
    </row>
    <row r="179" spans="1:18" ht="20.3" customHeight="1" x14ac:dyDescent="0.3">
      <c r="A179" s="9"/>
      <c r="B179" s="713"/>
      <c r="C179" s="5"/>
      <c r="D179" s="5"/>
      <c r="E179" s="5"/>
      <c r="F179" s="5"/>
      <c r="G179" s="5"/>
      <c r="H179" s="5"/>
      <c r="I179" s="5"/>
      <c r="J179" s="5"/>
      <c r="K179" s="5"/>
      <c r="L179" s="729" t="s">
        <v>4572</v>
      </c>
      <c r="M179" s="715"/>
      <c r="N179" s="843"/>
      <c r="O179" s="843"/>
      <c r="P179" s="843"/>
      <c r="Q179" s="844"/>
      <c r="R179" s="14"/>
    </row>
    <row r="180" spans="1:18" ht="20.3" customHeight="1" x14ac:dyDescent="0.3">
      <c r="A180" s="9"/>
      <c r="B180" s="713"/>
      <c r="C180" s="5"/>
      <c r="D180" s="5"/>
      <c r="E180" s="5"/>
      <c r="F180" s="5"/>
      <c r="G180" s="5"/>
      <c r="H180" s="5"/>
      <c r="I180" s="5"/>
      <c r="J180" s="5"/>
      <c r="K180" s="5"/>
      <c r="L180" s="729" t="s">
        <v>4573</v>
      </c>
      <c r="M180" s="715"/>
      <c r="N180" s="843"/>
      <c r="O180" s="843"/>
      <c r="P180" s="843"/>
      <c r="Q180" s="844"/>
      <c r="R180" s="14"/>
    </row>
    <row r="181" spans="1:18" ht="20.3" customHeight="1" x14ac:dyDescent="0.3">
      <c r="A181" s="9"/>
      <c r="B181" s="713"/>
      <c r="C181" s="5"/>
      <c r="D181" s="5"/>
      <c r="E181" s="5"/>
      <c r="F181" s="5"/>
      <c r="G181" s="5"/>
      <c r="H181" s="5"/>
      <c r="I181" s="5"/>
      <c r="J181" s="5"/>
      <c r="K181" s="5"/>
      <c r="L181" s="729" t="s">
        <v>4574</v>
      </c>
      <c r="M181" s="715"/>
      <c r="N181" s="843"/>
      <c r="O181" s="843"/>
      <c r="P181" s="843"/>
      <c r="Q181" s="844"/>
      <c r="R181" s="14"/>
    </row>
    <row r="182" spans="1:18" ht="20.3" customHeight="1" x14ac:dyDescent="0.3">
      <c r="A182" s="9"/>
      <c r="B182" s="713"/>
      <c r="C182" s="5"/>
      <c r="D182" s="5"/>
      <c r="E182" s="5"/>
      <c r="F182" s="5"/>
      <c r="G182" s="5"/>
      <c r="H182" s="5"/>
      <c r="I182" s="5"/>
      <c r="J182" s="5"/>
      <c r="K182" s="5"/>
      <c r="L182" s="730" t="s">
        <v>4575</v>
      </c>
      <c r="M182" s="716"/>
      <c r="N182" s="855"/>
      <c r="O182" s="855"/>
      <c r="P182" s="855"/>
      <c r="Q182" s="856"/>
      <c r="R182" s="14"/>
    </row>
    <row r="183" spans="1:18" ht="20.3" customHeight="1" thickBot="1" x14ac:dyDescent="0.35">
      <c r="A183" s="10"/>
      <c r="B183" s="11"/>
      <c r="C183" s="11"/>
      <c r="D183" s="11"/>
      <c r="E183" s="11"/>
      <c r="F183" s="11"/>
      <c r="G183" s="11"/>
      <c r="H183" s="11"/>
      <c r="I183" s="11"/>
      <c r="J183" s="11"/>
      <c r="K183" s="11"/>
      <c r="L183" s="11"/>
      <c r="M183" s="11"/>
      <c r="N183" s="11"/>
      <c r="O183" s="11"/>
      <c r="P183" s="11"/>
      <c r="Q183" s="11"/>
      <c r="R183" s="15"/>
    </row>
  </sheetData>
  <mergeCells count="83">
    <mergeCell ref="B6:F6"/>
    <mergeCell ref="G6:K6"/>
    <mergeCell ref="B5:F5"/>
    <mergeCell ref="G5:K5"/>
    <mergeCell ref="B1:K2"/>
    <mergeCell ref="L1:L2"/>
    <mergeCell ref="N1:N2"/>
    <mergeCell ref="B3:F3"/>
    <mergeCell ref="G3:K3"/>
    <mergeCell ref="B4:F4"/>
    <mergeCell ref="G4:K4"/>
    <mergeCell ref="N110:Q110"/>
    <mergeCell ref="N111:Q111"/>
    <mergeCell ref="N112:Q112"/>
    <mergeCell ref="N113:Q113"/>
    <mergeCell ref="N114:Q114"/>
    <mergeCell ref="N115:Q115"/>
    <mergeCell ref="N116:Q116"/>
    <mergeCell ref="N117:Q117"/>
    <mergeCell ref="N118:Q118"/>
    <mergeCell ref="N119:Q119"/>
    <mergeCell ref="N120:Q120"/>
    <mergeCell ref="N121:Q121"/>
    <mergeCell ref="N122:Q122"/>
    <mergeCell ref="N123:Q123"/>
    <mergeCell ref="N124:Q124"/>
    <mergeCell ref="N125:Q125"/>
    <mergeCell ref="N126:Q126"/>
    <mergeCell ref="N127:Q127"/>
    <mergeCell ref="N128:Q128"/>
    <mergeCell ref="N129:Q129"/>
    <mergeCell ref="N130:Q130"/>
    <mergeCell ref="N131:Q131"/>
    <mergeCell ref="N133:Q133"/>
    <mergeCell ref="N134:Q134"/>
    <mergeCell ref="N135:Q135"/>
    <mergeCell ref="N136:Q136"/>
    <mergeCell ref="N137:Q137"/>
    <mergeCell ref="N138:Q138"/>
    <mergeCell ref="N139:Q139"/>
    <mergeCell ref="N140:Q140"/>
    <mergeCell ref="N141:Q141"/>
    <mergeCell ref="N142:Q142"/>
    <mergeCell ref="N143:Q143"/>
    <mergeCell ref="N144:Q144"/>
    <mergeCell ref="N145:Q145"/>
    <mergeCell ref="N146:Q146"/>
    <mergeCell ref="N147:Q147"/>
    <mergeCell ref="N148:Q148"/>
    <mergeCell ref="N149:Q149"/>
    <mergeCell ref="N150:Q150"/>
    <mergeCell ref="N151:Q151"/>
    <mergeCell ref="N152:Q152"/>
    <mergeCell ref="N153:Q153"/>
    <mergeCell ref="N154:Q154"/>
    <mergeCell ref="N155:Q155"/>
    <mergeCell ref="N156:Q156"/>
    <mergeCell ref="N157:Q157"/>
    <mergeCell ref="N158:Q158"/>
    <mergeCell ref="N159:Q159"/>
    <mergeCell ref="N160:Q160"/>
    <mergeCell ref="N161:Q161"/>
    <mergeCell ref="N162:Q162"/>
    <mergeCell ref="N163:Q163"/>
    <mergeCell ref="N164:Q164"/>
    <mergeCell ref="N165:Q165"/>
    <mergeCell ref="N166:Q166"/>
    <mergeCell ref="N167:Q167"/>
    <mergeCell ref="N168:Q168"/>
    <mergeCell ref="N169:Q169"/>
    <mergeCell ref="N170:Q170"/>
    <mergeCell ref="N171:Q171"/>
    <mergeCell ref="N172:Q172"/>
    <mergeCell ref="N173:Q173"/>
    <mergeCell ref="N174:Q174"/>
    <mergeCell ref="N175:Q175"/>
    <mergeCell ref="N181:Q181"/>
    <mergeCell ref="N182:Q182"/>
    <mergeCell ref="N176:Q176"/>
    <mergeCell ref="N177:Q177"/>
    <mergeCell ref="N178:Q178"/>
    <mergeCell ref="N179:Q179"/>
    <mergeCell ref="N180:Q180"/>
  </mergeCells>
  <phoneticPr fontId="24" type="noConversion"/>
  <conditionalFormatting sqref="L107:L108">
    <cfRule type="dataBar" priority="66">
      <dataBar>
        <cfvo type="num" val="0"/>
        <cfvo type="num" val="100"/>
        <color rgb="FF638EC6"/>
      </dataBar>
      <extLst>
        <ext xmlns:x14="http://schemas.microsoft.com/office/spreadsheetml/2009/9/main" uri="{B025F937-C7B1-47D3-B67F-A62EFF666E3E}">
          <x14:id>{4DD4FA7C-E1E5-4F73-B295-CB42E0CD6B9C}</x14:id>
        </ext>
      </extLst>
    </cfRule>
  </conditionalFormatting>
  <hyperlinks>
    <hyperlink ref="B4:F4" location="'Technology - NDR'!A1" tooltip="2. NDR Tooling" display="2. NDR Tooling" xr:uid="{93E15172-CE4D-408F-8B64-27212B57DA18}"/>
    <hyperlink ref="B6:F6" location="'Technology - A&amp;O'!A1" tooltip="4. Security Automation &amp; Orchestration tooling" display="4. Security Automation &amp; Orchestration tooling" xr:uid="{CFFF3C99-8E9B-4B27-A1B6-7AA68767C7E3}"/>
    <hyperlink ref="B3:F3" location="'Technology - SIM'!A1" tooltip="1. SIEM / UEBA" display="1. SIEM / UEBA" xr:uid="{DCAC730D-1C5B-40AE-A4D5-A47BE62385C2}"/>
    <hyperlink ref="B113" r:id="rId1" xr:uid="{3DDF0D3B-5C21-470B-88CC-851530E18498}"/>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41313" r:id="rId5" name="Drop Down 1">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41314" r:id="rId6" name="Drop Down 2">
              <controlPr defaultSize="0" autoLine="0" autoPict="0">
                <anchor moveWithCells="1">
                  <from>
                    <xdr:col>13</xdr:col>
                    <xdr:colOff>15368</xdr:colOff>
                    <xdr:row>11</xdr:row>
                    <xdr:rowOff>15368</xdr:rowOff>
                  </from>
                  <to>
                    <xdr:col>14</xdr:col>
                    <xdr:colOff>15368</xdr:colOff>
                    <xdr:row>11</xdr:row>
                    <xdr:rowOff>238205</xdr:rowOff>
                  </to>
                </anchor>
              </controlPr>
            </control>
          </mc:Choice>
        </mc:AlternateContent>
        <mc:AlternateContent xmlns:mc="http://schemas.openxmlformats.org/markup-compatibility/2006">
          <mc:Choice Requires="x14">
            <control shapeId="141315" r:id="rId7"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41316" r:id="rId8" name="Drop Down 4">
              <controlPr defaultSize="0" autoLine="0" autoPict="0">
                <anchor moveWithCells="1">
                  <from>
                    <xdr:col>13</xdr:col>
                    <xdr:colOff>15368</xdr:colOff>
                    <xdr:row>12</xdr:row>
                    <xdr:rowOff>15368</xdr:rowOff>
                  </from>
                  <to>
                    <xdr:col>14</xdr:col>
                    <xdr:colOff>15368</xdr:colOff>
                    <xdr:row>12</xdr:row>
                    <xdr:rowOff>238205</xdr:rowOff>
                  </to>
                </anchor>
              </controlPr>
            </control>
          </mc:Choice>
        </mc:AlternateContent>
        <mc:AlternateContent xmlns:mc="http://schemas.openxmlformats.org/markup-compatibility/2006">
          <mc:Choice Requires="x14">
            <control shapeId="141317" r:id="rId9"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41318" r:id="rId10"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41319" r:id="rId11" name="Drop Down 7">
              <controlPr defaultSize="0" autoLine="0" autoPict="0">
                <anchor moveWithCells="1">
                  <from>
                    <xdr:col>13</xdr:col>
                    <xdr:colOff>15368</xdr:colOff>
                    <xdr:row>14</xdr:row>
                    <xdr:rowOff>15368</xdr:rowOff>
                  </from>
                  <to>
                    <xdr:col>14</xdr:col>
                    <xdr:colOff>15368</xdr:colOff>
                    <xdr:row>14</xdr:row>
                    <xdr:rowOff>238205</xdr:rowOff>
                  </to>
                </anchor>
              </controlPr>
            </control>
          </mc:Choice>
        </mc:AlternateContent>
        <mc:AlternateContent xmlns:mc="http://schemas.openxmlformats.org/markup-compatibility/2006">
          <mc:Choice Requires="x14">
            <control shapeId="141320" r:id="rId12" name="Drop Down 8">
              <controlPr defaultSize="0" autoLine="0" autoPict="0">
                <anchor moveWithCells="1">
                  <from>
                    <xdr:col>13</xdr:col>
                    <xdr:colOff>15368</xdr:colOff>
                    <xdr:row>15</xdr:row>
                    <xdr:rowOff>15368</xdr:rowOff>
                  </from>
                  <to>
                    <xdr:col>14</xdr:col>
                    <xdr:colOff>15368</xdr:colOff>
                    <xdr:row>15</xdr:row>
                    <xdr:rowOff>238205</xdr:rowOff>
                  </to>
                </anchor>
              </controlPr>
            </control>
          </mc:Choice>
        </mc:AlternateContent>
        <mc:AlternateContent xmlns:mc="http://schemas.openxmlformats.org/markup-compatibility/2006">
          <mc:Choice Requires="x14">
            <control shapeId="141321" r:id="rId13" name="Drop Down 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41322" r:id="rId14" name="Drop Down 1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41323" r:id="rId15" name="Drop Down 1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41324" r:id="rId16" name="Drop Down 1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41325" r:id="rId17" name="Drop Down 13">
              <controlPr defaultSize="0" autoLine="0" autoPict="0">
                <anchor moveWithCells="1">
                  <from>
                    <xdr:col>13</xdr:col>
                    <xdr:colOff>15368</xdr:colOff>
                    <xdr:row>17</xdr:row>
                    <xdr:rowOff>15368</xdr:rowOff>
                  </from>
                  <to>
                    <xdr:col>14</xdr:col>
                    <xdr:colOff>15368</xdr:colOff>
                    <xdr:row>17</xdr:row>
                    <xdr:rowOff>238205</xdr:rowOff>
                  </to>
                </anchor>
              </controlPr>
            </control>
          </mc:Choice>
        </mc:AlternateContent>
        <mc:AlternateContent xmlns:mc="http://schemas.openxmlformats.org/markup-compatibility/2006">
          <mc:Choice Requires="x14">
            <control shapeId="141326" r:id="rId18" name="Drop Down 14">
              <controlPr defaultSize="0" autoLine="0" autoPict="0">
                <anchor moveWithCells="1">
                  <from>
                    <xdr:col>13</xdr:col>
                    <xdr:colOff>15368</xdr:colOff>
                    <xdr:row>18</xdr:row>
                    <xdr:rowOff>15368</xdr:rowOff>
                  </from>
                  <to>
                    <xdr:col>14</xdr:col>
                    <xdr:colOff>15368</xdr:colOff>
                    <xdr:row>18</xdr:row>
                    <xdr:rowOff>238205</xdr:rowOff>
                  </to>
                </anchor>
              </controlPr>
            </control>
          </mc:Choice>
        </mc:AlternateContent>
        <mc:AlternateContent xmlns:mc="http://schemas.openxmlformats.org/markup-compatibility/2006">
          <mc:Choice Requires="x14">
            <control shapeId="141327" r:id="rId19" name="Drop Down 15">
              <controlPr defaultSize="0" autoLine="0" autoPict="0">
                <anchor moveWithCells="1">
                  <from>
                    <xdr:col>13</xdr:col>
                    <xdr:colOff>15368</xdr:colOff>
                    <xdr:row>19</xdr:row>
                    <xdr:rowOff>15368</xdr:rowOff>
                  </from>
                  <to>
                    <xdr:col>14</xdr:col>
                    <xdr:colOff>15368</xdr:colOff>
                    <xdr:row>19</xdr:row>
                    <xdr:rowOff>238205</xdr:rowOff>
                  </to>
                </anchor>
              </controlPr>
            </control>
          </mc:Choice>
        </mc:AlternateContent>
        <mc:AlternateContent xmlns:mc="http://schemas.openxmlformats.org/markup-compatibility/2006">
          <mc:Choice Requires="x14">
            <control shapeId="141328" r:id="rId20" name="Drop Down 16">
              <controlPr defaultSize="0" autoLine="0" autoPict="0">
                <anchor moveWithCells="1">
                  <from>
                    <xdr:col>13</xdr:col>
                    <xdr:colOff>15368</xdr:colOff>
                    <xdr:row>20</xdr:row>
                    <xdr:rowOff>15368</xdr:rowOff>
                  </from>
                  <to>
                    <xdr:col>14</xdr:col>
                    <xdr:colOff>15368</xdr:colOff>
                    <xdr:row>20</xdr:row>
                    <xdr:rowOff>238205</xdr:rowOff>
                  </to>
                </anchor>
              </controlPr>
            </control>
          </mc:Choice>
        </mc:AlternateContent>
        <mc:AlternateContent xmlns:mc="http://schemas.openxmlformats.org/markup-compatibility/2006">
          <mc:Choice Requires="x14">
            <control shapeId="141329" r:id="rId21"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41330" r:id="rId22"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41331" r:id="rId23"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41332" r:id="rId24"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41333" r:id="rId25" name="Drop Down 21">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41334" r:id="rId26" name="Drop Down 22">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41335" r:id="rId27" name="Drop Down 23">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41336" r:id="rId28" name="Drop Down 24">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41337" r:id="rId29"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41338" r:id="rId30" name="Drop Down 26">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41339" r:id="rId31" name="Drop Down 27">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41340" r:id="rId32" name="Drop Down 28">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mc:AlternateContent xmlns:mc="http://schemas.openxmlformats.org/markup-compatibility/2006">
          <mc:Choice Requires="x14">
            <control shapeId="141367" r:id="rId33" name="Drop Down 55">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41368" r:id="rId34" name="Drop Down 56">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141369" r:id="rId35" name="Drop Down 57">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41370" r:id="rId36" name="Drop Down 58">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mc:AlternateContent xmlns:mc="http://schemas.openxmlformats.org/markup-compatibility/2006">
          <mc:Choice Requires="x14">
            <control shapeId="141371" r:id="rId37" name="Drop Down 59">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41372" r:id="rId38" name="Drop Down 60">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41373" r:id="rId39" name="Drop Down 61">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41374" r:id="rId40" name="Drop Down 62">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41375" r:id="rId41" name="Drop Down 63">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41376" r:id="rId42" name="Drop Down 64">
              <controlPr defaultSize="0" autoLine="0" autoPict="0">
                <anchor moveWithCells="1">
                  <from>
                    <xdr:col>13</xdr:col>
                    <xdr:colOff>15368</xdr:colOff>
                    <xdr:row>22</xdr:row>
                    <xdr:rowOff>15368</xdr:rowOff>
                  </from>
                  <to>
                    <xdr:col>14</xdr:col>
                    <xdr:colOff>15368</xdr:colOff>
                    <xdr:row>22</xdr:row>
                    <xdr:rowOff>238205</xdr:rowOff>
                  </to>
                </anchor>
              </controlPr>
            </control>
          </mc:Choice>
        </mc:AlternateContent>
        <mc:AlternateContent xmlns:mc="http://schemas.openxmlformats.org/markup-compatibility/2006">
          <mc:Choice Requires="x14">
            <control shapeId="141377" r:id="rId43" name="Drop Down 65">
              <controlPr defaultSize="0" autoLine="0" autoPict="0">
                <anchor moveWithCells="1">
                  <from>
                    <xdr:col>13</xdr:col>
                    <xdr:colOff>15368</xdr:colOff>
                    <xdr:row>23</xdr:row>
                    <xdr:rowOff>15368</xdr:rowOff>
                  </from>
                  <to>
                    <xdr:col>14</xdr:col>
                    <xdr:colOff>15368</xdr:colOff>
                    <xdr:row>23</xdr:row>
                    <xdr:rowOff>238205</xdr:rowOff>
                  </to>
                </anchor>
              </controlPr>
            </control>
          </mc:Choice>
        </mc:AlternateContent>
        <mc:AlternateContent xmlns:mc="http://schemas.openxmlformats.org/markup-compatibility/2006">
          <mc:Choice Requires="x14">
            <control shapeId="141378" r:id="rId44" name="Drop Down 66">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141379" r:id="rId45" name="Drop Down 67">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41380" r:id="rId46" name="Drop Down 68">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41381" r:id="rId47" name="Drop Down 69">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41382" r:id="rId48" name="Drop Down 70">
              <controlPr defaultSize="0" autoLine="0" autoPict="0">
                <anchor moveWithCells="1">
                  <from>
                    <xdr:col>13</xdr:col>
                    <xdr:colOff>15368</xdr:colOff>
                    <xdr:row>37</xdr:row>
                    <xdr:rowOff>7684</xdr:rowOff>
                  </from>
                  <to>
                    <xdr:col>14</xdr:col>
                    <xdr:colOff>15368</xdr:colOff>
                    <xdr:row>37</xdr:row>
                    <xdr:rowOff>230521</xdr:rowOff>
                  </to>
                </anchor>
              </controlPr>
            </control>
          </mc:Choice>
        </mc:AlternateContent>
        <mc:AlternateContent xmlns:mc="http://schemas.openxmlformats.org/markup-compatibility/2006">
          <mc:Choice Requires="x14">
            <control shapeId="141383" r:id="rId49" name="Drop Down 71">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41384" r:id="rId50" name="Drop Down 7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41385" r:id="rId51" name="Drop Down 7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41386" r:id="rId52" name="Drop Down 7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41387" r:id="rId53" name="Drop Down 7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41388" r:id="rId54" name="Drop Down 76">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41389" r:id="rId55" name="Drop Down 77">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41390" r:id="rId56" name="Drop Down 78">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41391" r:id="rId57" name="Drop Down 79">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41392" r:id="rId58" name="Drop Down 80">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41393" r:id="rId59" name="Drop Down 81">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41394" r:id="rId60" name="Drop Down 82">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41395" r:id="rId61" name="Drop Down 83">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41396" r:id="rId62" name="Drop Down 84">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41397" r:id="rId63" name="Drop Down 85">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41398" r:id="rId64" name="Drop Down 86">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41399" r:id="rId65" name="Drop Down 87">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41401" r:id="rId66" name="Drop Down 89">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41403" r:id="rId67" name="Drop Down 91">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41404" r:id="rId68" name="Drop Down 92">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mc:AlternateContent xmlns:mc="http://schemas.openxmlformats.org/markup-compatibility/2006">
          <mc:Choice Requires="x14">
            <control shapeId="141405" r:id="rId69" name="Drop Down 93">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141406" r:id="rId70" name="Drop Down 94">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141407" r:id="rId71" name="Drop Down 95">
              <controlPr defaultSize="0" autoLine="0" autoPict="0">
                <anchor moveWithCells="1">
                  <from>
                    <xdr:col>11</xdr:col>
                    <xdr:colOff>15368</xdr:colOff>
                    <xdr:row>76</xdr:row>
                    <xdr:rowOff>15368</xdr:rowOff>
                  </from>
                  <to>
                    <xdr:col>12</xdr:col>
                    <xdr:colOff>15368</xdr:colOff>
                    <xdr:row>76</xdr:row>
                    <xdr:rowOff>238205</xdr:rowOff>
                  </to>
                </anchor>
              </controlPr>
            </control>
          </mc:Choice>
        </mc:AlternateContent>
        <mc:AlternateContent xmlns:mc="http://schemas.openxmlformats.org/markup-compatibility/2006">
          <mc:Choice Requires="x14">
            <control shapeId="141408" r:id="rId72" name="Drop Down 96">
              <controlPr defaultSize="0" autoLine="0" autoPict="0">
                <anchor moveWithCells="1">
                  <from>
                    <xdr:col>11</xdr:col>
                    <xdr:colOff>15368</xdr:colOff>
                    <xdr:row>77</xdr:row>
                    <xdr:rowOff>15368</xdr:rowOff>
                  </from>
                  <to>
                    <xdr:col>12</xdr:col>
                    <xdr:colOff>15368</xdr:colOff>
                    <xdr:row>77</xdr:row>
                    <xdr:rowOff>238205</xdr:rowOff>
                  </to>
                </anchor>
              </controlPr>
            </control>
          </mc:Choice>
        </mc:AlternateContent>
        <mc:AlternateContent xmlns:mc="http://schemas.openxmlformats.org/markup-compatibility/2006">
          <mc:Choice Requires="x14">
            <control shapeId="141409" r:id="rId73" name="Drop Down 97">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141410" r:id="rId74" name="Drop Down 98">
              <controlPr defaultSize="0" autoLine="0" autoPict="0">
                <anchor moveWithCells="1">
                  <from>
                    <xdr:col>11</xdr:col>
                    <xdr:colOff>15368</xdr:colOff>
                    <xdr:row>79</xdr:row>
                    <xdr:rowOff>15368</xdr:rowOff>
                  </from>
                  <to>
                    <xdr:col>12</xdr:col>
                    <xdr:colOff>15368</xdr:colOff>
                    <xdr:row>79</xdr:row>
                    <xdr:rowOff>238205</xdr:rowOff>
                  </to>
                </anchor>
              </controlPr>
            </control>
          </mc:Choice>
        </mc:AlternateContent>
        <mc:AlternateContent xmlns:mc="http://schemas.openxmlformats.org/markup-compatibility/2006">
          <mc:Choice Requires="x14">
            <control shapeId="141412" r:id="rId75" name="Drop Down 100">
              <controlPr defaultSize="0" autoLine="0" autoPict="0">
                <anchor moveWithCells="1">
                  <from>
                    <xdr:col>11</xdr:col>
                    <xdr:colOff>15368</xdr:colOff>
                    <xdr:row>82</xdr:row>
                    <xdr:rowOff>15368</xdr:rowOff>
                  </from>
                  <to>
                    <xdr:col>12</xdr:col>
                    <xdr:colOff>15368</xdr:colOff>
                    <xdr:row>82</xdr:row>
                    <xdr:rowOff>238205</xdr:rowOff>
                  </to>
                </anchor>
              </controlPr>
            </control>
          </mc:Choice>
        </mc:AlternateContent>
        <mc:AlternateContent xmlns:mc="http://schemas.openxmlformats.org/markup-compatibility/2006">
          <mc:Choice Requires="x14">
            <control shapeId="141413" r:id="rId76" name="Drop Down 101">
              <controlPr defaultSize="0" autoLine="0" autoPict="0">
                <anchor moveWithCells="1">
                  <from>
                    <xdr:col>11</xdr:col>
                    <xdr:colOff>15368</xdr:colOff>
                    <xdr:row>83</xdr:row>
                    <xdr:rowOff>15368</xdr:rowOff>
                  </from>
                  <to>
                    <xdr:col>12</xdr:col>
                    <xdr:colOff>15368</xdr:colOff>
                    <xdr:row>83</xdr:row>
                    <xdr:rowOff>238205</xdr:rowOff>
                  </to>
                </anchor>
              </controlPr>
            </control>
          </mc:Choice>
        </mc:AlternateContent>
        <mc:AlternateContent xmlns:mc="http://schemas.openxmlformats.org/markup-compatibility/2006">
          <mc:Choice Requires="x14">
            <control shapeId="141414" r:id="rId77" name="Drop Down 102">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141415" r:id="rId78" name="Drop Down 103">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mc:AlternateContent xmlns:mc="http://schemas.openxmlformats.org/markup-compatibility/2006">
          <mc:Choice Requires="x14">
            <control shapeId="141416" r:id="rId79" name="Drop Down 104">
              <controlPr defaultSize="0" autoLine="0" autoPict="0">
                <anchor moveWithCells="1">
                  <from>
                    <xdr:col>11</xdr:col>
                    <xdr:colOff>15368</xdr:colOff>
                    <xdr:row>86</xdr:row>
                    <xdr:rowOff>15368</xdr:rowOff>
                  </from>
                  <to>
                    <xdr:col>12</xdr:col>
                    <xdr:colOff>15368</xdr:colOff>
                    <xdr:row>86</xdr:row>
                    <xdr:rowOff>238205</xdr:rowOff>
                  </to>
                </anchor>
              </controlPr>
            </control>
          </mc:Choice>
        </mc:AlternateContent>
        <mc:AlternateContent xmlns:mc="http://schemas.openxmlformats.org/markup-compatibility/2006">
          <mc:Choice Requires="x14">
            <control shapeId="141417" r:id="rId80" name="Drop Down 105">
              <controlPr defaultSize="0" autoLine="0" autoPict="0">
                <anchor moveWithCells="1">
                  <from>
                    <xdr:col>11</xdr:col>
                    <xdr:colOff>15368</xdr:colOff>
                    <xdr:row>87</xdr:row>
                    <xdr:rowOff>15368</xdr:rowOff>
                  </from>
                  <to>
                    <xdr:col>12</xdr:col>
                    <xdr:colOff>15368</xdr:colOff>
                    <xdr:row>87</xdr:row>
                    <xdr:rowOff>238205</xdr:rowOff>
                  </to>
                </anchor>
              </controlPr>
            </control>
          </mc:Choice>
        </mc:AlternateContent>
        <mc:AlternateContent xmlns:mc="http://schemas.openxmlformats.org/markup-compatibility/2006">
          <mc:Choice Requires="x14">
            <control shapeId="141419" r:id="rId81" name="Drop Down 107">
              <controlPr defaultSize="0" autoLine="0" autoPict="0">
                <anchor moveWithCells="1">
                  <from>
                    <xdr:col>11</xdr:col>
                    <xdr:colOff>15368</xdr:colOff>
                    <xdr:row>88</xdr:row>
                    <xdr:rowOff>15368</xdr:rowOff>
                  </from>
                  <to>
                    <xdr:col>12</xdr:col>
                    <xdr:colOff>15368</xdr:colOff>
                    <xdr:row>88</xdr:row>
                    <xdr:rowOff>238205</xdr:rowOff>
                  </to>
                </anchor>
              </controlPr>
            </control>
          </mc:Choice>
        </mc:AlternateContent>
        <mc:AlternateContent xmlns:mc="http://schemas.openxmlformats.org/markup-compatibility/2006">
          <mc:Choice Requires="x14">
            <control shapeId="141420" r:id="rId82" name="Drop Down 108">
              <controlPr defaultSize="0" autoLine="0" autoPict="0">
                <anchor moveWithCells="1">
                  <from>
                    <xdr:col>11</xdr:col>
                    <xdr:colOff>15368</xdr:colOff>
                    <xdr:row>89</xdr:row>
                    <xdr:rowOff>15368</xdr:rowOff>
                  </from>
                  <to>
                    <xdr:col>12</xdr:col>
                    <xdr:colOff>15368</xdr:colOff>
                    <xdr:row>89</xdr:row>
                    <xdr:rowOff>238205</xdr:rowOff>
                  </to>
                </anchor>
              </controlPr>
            </control>
          </mc:Choice>
        </mc:AlternateContent>
        <mc:AlternateContent xmlns:mc="http://schemas.openxmlformats.org/markup-compatibility/2006">
          <mc:Choice Requires="x14">
            <control shapeId="141421" r:id="rId83" name="Drop Down 109">
              <controlPr defaultSize="0" autoLine="0" autoPict="0">
                <anchor moveWithCells="1">
                  <from>
                    <xdr:col>11</xdr:col>
                    <xdr:colOff>15368</xdr:colOff>
                    <xdr:row>92</xdr:row>
                    <xdr:rowOff>15368</xdr:rowOff>
                  </from>
                  <to>
                    <xdr:col>12</xdr:col>
                    <xdr:colOff>15368</xdr:colOff>
                    <xdr:row>92</xdr:row>
                    <xdr:rowOff>238205</xdr:rowOff>
                  </to>
                </anchor>
              </controlPr>
            </control>
          </mc:Choice>
        </mc:AlternateContent>
        <mc:AlternateContent xmlns:mc="http://schemas.openxmlformats.org/markup-compatibility/2006">
          <mc:Choice Requires="x14">
            <control shapeId="141422" r:id="rId84" name="Drop Down 110">
              <controlPr defaultSize="0" autoLine="0" autoPict="0">
                <anchor moveWithCells="1">
                  <from>
                    <xdr:col>11</xdr:col>
                    <xdr:colOff>15368</xdr:colOff>
                    <xdr:row>93</xdr:row>
                    <xdr:rowOff>15368</xdr:rowOff>
                  </from>
                  <to>
                    <xdr:col>12</xdr:col>
                    <xdr:colOff>15368</xdr:colOff>
                    <xdr:row>93</xdr:row>
                    <xdr:rowOff>238205</xdr:rowOff>
                  </to>
                </anchor>
              </controlPr>
            </control>
          </mc:Choice>
        </mc:AlternateContent>
        <mc:AlternateContent xmlns:mc="http://schemas.openxmlformats.org/markup-compatibility/2006">
          <mc:Choice Requires="x14">
            <control shapeId="141423" r:id="rId85" name="Drop Down 111">
              <controlPr defaultSize="0" autoLine="0" autoPict="0">
                <anchor moveWithCells="1">
                  <from>
                    <xdr:col>11</xdr:col>
                    <xdr:colOff>15368</xdr:colOff>
                    <xdr:row>94</xdr:row>
                    <xdr:rowOff>15368</xdr:rowOff>
                  </from>
                  <to>
                    <xdr:col>12</xdr:col>
                    <xdr:colOff>15368</xdr:colOff>
                    <xdr:row>94</xdr:row>
                    <xdr:rowOff>238205</xdr:rowOff>
                  </to>
                </anchor>
              </controlPr>
            </control>
          </mc:Choice>
        </mc:AlternateContent>
        <mc:AlternateContent xmlns:mc="http://schemas.openxmlformats.org/markup-compatibility/2006">
          <mc:Choice Requires="x14">
            <control shapeId="141424" r:id="rId86" name="Drop Down 112">
              <controlPr defaultSize="0" autoLine="0" autoPict="0">
                <anchor moveWithCells="1">
                  <from>
                    <xdr:col>11</xdr:col>
                    <xdr:colOff>15368</xdr:colOff>
                    <xdr:row>97</xdr:row>
                    <xdr:rowOff>15368</xdr:rowOff>
                  </from>
                  <to>
                    <xdr:col>12</xdr:col>
                    <xdr:colOff>15368</xdr:colOff>
                    <xdr:row>97</xdr:row>
                    <xdr:rowOff>238205</xdr:rowOff>
                  </to>
                </anchor>
              </controlPr>
            </control>
          </mc:Choice>
        </mc:AlternateContent>
        <mc:AlternateContent xmlns:mc="http://schemas.openxmlformats.org/markup-compatibility/2006">
          <mc:Choice Requires="x14">
            <control shapeId="141425" r:id="rId87" name="Drop Down 113">
              <controlPr defaultSize="0" autoLine="0" autoPict="0">
                <anchor moveWithCells="1">
                  <from>
                    <xdr:col>11</xdr:col>
                    <xdr:colOff>15368</xdr:colOff>
                    <xdr:row>100</xdr:row>
                    <xdr:rowOff>15368</xdr:rowOff>
                  </from>
                  <to>
                    <xdr:col>12</xdr:col>
                    <xdr:colOff>15368</xdr:colOff>
                    <xdr:row>100</xdr:row>
                    <xdr:rowOff>238205</xdr:rowOff>
                  </to>
                </anchor>
              </controlPr>
            </control>
          </mc:Choice>
        </mc:AlternateContent>
        <mc:AlternateContent xmlns:mc="http://schemas.openxmlformats.org/markup-compatibility/2006">
          <mc:Choice Requires="x14">
            <control shapeId="141426" r:id="rId88" name="Drop Down 114">
              <controlPr defaultSize="0" autoLine="0" autoPict="0">
                <anchor moveWithCells="1">
                  <from>
                    <xdr:col>11</xdr:col>
                    <xdr:colOff>15368</xdr:colOff>
                    <xdr:row>101</xdr:row>
                    <xdr:rowOff>15368</xdr:rowOff>
                  </from>
                  <to>
                    <xdr:col>12</xdr:col>
                    <xdr:colOff>15368</xdr:colOff>
                    <xdr:row>101</xdr:row>
                    <xdr:rowOff>238205</xdr:rowOff>
                  </to>
                </anchor>
              </controlPr>
            </control>
          </mc:Choice>
        </mc:AlternateContent>
        <mc:AlternateContent xmlns:mc="http://schemas.openxmlformats.org/markup-compatibility/2006">
          <mc:Choice Requires="x14">
            <control shapeId="141427" r:id="rId89" name="Drop Down 115">
              <controlPr defaultSize="0" autoLine="0" autoPict="0">
                <anchor moveWithCells="1">
                  <from>
                    <xdr:col>11</xdr:col>
                    <xdr:colOff>15368</xdr:colOff>
                    <xdr:row>102</xdr:row>
                    <xdr:rowOff>15368</xdr:rowOff>
                  </from>
                  <to>
                    <xdr:col>12</xdr:col>
                    <xdr:colOff>15368</xdr:colOff>
                    <xdr:row>102</xdr:row>
                    <xdr:rowOff>238205</xdr:rowOff>
                  </to>
                </anchor>
              </controlPr>
            </control>
          </mc:Choice>
        </mc:AlternateContent>
        <mc:AlternateContent xmlns:mc="http://schemas.openxmlformats.org/markup-compatibility/2006">
          <mc:Choice Requires="x14">
            <control shapeId="141428" r:id="rId90" name="Drop Down 116">
              <controlPr defaultSize="0" autoLine="0" autoPict="0">
                <anchor moveWithCells="1">
                  <from>
                    <xdr:col>11</xdr:col>
                    <xdr:colOff>15368</xdr:colOff>
                    <xdr:row>103</xdr:row>
                    <xdr:rowOff>15368</xdr:rowOff>
                  </from>
                  <to>
                    <xdr:col>12</xdr:col>
                    <xdr:colOff>15368</xdr:colOff>
                    <xdr:row>103</xdr:row>
                    <xdr:rowOff>238205</xdr:rowOff>
                  </to>
                </anchor>
              </controlPr>
            </control>
          </mc:Choice>
        </mc:AlternateContent>
        <mc:AlternateContent xmlns:mc="http://schemas.openxmlformats.org/markup-compatibility/2006">
          <mc:Choice Requires="x14">
            <control shapeId="141429" r:id="rId91" name="Drop Down 117">
              <controlPr defaultSize="0" autoLine="0" autoPict="0">
                <anchor moveWithCells="1">
                  <from>
                    <xdr:col>11</xdr:col>
                    <xdr:colOff>15368</xdr:colOff>
                    <xdr:row>104</xdr:row>
                    <xdr:rowOff>15368</xdr:rowOff>
                  </from>
                  <to>
                    <xdr:col>12</xdr:col>
                    <xdr:colOff>15368</xdr:colOff>
                    <xdr:row>104</xdr:row>
                    <xdr:rowOff>238205</xdr:rowOff>
                  </to>
                </anchor>
              </controlPr>
            </control>
          </mc:Choice>
        </mc:AlternateContent>
        <mc:AlternateContent xmlns:mc="http://schemas.openxmlformats.org/markup-compatibility/2006">
          <mc:Choice Requires="x14">
            <control shapeId="141430" r:id="rId92" name="Drop Down 118">
              <controlPr defaultSize="0" autoLine="0" autoPict="0">
                <anchor moveWithCells="1">
                  <from>
                    <xdr:col>11</xdr:col>
                    <xdr:colOff>15368</xdr:colOff>
                    <xdr:row>105</xdr:row>
                    <xdr:rowOff>15368</xdr:rowOff>
                  </from>
                  <to>
                    <xdr:col>12</xdr:col>
                    <xdr:colOff>15368</xdr:colOff>
                    <xdr:row>105</xdr:row>
                    <xdr:rowOff>238205</xdr:rowOff>
                  </to>
                </anchor>
              </controlPr>
            </control>
          </mc:Choice>
        </mc:AlternateContent>
        <mc:AlternateContent xmlns:mc="http://schemas.openxmlformats.org/markup-compatibility/2006">
          <mc:Choice Requires="x14">
            <control shapeId="141431" r:id="rId93" name="Drop Down 119">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41432" r:id="rId94" name="Drop Down 120">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141433" r:id="rId95" name="Drop Down 121">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141434" r:id="rId96" name="Drop Down 122">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41435" r:id="rId97" name="Drop Down 123">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141436" r:id="rId98" name="Drop Down 124">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65" id="{38E0AF85-CF8B-4F16-8116-7A86037719AF}">
            <xm:f>_Output!$D$423=1</xm:f>
            <x14:dxf>
              <font>
                <strike/>
              </font>
              <fill>
                <patternFill>
                  <bgColor rgb="FFFFC000"/>
                </patternFill>
              </fill>
            </x14:dxf>
          </x14:cfRule>
          <xm:sqref>A9:Q107</xm:sqref>
        </x14:conditionalFormatting>
        <x14:conditionalFormatting xmlns:xm="http://schemas.microsoft.com/office/excel/2006/main">
          <x14:cfRule type="dataBar" id="{4DD4FA7C-E1E5-4F73-B295-CB42E0CD6B9C}">
            <x14:dataBar minLength="0" maxLength="100" border="1" gradient="0">
              <x14:cfvo type="num">
                <xm:f>0</xm:f>
              </x14:cfvo>
              <x14:cfvo type="num">
                <xm:f>100</xm:f>
              </x14:cfvo>
              <x14:borderColor theme="3"/>
              <x14:negativeFillColor rgb="FFFF0000"/>
              <x14:axisColor rgb="FF000000"/>
            </x14:dataBar>
          </x14:cfRule>
          <xm:sqref>L107:L108</xm:sqref>
        </x14:conditionalFormatting>
      </x14:conditionalFormatting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Blad32">
    <tabColor rgb="FF0070C0"/>
  </sheetPr>
  <dimension ref="A1:Z125"/>
  <sheetViews>
    <sheetView showRowColHeaders="0"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551"/>
      <c r="B1" s="851" t="s">
        <v>159</v>
      </c>
      <c r="C1" s="852"/>
      <c r="D1" s="852"/>
      <c r="E1" s="852"/>
      <c r="F1" s="852"/>
      <c r="G1" s="852"/>
      <c r="H1" s="852"/>
      <c r="I1" s="852"/>
      <c r="J1" s="852"/>
      <c r="K1" s="852"/>
      <c r="L1" s="759"/>
      <c r="M1" s="421"/>
      <c r="N1" s="759"/>
      <c r="O1" s="421"/>
      <c r="P1" s="421"/>
      <c r="Q1" s="421"/>
      <c r="R1" s="412"/>
    </row>
    <row r="2" spans="1:18" ht="20.3" customHeight="1" x14ac:dyDescent="0.3">
      <c r="A2" s="413"/>
      <c r="B2" s="753"/>
      <c r="C2" s="754"/>
      <c r="D2" s="754"/>
      <c r="E2" s="754"/>
      <c r="F2" s="754"/>
      <c r="G2" s="754"/>
      <c r="H2" s="754"/>
      <c r="I2" s="754"/>
      <c r="J2" s="754"/>
      <c r="K2" s="754"/>
      <c r="L2" s="743"/>
      <c r="M2" s="422"/>
      <c r="N2" s="743"/>
      <c r="O2" s="422"/>
      <c r="P2" s="422"/>
      <c r="Q2" s="422"/>
      <c r="R2" s="415"/>
    </row>
    <row r="3" spans="1:18" ht="20.3" customHeight="1" x14ac:dyDescent="0.3">
      <c r="A3" s="413"/>
      <c r="B3" s="853" t="s">
        <v>4101</v>
      </c>
      <c r="C3" s="854"/>
      <c r="D3" s="854"/>
      <c r="E3" s="854"/>
      <c r="F3" s="857"/>
      <c r="G3" s="853"/>
      <c r="H3" s="854"/>
      <c r="I3" s="854"/>
      <c r="J3" s="854"/>
      <c r="K3" s="854"/>
      <c r="L3" s="414"/>
      <c r="M3" s="414"/>
      <c r="N3" s="414"/>
      <c r="O3" s="414"/>
      <c r="P3" s="414"/>
      <c r="Q3" s="414"/>
      <c r="R3" s="415"/>
    </row>
    <row r="4" spans="1:18" ht="20.3" customHeight="1" x14ac:dyDescent="0.3">
      <c r="A4" s="413"/>
      <c r="B4" s="747" t="s">
        <v>3931</v>
      </c>
      <c r="C4" s="748"/>
      <c r="D4" s="748"/>
      <c r="E4" s="748"/>
      <c r="F4" s="858"/>
      <c r="G4" s="747"/>
      <c r="H4" s="748"/>
      <c r="I4" s="748"/>
      <c r="J4" s="748"/>
      <c r="K4" s="748"/>
      <c r="L4" s="414"/>
      <c r="M4" s="414"/>
      <c r="N4" s="414"/>
      <c r="O4" s="414"/>
      <c r="P4" s="414"/>
      <c r="Q4" s="414"/>
      <c r="R4" s="415"/>
    </row>
    <row r="5" spans="1:18" ht="20.3" customHeight="1" x14ac:dyDescent="0.3">
      <c r="A5" s="413"/>
      <c r="B5" s="859" t="s">
        <v>3932</v>
      </c>
      <c r="C5" s="860"/>
      <c r="D5" s="860"/>
      <c r="E5" s="860"/>
      <c r="F5" s="861"/>
      <c r="G5" s="747"/>
      <c r="H5" s="748"/>
      <c r="I5" s="748"/>
      <c r="J5" s="748"/>
      <c r="K5" s="748"/>
      <c r="L5" s="414"/>
      <c r="M5" s="414"/>
      <c r="N5" s="414"/>
      <c r="O5" s="414"/>
      <c r="P5" s="414"/>
      <c r="Q5" s="414"/>
      <c r="R5" s="415"/>
    </row>
    <row r="6" spans="1:18" ht="20.3" customHeight="1" x14ac:dyDescent="0.3">
      <c r="A6" s="413"/>
      <c r="B6" s="744" t="s">
        <v>3933</v>
      </c>
      <c r="C6" s="745"/>
      <c r="D6" s="745"/>
      <c r="E6" s="745"/>
      <c r="F6" s="746"/>
      <c r="G6" s="747"/>
      <c r="H6" s="748"/>
      <c r="I6" s="748"/>
      <c r="J6" s="748"/>
      <c r="K6" s="748"/>
      <c r="L6" s="414"/>
      <c r="M6" s="414"/>
      <c r="N6" s="414"/>
      <c r="O6" s="414"/>
      <c r="P6" s="414"/>
      <c r="Q6" s="414"/>
      <c r="R6" s="415"/>
    </row>
    <row r="7" spans="1:18" ht="20.3" customHeight="1" thickBot="1" x14ac:dyDescent="0.35">
      <c r="A7" s="416"/>
      <c r="B7" s="417"/>
      <c r="C7" s="417"/>
      <c r="D7" s="417"/>
      <c r="E7" s="417"/>
      <c r="F7" s="417"/>
      <c r="G7" s="417"/>
      <c r="H7" s="417"/>
      <c r="I7" s="417"/>
      <c r="J7" s="417"/>
      <c r="K7" s="417"/>
      <c r="L7" s="417"/>
      <c r="M7" s="417"/>
      <c r="N7" s="417"/>
      <c r="O7" s="417"/>
      <c r="P7" s="417"/>
      <c r="Q7" s="417"/>
      <c r="R7" s="418"/>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4</v>
      </c>
      <c r="B9" s="174" t="s">
        <v>2347</v>
      </c>
      <c r="C9" s="174"/>
      <c r="D9" s="174"/>
      <c r="E9" s="174"/>
      <c r="F9" s="174"/>
      <c r="G9" s="174"/>
      <c r="H9" s="174"/>
      <c r="I9" s="174"/>
      <c r="J9" s="174"/>
      <c r="K9" s="174"/>
      <c r="L9" s="177" t="s">
        <v>148</v>
      </c>
      <c r="M9" s="174"/>
      <c r="N9" s="177" t="s">
        <v>125</v>
      </c>
      <c r="O9" s="174"/>
      <c r="P9" s="178" t="s">
        <v>1258</v>
      </c>
      <c r="Q9" s="177" t="s">
        <v>149</v>
      </c>
      <c r="R9" s="156"/>
    </row>
    <row r="10" spans="1:18" ht="20.3" customHeight="1" x14ac:dyDescent="0.3">
      <c r="A10" s="691"/>
      <c r="B10" s="151" t="s">
        <v>902</v>
      </c>
      <c r="C10" s="705"/>
      <c r="D10" s="705"/>
      <c r="E10" s="705"/>
      <c r="F10" s="705"/>
      <c r="G10" s="705"/>
      <c r="H10" s="705"/>
      <c r="I10" s="705"/>
      <c r="J10" s="705"/>
      <c r="K10" s="705"/>
      <c r="L10" s="706"/>
      <c r="M10" s="705"/>
      <c r="N10" s="706"/>
      <c r="O10" s="705"/>
      <c r="P10" s="707"/>
      <c r="Q10" s="706"/>
      <c r="R10" s="156"/>
    </row>
    <row r="11" spans="1:18" ht="20.3" customHeight="1" x14ac:dyDescent="0.3">
      <c r="A11" s="157"/>
      <c r="B11" s="141" t="s">
        <v>62</v>
      </c>
      <c r="C11" s="481" t="s">
        <v>77</v>
      </c>
      <c r="D11" s="141"/>
      <c r="E11" s="141"/>
      <c r="F11" s="141"/>
      <c r="G11" s="141"/>
      <c r="H11" s="141"/>
      <c r="I11" s="141"/>
      <c r="J11" s="141"/>
      <c r="K11" s="141"/>
      <c r="L11" s="137"/>
      <c r="M11" s="141"/>
      <c r="N11" s="137"/>
      <c r="O11" s="141"/>
      <c r="P11" s="180"/>
      <c r="Q11" s="137"/>
      <c r="R11" s="156"/>
    </row>
    <row r="12" spans="1:18" ht="20.3" customHeight="1" x14ac:dyDescent="0.3">
      <c r="A12" s="157"/>
      <c r="B12" s="170" t="s">
        <v>2325</v>
      </c>
      <c r="C12" s="163" t="s">
        <v>2242</v>
      </c>
      <c r="D12" s="163"/>
      <c r="E12" s="163"/>
      <c r="F12" s="163"/>
      <c r="G12" s="163"/>
      <c r="H12" s="163"/>
      <c r="I12" s="163"/>
      <c r="J12" s="163"/>
      <c r="K12" s="163"/>
      <c r="L12" s="137"/>
      <c r="M12" s="141"/>
      <c r="N12" s="137"/>
      <c r="O12" s="141"/>
      <c r="P12" s="479" t="str">
        <f>VLOOKUP(_Output!D479,_Guidance!B1460:C1465,2,FALSE)</f>
        <v xml:space="preserve"> </v>
      </c>
      <c r="Q12" s="402" t="s">
        <v>2278</v>
      </c>
      <c r="R12" s="156"/>
    </row>
    <row r="13" spans="1:18" ht="20.3" customHeight="1" x14ac:dyDescent="0.3">
      <c r="A13" s="157"/>
      <c r="B13" s="170" t="s">
        <v>2326</v>
      </c>
      <c r="C13" s="163" t="s">
        <v>2277</v>
      </c>
      <c r="D13" s="169"/>
      <c r="E13" s="169"/>
      <c r="F13" s="169"/>
      <c r="G13" s="169"/>
      <c r="H13" s="169"/>
      <c r="I13" s="169"/>
      <c r="J13" s="169"/>
      <c r="K13" s="169"/>
      <c r="L13" s="137"/>
      <c r="M13" s="141"/>
      <c r="N13" s="137"/>
      <c r="O13" s="141"/>
      <c r="P13" s="479" t="str">
        <f>VLOOKUP(_Output!D480,_Guidance!B1466:C1471,2,FALSE)</f>
        <v xml:space="preserve"> </v>
      </c>
      <c r="Q13" s="402" t="s">
        <v>2279</v>
      </c>
      <c r="R13" s="156"/>
    </row>
    <row r="14" spans="1:18" ht="20.3" customHeight="1" x14ac:dyDescent="0.3">
      <c r="A14" s="157"/>
      <c r="B14" s="175" t="s">
        <v>63</v>
      </c>
      <c r="C14" s="169" t="s">
        <v>2244</v>
      </c>
      <c r="D14" s="163"/>
      <c r="E14" s="163"/>
      <c r="F14" s="163"/>
      <c r="G14" s="163"/>
      <c r="H14" s="163"/>
      <c r="I14" s="163"/>
      <c r="J14" s="163"/>
      <c r="K14" s="163"/>
      <c r="L14" s="137"/>
      <c r="M14" s="141"/>
      <c r="N14" s="137"/>
      <c r="O14" s="141"/>
      <c r="P14" s="479"/>
      <c r="Q14" s="402"/>
      <c r="R14" s="156"/>
    </row>
    <row r="15" spans="1:18" ht="20.3" customHeight="1" x14ac:dyDescent="0.3">
      <c r="A15" s="157"/>
      <c r="B15" s="170" t="s">
        <v>238</v>
      </c>
      <c r="C15" s="163" t="s">
        <v>2847</v>
      </c>
      <c r="D15" s="163"/>
      <c r="E15" s="163"/>
      <c r="F15" s="163"/>
      <c r="G15" s="163"/>
      <c r="H15" s="163"/>
      <c r="I15" s="163"/>
      <c r="J15" s="163"/>
      <c r="K15" s="163"/>
      <c r="L15" s="137"/>
      <c r="M15" s="141"/>
      <c r="N15" s="137"/>
      <c r="O15" s="141"/>
      <c r="P15" s="479" t="str">
        <f>VLOOKUP(_Output!D482,_Guidance!B1472:C1477,2,FALSE)</f>
        <v xml:space="preserve"> </v>
      </c>
      <c r="Q15" s="402" t="s">
        <v>2368</v>
      </c>
      <c r="R15" s="156"/>
    </row>
    <row r="16" spans="1:18" ht="20.3" customHeight="1" x14ac:dyDescent="0.3">
      <c r="A16" s="157"/>
      <c r="B16" s="170" t="s">
        <v>306</v>
      </c>
      <c r="C16" s="163" t="s">
        <v>2848</v>
      </c>
      <c r="D16" s="163"/>
      <c r="E16" s="163"/>
      <c r="F16" s="163"/>
      <c r="G16" s="163"/>
      <c r="H16" s="163"/>
      <c r="I16" s="163"/>
      <c r="J16" s="163"/>
      <c r="K16" s="163"/>
      <c r="L16" s="137"/>
      <c r="M16" s="141"/>
      <c r="N16" s="137"/>
      <c r="O16" s="141"/>
      <c r="P16" s="479" t="str">
        <f>VLOOKUP(_Output!D483,_Guidance!B1478:C1483,2,FALSE)</f>
        <v xml:space="preserve"> </v>
      </c>
      <c r="Q16" s="402" t="s">
        <v>2369</v>
      </c>
      <c r="R16" s="156"/>
    </row>
    <row r="17" spans="1:18" ht="20.3" customHeight="1" x14ac:dyDescent="0.3">
      <c r="A17" s="157"/>
      <c r="B17" s="175" t="s">
        <v>85</v>
      </c>
      <c r="C17" s="169" t="s">
        <v>2245</v>
      </c>
      <c r="D17" s="163"/>
      <c r="E17" s="163"/>
      <c r="F17" s="163"/>
      <c r="G17" s="163"/>
      <c r="H17" s="163"/>
      <c r="I17" s="163"/>
      <c r="J17" s="163"/>
      <c r="K17" s="163"/>
      <c r="L17" s="137"/>
      <c r="M17" s="141"/>
      <c r="N17" s="137"/>
      <c r="O17" s="141"/>
      <c r="P17" s="479"/>
      <c r="Q17" s="402"/>
      <c r="R17" s="156"/>
    </row>
    <row r="18" spans="1:18" ht="20.3" customHeight="1" x14ac:dyDescent="0.3">
      <c r="A18" s="157"/>
      <c r="B18" s="170" t="s">
        <v>86</v>
      </c>
      <c r="C18" s="163" t="s">
        <v>2246</v>
      </c>
      <c r="D18" s="163"/>
      <c r="E18" s="163"/>
      <c r="F18" s="163"/>
      <c r="G18" s="163"/>
      <c r="H18" s="163"/>
      <c r="I18" s="163"/>
      <c r="J18" s="163"/>
      <c r="K18" s="163"/>
      <c r="L18" s="137"/>
      <c r="M18" s="141"/>
      <c r="N18" s="137"/>
      <c r="O18" s="141"/>
      <c r="P18" s="479" t="str">
        <f>VLOOKUP(_Output!D485,_Guidance!B1484:C1489,2,FALSE)</f>
        <v xml:space="preserve"> </v>
      </c>
      <c r="Q18" s="402" t="s">
        <v>2727</v>
      </c>
      <c r="R18" s="156"/>
    </row>
    <row r="19" spans="1:18" ht="20.3" customHeight="1" x14ac:dyDescent="0.3">
      <c r="A19" s="157"/>
      <c r="B19" s="170" t="s">
        <v>87</v>
      </c>
      <c r="C19" s="163" t="s">
        <v>2247</v>
      </c>
      <c r="D19" s="163"/>
      <c r="E19" s="163"/>
      <c r="F19" s="163"/>
      <c r="G19" s="163"/>
      <c r="H19" s="163"/>
      <c r="I19" s="163"/>
      <c r="J19" s="163"/>
      <c r="K19" s="163"/>
      <c r="L19" s="137"/>
      <c r="M19" s="141"/>
      <c r="N19" s="137"/>
      <c r="O19" s="141"/>
      <c r="P19" s="479" t="str">
        <f>VLOOKUP(_Output!D486,_Guidance!B1490:C1495,2,FALSE)</f>
        <v xml:space="preserve"> </v>
      </c>
      <c r="Q19" s="402" t="s">
        <v>2282</v>
      </c>
      <c r="R19" s="156"/>
    </row>
    <row r="20" spans="1:18" ht="20.3" customHeight="1" x14ac:dyDescent="0.3">
      <c r="A20" s="157"/>
      <c r="B20" s="170" t="s">
        <v>88</v>
      </c>
      <c r="C20" s="163" t="s">
        <v>2248</v>
      </c>
      <c r="D20" s="163"/>
      <c r="E20" s="163"/>
      <c r="F20" s="163"/>
      <c r="G20" s="163"/>
      <c r="H20" s="163"/>
      <c r="I20" s="163"/>
      <c r="J20" s="163"/>
      <c r="K20" s="163"/>
      <c r="L20" s="137"/>
      <c r="M20" s="141"/>
      <c r="N20" s="137"/>
      <c r="O20" s="141"/>
      <c r="P20" s="479" t="str">
        <f>VLOOKUP(_Output!D487,_Guidance!B1496:C1501,2,FALSE)</f>
        <v xml:space="preserve"> </v>
      </c>
      <c r="Q20" s="402" t="s">
        <v>2283</v>
      </c>
      <c r="R20" s="156"/>
    </row>
    <row r="21" spans="1:18" ht="20.3" customHeight="1" x14ac:dyDescent="0.3">
      <c r="A21" s="157"/>
      <c r="B21" s="170" t="s">
        <v>89</v>
      </c>
      <c r="C21" s="163" t="s">
        <v>2249</v>
      </c>
      <c r="D21" s="163"/>
      <c r="E21" s="163"/>
      <c r="F21" s="163"/>
      <c r="G21" s="163"/>
      <c r="H21" s="163"/>
      <c r="I21" s="163"/>
      <c r="J21" s="163"/>
      <c r="K21" s="163"/>
      <c r="L21" s="137"/>
      <c r="M21" s="141"/>
      <c r="N21" s="137"/>
      <c r="O21" s="141"/>
      <c r="P21" s="479" t="str">
        <f>VLOOKUP(_Output!D488,_Guidance!B1502:C1507,2,FALSE)</f>
        <v xml:space="preserve"> </v>
      </c>
      <c r="Q21" s="402" t="s">
        <v>2284</v>
      </c>
      <c r="R21" s="156"/>
    </row>
    <row r="22" spans="1:18" ht="20.3" customHeight="1" x14ac:dyDescent="0.3">
      <c r="A22" s="157"/>
      <c r="B22" s="175" t="s">
        <v>116</v>
      </c>
      <c r="C22" s="169" t="s">
        <v>4042</v>
      </c>
      <c r="D22" s="163"/>
      <c r="E22" s="163"/>
      <c r="F22" s="163"/>
      <c r="G22" s="163"/>
      <c r="H22" s="163"/>
      <c r="I22" s="163"/>
      <c r="J22" s="163"/>
      <c r="K22" s="163"/>
      <c r="L22" s="137"/>
      <c r="M22" s="141"/>
      <c r="N22" s="137"/>
      <c r="O22" s="141"/>
      <c r="P22" s="479"/>
      <c r="Q22" s="402"/>
      <c r="R22" s="156"/>
    </row>
    <row r="23" spans="1:18" ht="20.3" customHeight="1" x14ac:dyDescent="0.3">
      <c r="A23" s="157"/>
      <c r="B23" s="170" t="s">
        <v>2327</v>
      </c>
      <c r="C23" s="163" t="s">
        <v>2927</v>
      </c>
      <c r="D23" s="163"/>
      <c r="E23" s="163"/>
      <c r="F23" s="163"/>
      <c r="G23" s="163"/>
      <c r="H23" s="163"/>
      <c r="I23" s="163"/>
      <c r="J23" s="163"/>
      <c r="K23" s="163"/>
      <c r="L23" s="137"/>
      <c r="M23" s="141"/>
      <c r="N23" s="137"/>
      <c r="O23" s="141"/>
      <c r="P23" s="479" t="str">
        <f>VLOOKUP(_Output!D1059,_Guidance!B1508:C1513,2,FALSE)</f>
        <v xml:space="preserve"> </v>
      </c>
      <c r="Q23" s="402" t="s">
        <v>3266</v>
      </c>
      <c r="R23" s="156"/>
    </row>
    <row r="24" spans="1:18" ht="20.3" customHeight="1" x14ac:dyDescent="0.3">
      <c r="A24" s="157"/>
      <c r="B24" s="170" t="s">
        <v>2328</v>
      </c>
      <c r="C24" s="163" t="s">
        <v>2906</v>
      </c>
      <c r="D24" s="163"/>
      <c r="E24" s="163"/>
      <c r="F24" s="163"/>
      <c r="G24" s="163"/>
      <c r="H24" s="163"/>
      <c r="I24" s="163"/>
      <c r="J24" s="163"/>
      <c r="K24" s="163"/>
      <c r="L24" s="137"/>
      <c r="M24" s="141"/>
      <c r="N24" s="137"/>
      <c r="O24" s="141"/>
      <c r="P24" s="479" t="str">
        <f>VLOOKUP(_Output!D1060,_Guidance!B1514:C1519,2,FALSE)</f>
        <v xml:space="preserve"> </v>
      </c>
      <c r="Q24" s="402" t="s">
        <v>3267</v>
      </c>
      <c r="R24" s="156"/>
    </row>
    <row r="25" spans="1:18" ht="20.3" customHeight="1" x14ac:dyDescent="0.3">
      <c r="A25" s="157"/>
      <c r="B25" s="170" t="s">
        <v>2329</v>
      </c>
      <c r="C25" s="163" t="s">
        <v>4043</v>
      </c>
      <c r="D25" s="163"/>
      <c r="E25" s="163"/>
      <c r="F25" s="163"/>
      <c r="G25" s="163"/>
      <c r="H25" s="163"/>
      <c r="I25" s="163"/>
      <c r="J25" s="163"/>
      <c r="K25" s="163"/>
      <c r="L25" s="137"/>
      <c r="M25" s="141"/>
      <c r="N25" s="137"/>
      <c r="O25" s="141"/>
      <c r="P25" s="479" t="str">
        <f>VLOOKUP(_Output!D1061,_Guidance!B1520:C1525,2,FALSE)</f>
        <v xml:space="preserve"> </v>
      </c>
      <c r="Q25" s="402" t="s">
        <v>4044</v>
      </c>
      <c r="R25" s="156"/>
    </row>
    <row r="26" spans="1:18" ht="20.3" customHeight="1" x14ac:dyDescent="0.3">
      <c r="A26" s="157"/>
      <c r="B26" s="170" t="s">
        <v>2330</v>
      </c>
      <c r="C26" s="163" t="s">
        <v>3286</v>
      </c>
      <c r="D26" s="163"/>
      <c r="E26" s="163"/>
      <c r="F26" s="163"/>
      <c r="G26" s="163"/>
      <c r="H26" s="163"/>
      <c r="I26" s="163"/>
      <c r="J26" s="163"/>
      <c r="K26" s="163"/>
      <c r="L26" s="137"/>
      <c r="M26" s="141"/>
      <c r="N26" s="137"/>
      <c r="O26" s="141"/>
      <c r="P26" s="479" t="str">
        <f>VLOOKUP(_Output!D1062,_Guidance!B1526:C1531,2,FALSE)</f>
        <v xml:space="preserve"> </v>
      </c>
      <c r="Q26" s="402" t="s">
        <v>3269</v>
      </c>
      <c r="R26" s="156"/>
    </row>
    <row r="27" spans="1:18" ht="20.3" customHeight="1" x14ac:dyDescent="0.3">
      <c r="A27" s="157"/>
      <c r="B27" s="170" t="s">
        <v>2658</v>
      </c>
      <c r="C27" s="163" t="s">
        <v>2908</v>
      </c>
      <c r="D27" s="163"/>
      <c r="E27" s="163"/>
      <c r="F27" s="163"/>
      <c r="G27" s="163"/>
      <c r="H27" s="163"/>
      <c r="I27" s="163"/>
      <c r="J27" s="163"/>
      <c r="K27" s="163"/>
      <c r="L27" s="137"/>
      <c r="M27" s="141"/>
      <c r="N27" s="137"/>
      <c r="O27" s="141"/>
      <c r="P27" s="479" t="str">
        <f>VLOOKUP(_Output!D1063,_Guidance!B1532:C1537,2,FALSE)</f>
        <v xml:space="preserve"> </v>
      </c>
      <c r="Q27" s="402" t="s">
        <v>3270</v>
      </c>
      <c r="R27" s="156"/>
    </row>
    <row r="28" spans="1:18" ht="20.3" customHeight="1" x14ac:dyDescent="0.3">
      <c r="A28" s="157"/>
      <c r="B28" s="175" t="s">
        <v>118</v>
      </c>
      <c r="C28" s="169" t="s">
        <v>2250</v>
      </c>
      <c r="D28" s="163"/>
      <c r="E28" s="163"/>
      <c r="F28" s="163"/>
      <c r="G28" s="163"/>
      <c r="H28" s="163"/>
      <c r="I28" s="163"/>
      <c r="J28" s="163"/>
      <c r="K28" s="163"/>
      <c r="L28" s="137"/>
      <c r="M28" s="141"/>
      <c r="N28" s="137"/>
      <c r="O28" s="141"/>
      <c r="P28" s="479"/>
      <c r="Q28" s="402"/>
      <c r="R28" s="156"/>
    </row>
    <row r="29" spans="1:18" ht="20.3" customHeight="1" x14ac:dyDescent="0.3">
      <c r="A29" s="157"/>
      <c r="B29" s="170" t="s">
        <v>2331</v>
      </c>
      <c r="C29" s="163" t="s">
        <v>2646</v>
      </c>
      <c r="D29" s="163"/>
      <c r="E29" s="163"/>
      <c r="F29" s="163"/>
      <c r="G29" s="163"/>
      <c r="H29" s="163"/>
      <c r="I29" s="163"/>
      <c r="J29" s="163"/>
      <c r="K29" s="163"/>
      <c r="L29" s="137"/>
      <c r="M29" s="141"/>
      <c r="N29" s="137"/>
      <c r="O29" s="141"/>
      <c r="P29" s="479" t="str">
        <f>VLOOKUP(_Output!D490,_Guidance!B1538:C1543,2,FALSE)</f>
        <v xml:space="preserve"> </v>
      </c>
      <c r="Q29" s="402" t="s">
        <v>2285</v>
      </c>
      <c r="R29" s="156"/>
    </row>
    <row r="30" spans="1:18" ht="20.3" customHeight="1" x14ac:dyDescent="0.3">
      <c r="A30" s="157"/>
      <c r="B30" s="170" t="s">
        <v>2332</v>
      </c>
      <c r="C30" s="163" t="s">
        <v>2252</v>
      </c>
      <c r="D30" s="163"/>
      <c r="E30" s="163"/>
      <c r="F30" s="163"/>
      <c r="G30" s="163"/>
      <c r="H30" s="163"/>
      <c r="I30" s="163"/>
      <c r="J30" s="163"/>
      <c r="K30" s="163"/>
      <c r="L30" s="137"/>
      <c r="M30" s="141"/>
      <c r="N30" s="137"/>
      <c r="O30" s="141"/>
      <c r="P30" s="479" t="str">
        <f>VLOOKUP(_Output!D491,_Guidance!B1544:C1549,2,FALSE)</f>
        <v xml:space="preserve"> </v>
      </c>
      <c r="Q30" s="402" t="s">
        <v>2370</v>
      </c>
      <c r="R30" s="156"/>
    </row>
    <row r="31" spans="1:18" ht="20.3" customHeight="1" x14ac:dyDescent="0.3">
      <c r="A31" s="157"/>
      <c r="B31" s="170" t="s">
        <v>2674</v>
      </c>
      <c r="C31" s="163" t="s">
        <v>2255</v>
      </c>
      <c r="D31" s="172"/>
      <c r="E31" s="172"/>
      <c r="F31" s="172"/>
      <c r="G31" s="172"/>
      <c r="H31" s="172"/>
      <c r="I31" s="172"/>
      <c r="J31" s="172"/>
      <c r="K31" s="172"/>
      <c r="L31" s="402"/>
      <c r="M31" s="477"/>
      <c r="N31" s="146"/>
      <c r="O31" s="477"/>
      <c r="P31" s="479" t="str">
        <f>VLOOKUP(_Output!D492,_Guidance!B1550:C1555,2,FALSE)</f>
        <v xml:space="preserve"> </v>
      </c>
      <c r="Q31" s="402" t="s">
        <v>2583</v>
      </c>
      <c r="R31" s="156"/>
    </row>
    <row r="32" spans="1:18" ht="20.3" customHeight="1" x14ac:dyDescent="0.3">
      <c r="A32" s="157"/>
      <c r="B32" s="170" t="s">
        <v>2675</v>
      </c>
      <c r="C32" s="163" t="s">
        <v>2257</v>
      </c>
      <c r="D32" s="163"/>
      <c r="E32" s="163"/>
      <c r="F32" s="163"/>
      <c r="G32" s="163"/>
      <c r="H32" s="163"/>
      <c r="I32" s="163"/>
      <c r="J32" s="163"/>
      <c r="K32" s="163"/>
      <c r="L32" s="137"/>
      <c r="M32" s="141"/>
      <c r="N32" s="137"/>
      <c r="O32" s="141"/>
      <c r="P32" s="479" t="str">
        <f>VLOOKUP(_Output!D493,_Guidance!B1556:C1561,2,FALSE)</f>
        <v xml:space="preserve"> </v>
      </c>
      <c r="Q32" s="402" t="s">
        <v>2287</v>
      </c>
      <c r="R32" s="156"/>
    </row>
    <row r="33" spans="1:18" ht="20.3" customHeight="1" x14ac:dyDescent="0.3">
      <c r="A33" s="157"/>
      <c r="B33" s="170" t="s">
        <v>2676</v>
      </c>
      <c r="C33" s="163" t="s">
        <v>2720</v>
      </c>
      <c r="D33" s="163"/>
      <c r="E33" s="163"/>
      <c r="F33" s="163"/>
      <c r="G33" s="163"/>
      <c r="H33" s="163"/>
      <c r="I33" s="163"/>
      <c r="J33" s="163"/>
      <c r="K33" s="163"/>
      <c r="L33" s="137"/>
      <c r="M33" s="141"/>
      <c r="N33" s="137"/>
      <c r="O33" s="141"/>
      <c r="P33" s="479" t="str">
        <f>VLOOKUP(_Output!D494,_Guidance!B1562:C1567,2,FALSE)</f>
        <v xml:space="preserve"> </v>
      </c>
      <c r="Q33" s="402" t="s">
        <v>4031</v>
      </c>
      <c r="R33" s="156"/>
    </row>
    <row r="34" spans="1:18" ht="20.3" customHeight="1" x14ac:dyDescent="0.3">
      <c r="A34" s="157"/>
      <c r="B34" s="170" t="s">
        <v>2681</v>
      </c>
      <c r="C34" s="163" t="s">
        <v>2659</v>
      </c>
      <c r="D34" s="163"/>
      <c r="E34" s="163"/>
      <c r="F34" s="163"/>
      <c r="G34" s="163"/>
      <c r="H34" s="163"/>
      <c r="I34" s="163"/>
      <c r="J34" s="163"/>
      <c r="K34" s="163"/>
      <c r="L34" s="137"/>
      <c r="M34" s="141"/>
      <c r="N34" s="137"/>
      <c r="O34" s="141"/>
      <c r="P34" s="479" t="str">
        <f>VLOOKUP(_Output!D495,_Guidance!B1568:C1573,2,FALSE)</f>
        <v xml:space="preserve"> </v>
      </c>
      <c r="Q34" s="402" t="s">
        <v>2654</v>
      </c>
      <c r="R34" s="156"/>
    </row>
    <row r="35" spans="1:18" ht="20.3" customHeight="1" x14ac:dyDescent="0.3">
      <c r="A35" s="157"/>
      <c r="B35" s="163" t="s">
        <v>311</v>
      </c>
      <c r="C35" s="169" t="s">
        <v>2258</v>
      </c>
      <c r="D35" s="163"/>
      <c r="E35" s="163"/>
      <c r="F35" s="163"/>
      <c r="G35" s="163"/>
      <c r="H35" s="163"/>
      <c r="I35" s="163"/>
      <c r="J35" s="163"/>
      <c r="K35" s="163"/>
      <c r="L35" s="137"/>
      <c r="M35" s="141"/>
      <c r="N35" s="137"/>
      <c r="O35" s="141"/>
      <c r="P35" s="479"/>
      <c r="Q35" s="402"/>
      <c r="R35" s="156"/>
    </row>
    <row r="36" spans="1:18" ht="20.3" customHeight="1" x14ac:dyDescent="0.3">
      <c r="A36" s="157"/>
      <c r="B36" s="170" t="s">
        <v>2333</v>
      </c>
      <c r="C36" s="163" t="s">
        <v>2584</v>
      </c>
      <c r="D36" s="163"/>
      <c r="E36" s="163"/>
      <c r="F36" s="163"/>
      <c r="G36" s="163"/>
      <c r="H36" s="163"/>
      <c r="I36" s="163"/>
      <c r="J36" s="163"/>
      <c r="K36" s="163"/>
      <c r="L36" s="137"/>
      <c r="M36" s="141"/>
      <c r="N36" s="137"/>
      <c r="O36" s="141"/>
      <c r="P36" s="479" t="str">
        <f>VLOOKUP(_Output!D497,_Guidance!B1574:C1579,2,FALSE)</f>
        <v xml:space="preserve"> </v>
      </c>
      <c r="Q36" s="402" t="s">
        <v>2371</v>
      </c>
      <c r="R36" s="156"/>
    </row>
    <row r="37" spans="1:18" ht="20.3" customHeight="1" x14ac:dyDescent="0.3">
      <c r="A37" s="157"/>
      <c r="B37" s="170" t="s">
        <v>2334</v>
      </c>
      <c r="C37" s="163" t="s">
        <v>2261</v>
      </c>
      <c r="D37" s="163"/>
      <c r="E37" s="163"/>
      <c r="F37" s="163"/>
      <c r="G37" s="163"/>
      <c r="H37" s="163"/>
      <c r="I37" s="163"/>
      <c r="J37" s="163"/>
      <c r="K37" s="163"/>
      <c r="L37" s="137"/>
      <c r="M37" s="141"/>
      <c r="N37" s="137"/>
      <c r="O37" s="141"/>
      <c r="P37" s="479" t="str">
        <f>VLOOKUP(_Output!D499,_Guidance!B1580:C1585,2,FALSE)</f>
        <v xml:space="preserve"> </v>
      </c>
      <c r="Q37" s="402" t="s">
        <v>2288</v>
      </c>
      <c r="R37" s="156"/>
    </row>
    <row r="38" spans="1:18" ht="20.3" customHeight="1" x14ac:dyDescent="0.3">
      <c r="A38" s="157"/>
      <c r="B38" s="170" t="s">
        <v>4025</v>
      </c>
      <c r="C38" s="163" t="s">
        <v>4021</v>
      </c>
      <c r="D38" s="163"/>
      <c r="E38" s="163"/>
      <c r="F38" s="163"/>
      <c r="G38" s="163"/>
      <c r="H38" s="163"/>
      <c r="I38" s="163"/>
      <c r="J38" s="163"/>
      <c r="K38" s="163"/>
      <c r="L38" s="137"/>
      <c r="M38" s="141"/>
      <c r="N38" s="137"/>
      <c r="O38" s="141"/>
      <c r="P38" s="479" t="str">
        <f>VLOOKUP(_Output!D1141,_Guidance!B1586:C1591,2,FALSE)</f>
        <v xml:space="preserve"> </v>
      </c>
      <c r="Q38" s="402" t="s">
        <v>4034</v>
      </c>
      <c r="R38" s="156"/>
    </row>
    <row r="39" spans="1:18" ht="20.3" customHeight="1" x14ac:dyDescent="0.3">
      <c r="A39" s="157"/>
      <c r="B39" s="170"/>
      <c r="C39" s="163"/>
      <c r="D39" s="163"/>
      <c r="E39" s="163"/>
      <c r="F39" s="163"/>
      <c r="G39" s="163"/>
      <c r="H39" s="163"/>
      <c r="I39" s="163"/>
      <c r="J39" s="163"/>
      <c r="K39" s="163"/>
      <c r="L39" s="137"/>
      <c r="M39" s="141"/>
      <c r="N39" s="137"/>
      <c r="O39" s="141"/>
      <c r="P39" s="479"/>
      <c r="Q39" s="402"/>
      <c r="R39" s="156"/>
    </row>
    <row r="40" spans="1:18" ht="20.3" customHeight="1" x14ac:dyDescent="0.3">
      <c r="A40" s="157"/>
      <c r="B40" s="710" t="s">
        <v>941</v>
      </c>
      <c r="C40" s="171"/>
      <c r="D40" s="171"/>
      <c r="E40" s="171"/>
      <c r="F40" s="171"/>
      <c r="G40" s="171"/>
      <c r="H40" s="171"/>
      <c r="I40" s="171"/>
      <c r="J40" s="171"/>
      <c r="K40" s="171"/>
      <c r="L40" s="140"/>
      <c r="M40" s="144"/>
      <c r="N40" s="140"/>
      <c r="O40" s="144"/>
      <c r="P40" s="480"/>
      <c r="Q40" s="406"/>
      <c r="R40" s="156"/>
    </row>
    <row r="41" spans="1:18" ht="20.3" customHeight="1" x14ac:dyDescent="0.3">
      <c r="A41" s="157"/>
      <c r="B41" s="163" t="s">
        <v>820</v>
      </c>
      <c r="C41" s="169" t="s">
        <v>4026</v>
      </c>
      <c r="D41" s="163"/>
      <c r="E41" s="163"/>
      <c r="F41" s="163"/>
      <c r="G41" s="163"/>
      <c r="H41" s="163"/>
      <c r="I41" s="163"/>
      <c r="J41" s="163"/>
      <c r="K41" s="163"/>
      <c r="L41" s="137"/>
      <c r="M41" s="141"/>
      <c r="N41" s="137"/>
      <c r="O41" s="141"/>
      <c r="P41" s="180"/>
      <c r="Q41" s="402"/>
      <c r="R41" s="156"/>
    </row>
    <row r="42" spans="1:18" ht="20.3" customHeight="1" x14ac:dyDescent="0.3">
      <c r="A42" s="157"/>
      <c r="B42" s="169" t="s">
        <v>4110</v>
      </c>
      <c r="C42" s="169"/>
      <c r="D42" s="163"/>
      <c r="E42" s="163"/>
      <c r="F42" s="163"/>
      <c r="G42" s="163"/>
      <c r="H42" s="163"/>
      <c r="I42" s="163"/>
      <c r="J42" s="163"/>
      <c r="K42" s="163"/>
      <c r="L42" s="137"/>
      <c r="M42" s="141"/>
      <c r="N42" s="137"/>
      <c r="O42" s="141"/>
      <c r="P42" s="180"/>
      <c r="Q42" s="402"/>
      <c r="R42" s="156"/>
    </row>
    <row r="43" spans="1:18" ht="20.3" customHeight="1" x14ac:dyDescent="0.3">
      <c r="A43" s="157"/>
      <c r="B43" s="170" t="s">
        <v>3404</v>
      </c>
      <c r="C43" s="163" t="s">
        <v>2337</v>
      </c>
      <c r="D43" s="163"/>
      <c r="E43" s="163"/>
      <c r="F43" s="163"/>
      <c r="G43" s="163"/>
      <c r="H43" s="163"/>
      <c r="I43" s="163"/>
      <c r="J43" s="163"/>
      <c r="K43" s="163"/>
      <c r="L43" s="137"/>
      <c r="M43" s="141"/>
      <c r="N43" s="137"/>
      <c r="O43" s="141"/>
      <c r="P43" s="180" t="str">
        <f>VLOOKUP(_Output!D507,_Guidance!$B$2187:$C$2193,2,FALSE)</f>
        <v xml:space="preserve"> </v>
      </c>
      <c r="Q43" s="402" t="s">
        <v>2356</v>
      </c>
      <c r="R43" s="156"/>
    </row>
    <row r="44" spans="1:18" ht="20.3" customHeight="1" x14ac:dyDescent="0.3">
      <c r="A44" s="157"/>
      <c r="B44" s="170" t="s">
        <v>3405</v>
      </c>
      <c r="C44" s="163" t="s">
        <v>2339</v>
      </c>
      <c r="D44" s="163"/>
      <c r="E44" s="163"/>
      <c r="F44" s="163"/>
      <c r="G44" s="163"/>
      <c r="H44" s="163"/>
      <c r="I44" s="163"/>
      <c r="J44" s="163"/>
      <c r="K44" s="163"/>
      <c r="L44" s="137"/>
      <c r="M44" s="141"/>
      <c r="N44" s="137"/>
      <c r="O44" s="141"/>
      <c r="P44" s="180" t="str">
        <f>VLOOKUP(_Output!D509,_Guidance!$B$2187:$C$2193,2,FALSE)</f>
        <v xml:space="preserve"> </v>
      </c>
      <c r="Q44" s="402" t="s">
        <v>2358</v>
      </c>
      <c r="R44" s="156"/>
    </row>
    <row r="45" spans="1:18" ht="20.3" customHeight="1" x14ac:dyDescent="0.3">
      <c r="A45" s="157"/>
      <c r="B45" s="170" t="s">
        <v>3406</v>
      </c>
      <c r="C45" s="163" t="s">
        <v>2345</v>
      </c>
      <c r="D45" s="163"/>
      <c r="E45" s="163"/>
      <c r="F45" s="163"/>
      <c r="G45" s="163"/>
      <c r="H45" s="163"/>
      <c r="I45" s="163"/>
      <c r="J45" s="163"/>
      <c r="K45" s="163"/>
      <c r="L45" s="137"/>
      <c r="M45" s="141"/>
      <c r="N45" s="137"/>
      <c r="O45" s="141"/>
      <c r="P45" s="180" t="str">
        <f>VLOOKUP(_Output!D516,_Guidance!$B$2187:$C$2193,2,FALSE)</f>
        <v xml:space="preserve"> </v>
      </c>
      <c r="Q45" s="402" t="s">
        <v>2364</v>
      </c>
      <c r="R45" s="156"/>
    </row>
    <row r="46" spans="1:18" ht="20.3" customHeight="1" x14ac:dyDescent="0.3">
      <c r="A46" s="157"/>
      <c r="B46" s="163"/>
      <c r="C46" s="141"/>
      <c r="D46" s="163"/>
      <c r="E46" s="163"/>
      <c r="F46" s="163"/>
      <c r="G46" s="163"/>
      <c r="H46" s="163"/>
      <c r="I46" s="163"/>
      <c r="J46" s="163"/>
      <c r="K46" s="163"/>
      <c r="L46" s="137"/>
      <c r="M46" s="141"/>
      <c r="N46" s="137"/>
      <c r="O46" s="141"/>
      <c r="P46" s="180"/>
      <c r="Q46" s="402"/>
      <c r="R46" s="156"/>
    </row>
    <row r="47" spans="1:18" ht="20.3" customHeight="1" x14ac:dyDescent="0.3">
      <c r="A47" s="157"/>
      <c r="B47" s="169" t="s">
        <v>4451</v>
      </c>
      <c r="C47" s="169"/>
      <c r="D47" s="163"/>
      <c r="E47" s="163"/>
      <c r="F47" s="163"/>
      <c r="G47" s="163"/>
      <c r="H47" s="163"/>
      <c r="I47" s="163"/>
      <c r="J47" s="163"/>
      <c r="K47" s="163"/>
      <c r="L47" s="137"/>
      <c r="M47" s="141"/>
      <c r="N47" s="137"/>
      <c r="O47" s="141"/>
      <c r="P47" s="180"/>
      <c r="Q47" s="402"/>
      <c r="R47" s="156"/>
    </row>
    <row r="48" spans="1:18" ht="20.3" customHeight="1" x14ac:dyDescent="0.3">
      <c r="A48" s="157"/>
      <c r="B48" s="170" t="s">
        <v>3407</v>
      </c>
      <c r="C48" s="163" t="s">
        <v>4448</v>
      </c>
      <c r="D48" s="163"/>
      <c r="E48" s="163"/>
      <c r="F48" s="163"/>
      <c r="G48" s="163"/>
      <c r="H48" s="163"/>
      <c r="I48" s="163"/>
      <c r="J48" s="163"/>
      <c r="K48" s="163"/>
      <c r="L48" s="137"/>
      <c r="M48" s="141"/>
      <c r="N48" s="137"/>
      <c r="O48" s="141"/>
      <c r="P48" s="180" t="str">
        <f>VLOOKUP(_Output!D502,_Guidance!$B$2187:$C$2193,2,FALSE)</f>
        <v xml:space="preserve"> </v>
      </c>
      <c r="Q48" s="402" t="s">
        <v>2351</v>
      </c>
      <c r="R48" s="156"/>
    </row>
    <row r="49" spans="1:18" ht="20.3" customHeight="1" x14ac:dyDescent="0.3">
      <c r="A49" s="157"/>
      <c r="B49" s="170" t="s">
        <v>3408</v>
      </c>
      <c r="C49" s="163" t="s">
        <v>2335</v>
      </c>
      <c r="D49" s="163"/>
      <c r="E49" s="163"/>
      <c r="F49" s="163"/>
      <c r="G49" s="163"/>
      <c r="H49" s="163"/>
      <c r="I49" s="163"/>
      <c r="J49" s="163"/>
      <c r="K49" s="163"/>
      <c r="L49" s="137"/>
      <c r="M49" s="141"/>
      <c r="N49" s="137"/>
      <c r="O49" s="141"/>
      <c r="P49" s="180" t="str">
        <f>VLOOKUP(_Output!D503,_Guidance!$B$2187:$C$2193,2,FALSE)</f>
        <v xml:space="preserve"> </v>
      </c>
      <c r="Q49" s="402" t="s">
        <v>2352</v>
      </c>
      <c r="R49" s="156"/>
    </row>
    <row r="50" spans="1:18" ht="20.3" customHeight="1" x14ac:dyDescent="0.3">
      <c r="A50" s="157"/>
      <c r="B50" s="170" t="s">
        <v>3409</v>
      </c>
      <c r="C50" s="163" t="s">
        <v>2271</v>
      </c>
      <c r="D50" s="163"/>
      <c r="E50" s="163"/>
      <c r="F50" s="163"/>
      <c r="G50" s="163"/>
      <c r="H50" s="163"/>
      <c r="I50" s="163"/>
      <c r="J50" s="163"/>
      <c r="K50" s="163"/>
      <c r="L50" s="137"/>
      <c r="M50" s="141"/>
      <c r="N50" s="137"/>
      <c r="O50" s="141"/>
      <c r="P50" s="180" t="str">
        <f>VLOOKUP(_Output!D504,_Guidance!$B$2187:$C$2193,2,FALSE)</f>
        <v xml:space="preserve"> </v>
      </c>
      <c r="Q50" s="402" t="s">
        <v>2353</v>
      </c>
      <c r="R50" s="156"/>
    </row>
    <row r="51" spans="1:18" ht="20.3" customHeight="1" x14ac:dyDescent="0.3">
      <c r="A51" s="157"/>
      <c r="B51" s="170" t="s">
        <v>3410</v>
      </c>
      <c r="C51" s="163" t="s">
        <v>2497</v>
      </c>
      <c r="D51" s="163"/>
      <c r="E51" s="163"/>
      <c r="F51" s="163"/>
      <c r="G51" s="163"/>
      <c r="H51" s="163"/>
      <c r="I51" s="163"/>
      <c r="J51" s="163"/>
      <c r="K51" s="163"/>
      <c r="L51" s="137"/>
      <c r="M51" s="141"/>
      <c r="N51" s="137"/>
      <c r="O51" s="141"/>
      <c r="P51" s="180" t="str">
        <f>VLOOKUP(_Output!D505,_Guidance!$B$2187:$C$2193,2,FALSE)</f>
        <v xml:space="preserve"> </v>
      </c>
      <c r="Q51" s="402" t="s">
        <v>2354</v>
      </c>
      <c r="R51" s="156"/>
    </row>
    <row r="52" spans="1:18" ht="20.3" customHeight="1" x14ac:dyDescent="0.3">
      <c r="A52" s="157"/>
      <c r="B52" s="170" t="s">
        <v>3411</v>
      </c>
      <c r="C52" s="163" t="s">
        <v>2336</v>
      </c>
      <c r="D52" s="163"/>
      <c r="E52" s="163"/>
      <c r="F52" s="163"/>
      <c r="G52" s="163"/>
      <c r="H52" s="163"/>
      <c r="I52" s="163"/>
      <c r="J52" s="163"/>
      <c r="K52" s="163"/>
      <c r="L52" s="137"/>
      <c r="M52" s="141"/>
      <c r="N52" s="137"/>
      <c r="O52" s="141"/>
      <c r="P52" s="180" t="str">
        <f>VLOOKUP(_Output!D506,_Guidance!$B$2187:$C$2193,2,FALSE)</f>
        <v xml:space="preserve"> </v>
      </c>
      <c r="Q52" s="402" t="s">
        <v>2355</v>
      </c>
      <c r="R52" s="156"/>
    </row>
    <row r="53" spans="1:18" ht="20.3" customHeight="1" x14ac:dyDescent="0.3">
      <c r="A53" s="157"/>
      <c r="B53" s="163"/>
      <c r="C53" s="163"/>
      <c r="D53" s="163"/>
      <c r="E53" s="163"/>
      <c r="F53" s="163"/>
      <c r="G53" s="163"/>
      <c r="H53" s="163"/>
      <c r="I53" s="163"/>
      <c r="J53" s="163"/>
      <c r="K53" s="163"/>
      <c r="L53" s="137"/>
      <c r="M53" s="141"/>
      <c r="N53" s="137"/>
      <c r="O53" s="141"/>
      <c r="P53" s="180"/>
      <c r="Q53" s="402"/>
      <c r="R53" s="156"/>
    </row>
    <row r="54" spans="1:18" ht="20.3" customHeight="1" x14ac:dyDescent="0.3">
      <c r="A54" s="157"/>
      <c r="B54" s="169" t="s">
        <v>4446</v>
      </c>
      <c r="C54" s="169"/>
      <c r="D54" s="163"/>
      <c r="E54" s="163"/>
      <c r="F54" s="163"/>
      <c r="G54" s="163"/>
      <c r="H54" s="163"/>
      <c r="I54" s="163"/>
      <c r="J54" s="163"/>
      <c r="K54" s="163"/>
      <c r="L54" s="137"/>
      <c r="M54" s="141"/>
      <c r="N54" s="137"/>
      <c r="O54" s="141"/>
      <c r="P54" s="180"/>
      <c r="Q54" s="402"/>
      <c r="R54" s="156"/>
    </row>
    <row r="55" spans="1:18" ht="20.3" customHeight="1" x14ac:dyDescent="0.3">
      <c r="A55" s="157"/>
      <c r="B55" s="170" t="s">
        <v>3412</v>
      </c>
      <c r="C55" s="163" t="s">
        <v>2338</v>
      </c>
      <c r="D55" s="163"/>
      <c r="E55" s="163"/>
      <c r="F55" s="163"/>
      <c r="G55" s="163"/>
      <c r="H55" s="163"/>
      <c r="I55" s="163"/>
      <c r="J55" s="163"/>
      <c r="K55" s="163"/>
      <c r="L55" s="137"/>
      <c r="M55" s="141"/>
      <c r="N55" s="137"/>
      <c r="O55" s="141"/>
      <c r="P55" s="180" t="str">
        <f>VLOOKUP(_Output!D508,_Guidance!$B$2187:$C$2193,2,FALSE)</f>
        <v xml:space="preserve"> </v>
      </c>
      <c r="Q55" s="402" t="s">
        <v>2357</v>
      </c>
      <c r="R55" s="156"/>
    </row>
    <row r="56" spans="1:18" ht="20.3" customHeight="1" x14ac:dyDescent="0.3">
      <c r="A56" s="157"/>
      <c r="B56" s="170" t="s">
        <v>3413</v>
      </c>
      <c r="C56" s="163" t="s">
        <v>2340</v>
      </c>
      <c r="D56" s="163"/>
      <c r="E56" s="169"/>
      <c r="F56" s="169"/>
      <c r="G56" s="169"/>
      <c r="H56" s="169"/>
      <c r="I56" s="169"/>
      <c r="J56" s="169"/>
      <c r="K56" s="169"/>
      <c r="L56" s="137"/>
      <c r="M56" s="141"/>
      <c r="N56" s="137"/>
      <c r="O56" s="141"/>
      <c r="P56" s="479" t="str">
        <f>VLOOKUP(_Output!D510,_Guidance!$B$2187:$C$2193,2,FALSE)</f>
        <v xml:space="preserve"> </v>
      </c>
      <c r="Q56" s="402" t="s">
        <v>2359</v>
      </c>
      <c r="R56" s="156"/>
    </row>
    <row r="57" spans="1:18" ht="20.3" customHeight="1" x14ac:dyDescent="0.3">
      <c r="A57" s="157"/>
      <c r="B57" s="170" t="s">
        <v>3414</v>
      </c>
      <c r="C57" s="163" t="s">
        <v>4209</v>
      </c>
      <c r="D57" s="163"/>
      <c r="E57" s="163"/>
      <c r="F57" s="163"/>
      <c r="G57" s="163"/>
      <c r="H57" s="163"/>
      <c r="I57" s="163"/>
      <c r="J57" s="163"/>
      <c r="K57" s="163"/>
      <c r="L57" s="137"/>
      <c r="M57" s="141"/>
      <c r="N57" s="137"/>
      <c r="O57" s="141"/>
      <c r="P57" s="479" t="str">
        <f>VLOOKUP(_Output!D511,_Guidance!$B$2187:$C$2193,2,FALSE)</f>
        <v xml:space="preserve"> </v>
      </c>
      <c r="Q57" s="402" t="s">
        <v>2360</v>
      </c>
      <c r="R57" s="156"/>
    </row>
    <row r="58" spans="1:18" ht="20.3" customHeight="1" x14ac:dyDescent="0.3">
      <c r="A58" s="157"/>
      <c r="B58" s="170" t="s">
        <v>3415</v>
      </c>
      <c r="C58" s="163" t="s">
        <v>4449</v>
      </c>
      <c r="D58" s="163"/>
      <c r="E58" s="163"/>
      <c r="F58" s="163"/>
      <c r="G58" s="163"/>
      <c r="H58" s="163"/>
      <c r="I58" s="163"/>
      <c r="J58" s="163"/>
      <c r="K58" s="163"/>
      <c r="L58" s="137"/>
      <c r="M58" s="141"/>
      <c r="N58" s="137"/>
      <c r="O58" s="141"/>
      <c r="P58" s="479" t="str">
        <f>VLOOKUP(_Output!D1288,_Guidance!$B$2187:$C$2193,2,FALSE)</f>
        <v xml:space="preserve"> </v>
      </c>
      <c r="Q58" s="402" t="s">
        <v>4450</v>
      </c>
      <c r="R58" s="156"/>
    </row>
    <row r="59" spans="1:18" ht="20.3" customHeight="1" x14ac:dyDescent="0.3">
      <c r="A59" s="157"/>
      <c r="B59" s="170" t="s">
        <v>3416</v>
      </c>
      <c r="C59" s="163" t="s">
        <v>2341</v>
      </c>
      <c r="D59" s="163"/>
      <c r="E59" s="163"/>
      <c r="F59" s="163"/>
      <c r="G59" s="163"/>
      <c r="H59" s="163"/>
      <c r="I59" s="163"/>
      <c r="J59" s="163"/>
      <c r="K59" s="163"/>
      <c r="L59" s="137"/>
      <c r="M59" s="141"/>
      <c r="N59" s="137"/>
      <c r="O59" s="141"/>
      <c r="P59" s="479" t="str">
        <f>VLOOKUP(_Output!D512,_Guidance!$B$2187:$C$2193,2,FALSE)</f>
        <v xml:space="preserve"> </v>
      </c>
      <c r="Q59" s="402" t="s">
        <v>2361</v>
      </c>
      <c r="R59" s="156"/>
    </row>
    <row r="60" spans="1:18" ht="20.3" customHeight="1" x14ac:dyDescent="0.3">
      <c r="A60" s="157"/>
      <c r="B60" s="170" t="s">
        <v>3417</v>
      </c>
      <c r="C60" s="163" t="s">
        <v>2342</v>
      </c>
      <c r="D60" s="163"/>
      <c r="E60" s="163"/>
      <c r="F60" s="163"/>
      <c r="G60" s="163"/>
      <c r="H60" s="163"/>
      <c r="I60" s="163"/>
      <c r="J60" s="163"/>
      <c r="K60" s="163"/>
      <c r="L60" s="137"/>
      <c r="M60" s="141"/>
      <c r="N60" s="137"/>
      <c r="O60" s="141"/>
      <c r="P60" s="479" t="str">
        <f>VLOOKUP(_Output!D513,_Guidance!$B$2187:$C$2193,2,FALSE)</f>
        <v xml:space="preserve"> </v>
      </c>
      <c r="Q60" s="402" t="s">
        <v>2588</v>
      </c>
      <c r="R60" s="156"/>
    </row>
    <row r="61" spans="1:18" ht="20.3" customHeight="1" x14ac:dyDescent="0.3">
      <c r="A61" s="157"/>
      <c r="B61" s="170" t="s">
        <v>3418</v>
      </c>
      <c r="C61" s="163" t="s">
        <v>2343</v>
      </c>
      <c r="D61" s="163"/>
      <c r="E61" s="163"/>
      <c r="F61" s="163"/>
      <c r="G61" s="163"/>
      <c r="H61" s="163"/>
      <c r="I61" s="163"/>
      <c r="J61" s="163"/>
      <c r="K61" s="163"/>
      <c r="L61" s="137"/>
      <c r="M61" s="141"/>
      <c r="N61" s="137"/>
      <c r="O61" s="141"/>
      <c r="P61" s="479" t="str">
        <f>VLOOKUP(_Output!D514,_Guidance!$B$2187:$C$2193,2,FALSE)</f>
        <v xml:space="preserve"> </v>
      </c>
      <c r="Q61" s="402" t="s">
        <v>2362</v>
      </c>
      <c r="R61" s="156"/>
    </row>
    <row r="62" spans="1:18" ht="20.3" customHeight="1" x14ac:dyDescent="0.3">
      <c r="A62" s="157"/>
      <c r="B62" s="170" t="s">
        <v>3419</v>
      </c>
      <c r="C62" s="163" t="s">
        <v>2344</v>
      </c>
      <c r="D62" s="163"/>
      <c r="E62" s="163"/>
      <c r="F62" s="163"/>
      <c r="G62" s="163"/>
      <c r="H62" s="163"/>
      <c r="I62" s="163"/>
      <c r="J62" s="163"/>
      <c r="K62" s="163"/>
      <c r="L62" s="137"/>
      <c r="M62" s="141"/>
      <c r="N62" s="137"/>
      <c r="O62" s="141"/>
      <c r="P62" s="479" t="str">
        <f>VLOOKUP(_Output!D515,_Guidance!$B$2187:$C$2193,2,FALSE)</f>
        <v xml:space="preserve"> </v>
      </c>
      <c r="Q62" s="402" t="s">
        <v>2363</v>
      </c>
      <c r="R62" s="156"/>
    </row>
    <row r="63" spans="1:18" ht="20.3" customHeight="1" x14ac:dyDescent="0.3">
      <c r="A63" s="157"/>
      <c r="B63" s="170" t="s">
        <v>3420</v>
      </c>
      <c r="C63" s="163" t="s">
        <v>2496</v>
      </c>
      <c r="D63" s="163"/>
      <c r="E63" s="163"/>
      <c r="F63" s="163"/>
      <c r="G63" s="163"/>
      <c r="H63" s="163"/>
      <c r="I63" s="163"/>
      <c r="J63" s="163"/>
      <c r="K63" s="163"/>
      <c r="L63" s="137"/>
      <c r="M63" s="141"/>
      <c r="N63" s="137"/>
      <c r="O63" s="141"/>
      <c r="P63" s="479" t="str">
        <f>VLOOKUP(_Output!D1289,_Guidance!$B$2187:$C$2193,2,FALSE)</f>
        <v xml:space="preserve"> </v>
      </c>
      <c r="Q63" s="402" t="s">
        <v>4479</v>
      </c>
      <c r="R63" s="156"/>
    </row>
    <row r="64" spans="1:18" ht="20.3" customHeight="1" x14ac:dyDescent="0.3">
      <c r="A64" s="157"/>
      <c r="B64" s="170"/>
      <c r="C64" s="163"/>
      <c r="D64" s="163"/>
      <c r="E64" s="163"/>
      <c r="F64" s="163"/>
      <c r="G64" s="163"/>
      <c r="H64" s="163"/>
      <c r="I64" s="163"/>
      <c r="J64" s="163"/>
      <c r="K64" s="163"/>
      <c r="L64" s="137"/>
      <c r="M64" s="141"/>
      <c r="N64" s="137"/>
      <c r="O64" s="141"/>
      <c r="P64" s="479"/>
      <c r="Q64" s="402"/>
      <c r="R64" s="156"/>
    </row>
    <row r="65" spans="1:18" ht="20.3" customHeight="1" x14ac:dyDescent="0.3">
      <c r="A65" s="157"/>
      <c r="B65" s="708" t="s">
        <v>4452</v>
      </c>
      <c r="C65" s="163"/>
      <c r="D65" s="163"/>
      <c r="E65" s="163"/>
      <c r="F65" s="163"/>
      <c r="G65" s="163"/>
      <c r="H65" s="163"/>
      <c r="I65" s="163"/>
      <c r="J65" s="163"/>
      <c r="K65" s="163"/>
      <c r="L65" s="137"/>
      <c r="M65" s="141"/>
      <c r="N65" s="137"/>
      <c r="O65" s="141"/>
      <c r="P65" s="479"/>
      <c r="Q65" s="402"/>
      <c r="R65" s="156"/>
    </row>
    <row r="66" spans="1:18" ht="20.3" customHeight="1" x14ac:dyDescent="0.3">
      <c r="A66" s="157"/>
      <c r="B66" s="170" t="s">
        <v>3421</v>
      </c>
      <c r="C66" s="163" t="s">
        <v>4453</v>
      </c>
      <c r="D66" s="163"/>
      <c r="E66" s="163"/>
      <c r="F66" s="163"/>
      <c r="G66" s="163"/>
      <c r="H66" s="163"/>
      <c r="I66" s="163"/>
      <c r="J66" s="163"/>
      <c r="K66" s="163"/>
      <c r="L66" s="137"/>
      <c r="M66" s="141"/>
      <c r="N66" s="137"/>
      <c r="O66" s="141"/>
      <c r="P66" s="479" t="str">
        <f>VLOOKUP(_Output!D1290,_Guidance!$B$2187:$C$2193,2,FALSE)</f>
        <v xml:space="preserve"> </v>
      </c>
      <c r="Q66" s="402" t="s">
        <v>4455</v>
      </c>
      <c r="R66" s="156"/>
    </row>
    <row r="67" spans="1:18" ht="20.3" customHeight="1" x14ac:dyDescent="0.3">
      <c r="A67" s="157"/>
      <c r="B67" s="170" t="s">
        <v>4459</v>
      </c>
      <c r="C67" s="163" t="s">
        <v>4454</v>
      </c>
      <c r="D67" s="163"/>
      <c r="E67" s="163"/>
      <c r="F67" s="163"/>
      <c r="G67" s="163"/>
      <c r="H67" s="163"/>
      <c r="I67" s="163"/>
      <c r="J67" s="163"/>
      <c r="K67" s="163"/>
      <c r="L67" s="137"/>
      <c r="M67" s="141"/>
      <c r="N67" s="137"/>
      <c r="O67" s="141"/>
      <c r="P67" s="479" t="str">
        <f>VLOOKUP(_Output!D1291,_Guidance!$B$2187:$C$2193,2,FALSE)</f>
        <v xml:space="preserve"> </v>
      </c>
      <c r="Q67" s="402" t="s">
        <v>4456</v>
      </c>
      <c r="R67" s="156"/>
    </row>
    <row r="68" spans="1:18" ht="20.3" customHeight="1" x14ac:dyDescent="0.3">
      <c r="A68" s="157"/>
      <c r="B68" s="170" t="s">
        <v>4460</v>
      </c>
      <c r="C68" s="163" t="s">
        <v>4457</v>
      </c>
      <c r="D68" s="163"/>
      <c r="E68" s="163"/>
      <c r="F68" s="163"/>
      <c r="G68" s="163"/>
      <c r="H68" s="163"/>
      <c r="I68" s="163"/>
      <c r="J68" s="163"/>
      <c r="K68" s="163"/>
      <c r="L68" s="137"/>
      <c r="M68" s="141"/>
      <c r="N68" s="137"/>
      <c r="O68" s="141"/>
      <c r="P68" s="479" t="str">
        <f>VLOOKUP(_Output!D1292,_Guidance!B1592:C1598,2,FALSE)</f>
        <v xml:space="preserve"> </v>
      </c>
      <c r="Q68" s="402" t="s">
        <v>4458</v>
      </c>
      <c r="R68" s="156"/>
    </row>
    <row r="69" spans="1:18" ht="20.3" customHeight="1" x14ac:dyDescent="0.3">
      <c r="A69" s="157"/>
      <c r="B69" s="170" t="s">
        <v>4461</v>
      </c>
      <c r="C69" s="163" t="s">
        <v>4462</v>
      </c>
      <c r="D69" s="163"/>
      <c r="E69" s="163"/>
      <c r="F69" s="163"/>
      <c r="G69" s="163"/>
      <c r="H69" s="163"/>
      <c r="I69" s="163"/>
      <c r="J69" s="163"/>
      <c r="K69" s="163"/>
      <c r="L69" s="137"/>
      <c r="M69" s="141"/>
      <c r="N69" s="137"/>
      <c r="O69" s="141"/>
      <c r="P69" s="479" t="str">
        <f>VLOOKUP(_Output!D1293,_Guidance!$B$2187:$C$2193,2,FALSE)</f>
        <v xml:space="preserve"> </v>
      </c>
      <c r="Q69" s="402" t="s">
        <v>4470</v>
      </c>
      <c r="R69" s="156"/>
    </row>
    <row r="70" spans="1:18" ht="20.3" customHeight="1" x14ac:dyDescent="0.3">
      <c r="A70" s="157"/>
      <c r="B70" s="170"/>
      <c r="C70" s="163"/>
      <c r="D70" s="163"/>
      <c r="E70" s="163"/>
      <c r="F70" s="163"/>
      <c r="G70" s="163"/>
      <c r="H70" s="163"/>
      <c r="I70" s="163"/>
      <c r="J70" s="163"/>
      <c r="K70" s="163"/>
      <c r="L70" s="137"/>
      <c r="M70" s="141"/>
      <c r="N70" s="137"/>
      <c r="O70" s="141"/>
      <c r="P70" s="479"/>
      <c r="Q70" s="402"/>
      <c r="R70" s="156"/>
    </row>
    <row r="71" spans="1:18" ht="20.3" customHeight="1" x14ac:dyDescent="0.3">
      <c r="A71" s="157"/>
      <c r="B71" s="615" t="s">
        <v>4447</v>
      </c>
      <c r="C71" s="163"/>
      <c r="D71" s="163"/>
      <c r="E71" s="163"/>
      <c r="F71" s="163"/>
      <c r="G71" s="163"/>
      <c r="H71" s="163"/>
      <c r="I71" s="163"/>
      <c r="J71" s="163"/>
      <c r="K71" s="163"/>
      <c r="L71" s="137"/>
      <c r="M71" s="141"/>
      <c r="N71" s="137"/>
      <c r="O71" s="141"/>
      <c r="P71" s="479"/>
      <c r="Q71" s="402"/>
      <c r="R71" s="156"/>
    </row>
    <row r="72" spans="1:18" ht="20.3" customHeight="1" x14ac:dyDescent="0.3">
      <c r="A72" s="157"/>
      <c r="B72" s="170" t="s">
        <v>4463</v>
      </c>
      <c r="C72" s="163" t="s">
        <v>4429</v>
      </c>
      <c r="D72" s="163"/>
      <c r="E72" s="163"/>
      <c r="F72" s="163"/>
      <c r="G72" s="163"/>
      <c r="H72" s="163"/>
      <c r="I72" s="163"/>
      <c r="J72" s="163"/>
      <c r="K72" s="163"/>
      <c r="L72" s="137"/>
      <c r="M72" s="141"/>
      <c r="N72" s="137"/>
      <c r="O72" s="141"/>
      <c r="P72" s="479" t="str">
        <f>VLOOKUP(_Output!D1294,_Guidance!$B$2187:$C$2193,2,FALSE)</f>
        <v xml:space="preserve"> </v>
      </c>
      <c r="Q72" s="402" t="s">
        <v>4145</v>
      </c>
      <c r="R72" s="156"/>
    </row>
    <row r="73" spans="1:18" ht="20.3" customHeight="1" x14ac:dyDescent="0.3">
      <c r="A73" s="157"/>
      <c r="B73" s="170" t="s">
        <v>4464</v>
      </c>
      <c r="C73" s="163" t="s">
        <v>4430</v>
      </c>
      <c r="D73" s="163"/>
      <c r="E73" s="163"/>
      <c r="F73" s="163"/>
      <c r="G73" s="163"/>
      <c r="H73" s="163"/>
      <c r="I73" s="163"/>
      <c r="J73" s="163"/>
      <c r="K73" s="163"/>
      <c r="L73" s="137"/>
      <c r="M73" s="141"/>
      <c r="N73" s="137"/>
      <c r="O73" s="141"/>
      <c r="P73" s="479" t="str">
        <f>VLOOKUP(_Output!D1295,_Guidance!$B$2187:$C$2193,2,FALSE)</f>
        <v xml:space="preserve"> </v>
      </c>
      <c r="Q73" s="402" t="s">
        <v>4144</v>
      </c>
      <c r="R73" s="156"/>
    </row>
    <row r="74" spans="1:18" ht="20.3" customHeight="1" x14ac:dyDescent="0.3">
      <c r="A74" s="157"/>
      <c r="B74" s="170" t="s">
        <v>4480</v>
      </c>
      <c r="C74" s="171" t="s">
        <v>2346</v>
      </c>
      <c r="D74" s="171"/>
      <c r="E74" s="171"/>
      <c r="F74" s="171"/>
      <c r="G74" s="171"/>
      <c r="H74" s="171"/>
      <c r="I74" s="171"/>
      <c r="J74" s="171"/>
      <c r="K74" s="171"/>
      <c r="L74" s="140"/>
      <c r="M74" s="144"/>
      <c r="N74" s="140"/>
      <c r="O74" s="144"/>
      <c r="P74" s="480" t="str">
        <f>VLOOKUP(_Output!D520,_Guidance!$B$2187:$C$2193,2,FALSE)</f>
        <v xml:space="preserve"> </v>
      </c>
      <c r="Q74" s="406" t="s">
        <v>2365</v>
      </c>
      <c r="R74" s="156"/>
    </row>
    <row r="75" spans="1:18" ht="20.3" customHeight="1" x14ac:dyDescent="0.3">
      <c r="A75" s="157"/>
      <c r="B75" s="141"/>
      <c r="C75" s="172" t="s">
        <v>604</v>
      </c>
      <c r="D75" s="172"/>
      <c r="E75" s="172"/>
      <c r="F75" s="172"/>
      <c r="G75" s="172"/>
      <c r="H75" s="172"/>
      <c r="I75" s="172"/>
      <c r="J75" s="172"/>
      <c r="K75" s="172"/>
      <c r="L75" s="408">
        <f>IFERROR(ROUND(_Output!K522,0),0)</f>
        <v>0</v>
      </c>
      <c r="M75" s="141"/>
      <c r="N75" s="137"/>
      <c r="O75" s="141"/>
      <c r="P75" s="180"/>
      <c r="Q75" s="402"/>
      <c r="R75" s="156"/>
    </row>
    <row r="76" spans="1:18" ht="20.3" customHeight="1" x14ac:dyDescent="0.3">
      <c r="A76" s="157"/>
      <c r="B76" s="141"/>
      <c r="C76" s="172"/>
      <c r="D76" s="172"/>
      <c r="E76" s="172"/>
      <c r="F76" s="172"/>
      <c r="G76" s="172"/>
      <c r="H76" s="172"/>
      <c r="I76" s="172"/>
      <c r="J76" s="172"/>
      <c r="K76" s="172"/>
      <c r="L76" s="478"/>
      <c r="M76" s="141"/>
      <c r="N76" s="137"/>
      <c r="O76" s="141"/>
      <c r="P76" s="180"/>
      <c r="Q76" s="402"/>
      <c r="R76" s="156"/>
    </row>
    <row r="77" spans="1:18" ht="20.3" customHeight="1" x14ac:dyDescent="0.3">
      <c r="A77" s="176"/>
      <c r="B77" s="174" t="s">
        <v>233</v>
      </c>
      <c r="C77" s="174"/>
      <c r="D77" s="174"/>
      <c r="E77" s="174"/>
      <c r="F77" s="174"/>
      <c r="G77" s="174"/>
      <c r="H77" s="174"/>
      <c r="I77" s="174"/>
      <c r="J77" s="174"/>
      <c r="K77" s="174"/>
      <c r="L77" s="140"/>
      <c r="M77" s="141"/>
      <c r="N77" s="140"/>
      <c r="O77" s="141"/>
      <c r="P77" s="140"/>
      <c r="Q77" s="140"/>
      <c r="R77" s="156"/>
    </row>
    <row r="78" spans="1:18" ht="20.3" customHeight="1" x14ac:dyDescent="0.3">
      <c r="A78" s="9"/>
      <c r="B78" s="3" t="s">
        <v>822</v>
      </c>
      <c r="C78" s="3" t="s">
        <v>4651</v>
      </c>
      <c r="D78" s="5"/>
      <c r="E78" s="5"/>
      <c r="F78" s="5"/>
      <c r="G78" s="5"/>
      <c r="H78" s="5"/>
      <c r="I78" s="5"/>
      <c r="J78" s="5"/>
      <c r="K78" s="5"/>
      <c r="L78" s="728" t="s">
        <v>2325</v>
      </c>
      <c r="M78" s="714"/>
      <c r="N78" s="847"/>
      <c r="O78" s="847"/>
      <c r="P78" s="847"/>
      <c r="Q78" s="848"/>
      <c r="R78" s="14"/>
    </row>
    <row r="79" spans="1:18" ht="20.3" customHeight="1" x14ac:dyDescent="0.3">
      <c r="A79" s="9"/>
      <c r="B79" s="5"/>
      <c r="C79" s="5"/>
      <c r="D79" s="5"/>
      <c r="E79" s="5"/>
      <c r="F79" s="5"/>
      <c r="G79" s="5"/>
      <c r="H79" s="5"/>
      <c r="I79" s="5"/>
      <c r="J79" s="5"/>
      <c r="K79" s="5"/>
      <c r="L79" s="729" t="s">
        <v>2326</v>
      </c>
      <c r="M79" s="715"/>
      <c r="N79" s="843"/>
      <c r="O79" s="843"/>
      <c r="P79" s="843"/>
      <c r="Q79" s="844"/>
      <c r="R79" s="14"/>
    </row>
    <row r="80" spans="1:18" ht="20.3" customHeight="1" x14ac:dyDescent="0.3">
      <c r="A80" s="9"/>
      <c r="B80" s="5"/>
      <c r="C80" s="5"/>
      <c r="D80" s="5"/>
      <c r="E80" s="5"/>
      <c r="F80" s="5"/>
      <c r="G80" s="5"/>
      <c r="H80" s="5"/>
      <c r="I80" s="5"/>
      <c r="J80" s="5"/>
      <c r="K80" s="5"/>
      <c r="L80" s="729" t="s">
        <v>238</v>
      </c>
      <c r="M80" s="715"/>
      <c r="N80" s="845"/>
      <c r="O80" s="845"/>
      <c r="P80" s="845"/>
      <c r="Q80" s="846"/>
      <c r="R80" s="14"/>
    </row>
    <row r="81" spans="1:18" ht="20.3" customHeight="1" x14ac:dyDescent="0.3">
      <c r="A81" s="9"/>
      <c r="B81" s="5"/>
      <c r="C81" s="5"/>
      <c r="D81" s="5"/>
      <c r="E81" s="5"/>
      <c r="F81" s="5"/>
      <c r="G81" s="5"/>
      <c r="H81" s="5"/>
      <c r="I81" s="5"/>
      <c r="J81" s="5"/>
      <c r="K81" s="5"/>
      <c r="L81" s="729" t="s">
        <v>306</v>
      </c>
      <c r="M81" s="715"/>
      <c r="N81" s="843"/>
      <c r="O81" s="843"/>
      <c r="P81" s="843"/>
      <c r="Q81" s="844"/>
      <c r="R81" s="14"/>
    </row>
    <row r="82" spans="1:18" ht="20.3" customHeight="1" x14ac:dyDescent="0.3">
      <c r="A82" s="9"/>
      <c r="B82" s="5"/>
      <c r="C82" s="5"/>
      <c r="D82" s="5"/>
      <c r="E82" s="5"/>
      <c r="F82" s="5"/>
      <c r="G82" s="5"/>
      <c r="H82" s="5"/>
      <c r="I82" s="5"/>
      <c r="J82" s="5"/>
      <c r="K82" s="5"/>
      <c r="L82" s="729" t="s">
        <v>86</v>
      </c>
      <c r="M82" s="715"/>
      <c r="N82" s="845"/>
      <c r="O82" s="845"/>
      <c r="P82" s="845"/>
      <c r="Q82" s="846"/>
      <c r="R82" s="14"/>
    </row>
    <row r="83" spans="1:18" ht="20.3" customHeight="1" x14ac:dyDescent="0.3">
      <c r="A83" s="9"/>
      <c r="B83" s="5"/>
      <c r="C83" s="5"/>
      <c r="D83" s="5"/>
      <c r="E83" s="5"/>
      <c r="F83" s="5"/>
      <c r="G83" s="5"/>
      <c r="H83" s="5"/>
      <c r="I83" s="5"/>
      <c r="J83" s="5"/>
      <c r="K83" s="5"/>
      <c r="L83" s="729" t="s">
        <v>87</v>
      </c>
      <c r="M83" s="715"/>
      <c r="N83" s="849"/>
      <c r="O83" s="849"/>
      <c r="P83" s="849"/>
      <c r="Q83" s="850"/>
      <c r="R83" s="14"/>
    </row>
    <row r="84" spans="1:18" ht="20.3" customHeight="1" x14ac:dyDescent="0.3">
      <c r="A84" s="9"/>
      <c r="B84" s="5"/>
      <c r="C84" s="5"/>
      <c r="D84" s="5"/>
      <c r="E84" s="5"/>
      <c r="F84" s="5"/>
      <c r="G84" s="5"/>
      <c r="H84" s="5"/>
      <c r="I84" s="5"/>
      <c r="J84" s="5"/>
      <c r="K84" s="5"/>
      <c r="L84" s="729" t="s">
        <v>88</v>
      </c>
      <c r="M84" s="715"/>
      <c r="N84" s="849"/>
      <c r="O84" s="849"/>
      <c r="P84" s="849"/>
      <c r="Q84" s="850"/>
      <c r="R84" s="14"/>
    </row>
    <row r="85" spans="1:18" ht="20.3" customHeight="1" x14ac:dyDescent="0.3">
      <c r="A85" s="9"/>
      <c r="B85" s="5"/>
      <c r="C85" s="5"/>
      <c r="D85" s="5"/>
      <c r="E85" s="5"/>
      <c r="F85" s="5"/>
      <c r="G85" s="5"/>
      <c r="H85" s="5"/>
      <c r="I85" s="5"/>
      <c r="J85" s="5"/>
      <c r="K85" s="5"/>
      <c r="L85" s="729" t="s">
        <v>89</v>
      </c>
      <c r="M85" s="715"/>
      <c r="N85" s="849"/>
      <c r="O85" s="849"/>
      <c r="P85" s="849"/>
      <c r="Q85" s="850"/>
      <c r="R85" s="14"/>
    </row>
    <row r="86" spans="1:18" ht="20.3" customHeight="1" x14ac:dyDescent="0.3">
      <c r="A86" s="9"/>
      <c r="B86" s="5"/>
      <c r="C86" s="5"/>
      <c r="D86" s="5"/>
      <c r="E86" s="5"/>
      <c r="F86" s="5"/>
      <c r="G86" s="5"/>
      <c r="H86" s="5"/>
      <c r="I86" s="5"/>
      <c r="J86" s="5"/>
      <c r="K86" s="5"/>
      <c r="L86" s="729" t="s">
        <v>2327</v>
      </c>
      <c r="M86" s="715"/>
      <c r="N86" s="849"/>
      <c r="O86" s="849"/>
      <c r="P86" s="849"/>
      <c r="Q86" s="850"/>
      <c r="R86" s="14"/>
    </row>
    <row r="87" spans="1:18" ht="20.3" customHeight="1" x14ac:dyDescent="0.3">
      <c r="A87" s="9"/>
      <c r="B87" s="5"/>
      <c r="C87" s="5"/>
      <c r="D87" s="5"/>
      <c r="E87" s="5"/>
      <c r="F87" s="5"/>
      <c r="G87" s="5"/>
      <c r="H87" s="5"/>
      <c r="I87" s="5"/>
      <c r="J87" s="5"/>
      <c r="K87" s="5"/>
      <c r="L87" s="729" t="s">
        <v>2328</v>
      </c>
      <c r="M87" s="715"/>
      <c r="N87" s="849"/>
      <c r="O87" s="849"/>
      <c r="P87" s="849"/>
      <c r="Q87" s="850"/>
      <c r="R87" s="14"/>
    </row>
    <row r="88" spans="1:18" ht="20.3" customHeight="1" x14ac:dyDescent="0.3">
      <c r="A88" s="9"/>
      <c r="B88" s="5"/>
      <c r="C88" s="5"/>
      <c r="D88" s="5"/>
      <c r="E88" s="5"/>
      <c r="F88" s="5"/>
      <c r="G88" s="5"/>
      <c r="H88" s="5"/>
      <c r="I88" s="5"/>
      <c r="J88" s="5"/>
      <c r="K88" s="5"/>
      <c r="L88" s="729" t="s">
        <v>2329</v>
      </c>
      <c r="M88" s="715"/>
      <c r="N88" s="843"/>
      <c r="O88" s="843"/>
      <c r="P88" s="843"/>
      <c r="Q88" s="844"/>
      <c r="R88" s="14"/>
    </row>
    <row r="89" spans="1:18" ht="20.3" customHeight="1" x14ac:dyDescent="0.3">
      <c r="A89" s="9"/>
      <c r="B89" s="5"/>
      <c r="C89" s="5"/>
      <c r="D89" s="5"/>
      <c r="E89" s="5"/>
      <c r="F89" s="5"/>
      <c r="G89" s="5"/>
      <c r="H89" s="5"/>
      <c r="I89" s="5"/>
      <c r="J89" s="5"/>
      <c r="K89" s="5"/>
      <c r="L89" s="729" t="s">
        <v>2330</v>
      </c>
      <c r="M89" s="715"/>
      <c r="N89" s="843"/>
      <c r="O89" s="843"/>
      <c r="P89" s="843"/>
      <c r="Q89" s="844"/>
      <c r="R89" s="14"/>
    </row>
    <row r="90" spans="1:18" ht="20.3" customHeight="1" x14ac:dyDescent="0.3">
      <c r="A90" s="9"/>
      <c r="B90" s="5"/>
      <c r="C90" s="5"/>
      <c r="D90" s="5"/>
      <c r="E90" s="5"/>
      <c r="F90" s="5"/>
      <c r="G90" s="5"/>
      <c r="H90" s="5"/>
      <c r="I90" s="5"/>
      <c r="J90" s="5"/>
      <c r="K90" s="5"/>
      <c r="L90" s="729" t="s">
        <v>2658</v>
      </c>
      <c r="M90" s="715"/>
      <c r="N90" s="845"/>
      <c r="O90" s="845"/>
      <c r="P90" s="845"/>
      <c r="Q90" s="846"/>
      <c r="R90" s="14"/>
    </row>
    <row r="91" spans="1:18" ht="20.3" customHeight="1" x14ac:dyDescent="0.3">
      <c r="A91" s="9"/>
      <c r="B91" s="5"/>
      <c r="C91" s="5"/>
      <c r="D91" s="5"/>
      <c r="E91" s="5"/>
      <c r="F91" s="5"/>
      <c r="G91" s="5"/>
      <c r="H91" s="5"/>
      <c r="I91" s="5"/>
      <c r="J91" s="5"/>
      <c r="K91" s="5"/>
      <c r="L91" s="729" t="s">
        <v>2331</v>
      </c>
      <c r="M91" s="715"/>
      <c r="N91" s="843"/>
      <c r="O91" s="843"/>
      <c r="P91" s="843"/>
      <c r="Q91" s="844"/>
      <c r="R91" s="14"/>
    </row>
    <row r="92" spans="1:18" ht="20.3" customHeight="1" x14ac:dyDescent="0.3">
      <c r="A92" s="9"/>
      <c r="B92" s="5"/>
      <c r="C92" s="5"/>
      <c r="D92" s="5"/>
      <c r="E92" s="5"/>
      <c r="F92" s="5"/>
      <c r="G92" s="5"/>
      <c r="H92" s="5"/>
      <c r="I92" s="5"/>
      <c r="J92" s="5"/>
      <c r="K92" s="5"/>
      <c r="L92" s="729" t="s">
        <v>2332</v>
      </c>
      <c r="M92" s="715"/>
      <c r="N92" s="843"/>
      <c r="O92" s="843"/>
      <c r="P92" s="843"/>
      <c r="Q92" s="844"/>
      <c r="R92" s="14"/>
    </row>
    <row r="93" spans="1:18" ht="20.3" customHeight="1" x14ac:dyDescent="0.3">
      <c r="A93" s="9"/>
      <c r="B93" s="5"/>
      <c r="C93" s="5"/>
      <c r="D93" s="5"/>
      <c r="E93" s="5"/>
      <c r="F93" s="5"/>
      <c r="G93" s="5"/>
      <c r="H93" s="5"/>
      <c r="I93" s="5"/>
      <c r="J93" s="5"/>
      <c r="K93" s="5"/>
      <c r="L93" s="729" t="s">
        <v>2674</v>
      </c>
      <c r="M93" s="715"/>
      <c r="N93" s="845"/>
      <c r="O93" s="845"/>
      <c r="P93" s="845"/>
      <c r="Q93" s="846"/>
      <c r="R93" s="14"/>
    </row>
    <row r="94" spans="1:18" ht="20.3" customHeight="1" x14ac:dyDescent="0.3">
      <c r="A94" s="9"/>
      <c r="B94" s="5"/>
      <c r="C94" s="5"/>
      <c r="D94" s="5"/>
      <c r="E94" s="5"/>
      <c r="F94" s="5"/>
      <c r="G94" s="5"/>
      <c r="H94" s="5"/>
      <c r="I94" s="5"/>
      <c r="J94" s="5"/>
      <c r="K94" s="5"/>
      <c r="L94" s="729" t="s">
        <v>2675</v>
      </c>
      <c r="M94" s="715"/>
      <c r="N94" s="849"/>
      <c r="O94" s="849"/>
      <c r="P94" s="849"/>
      <c r="Q94" s="850"/>
      <c r="R94" s="14"/>
    </row>
    <row r="95" spans="1:18" ht="20.3" customHeight="1" x14ac:dyDescent="0.3">
      <c r="A95" s="9"/>
      <c r="B95" s="5"/>
      <c r="C95" s="5"/>
      <c r="D95" s="5"/>
      <c r="E95" s="5"/>
      <c r="F95" s="5"/>
      <c r="G95" s="5"/>
      <c r="H95" s="5"/>
      <c r="I95" s="5"/>
      <c r="J95" s="5"/>
      <c r="K95" s="5"/>
      <c r="L95" s="729" t="s">
        <v>2676</v>
      </c>
      <c r="M95" s="715"/>
      <c r="N95" s="849"/>
      <c r="O95" s="849"/>
      <c r="P95" s="849"/>
      <c r="Q95" s="850"/>
      <c r="R95" s="14"/>
    </row>
    <row r="96" spans="1:18" ht="20.3" customHeight="1" x14ac:dyDescent="0.3">
      <c r="A96" s="9"/>
      <c r="B96" s="5"/>
      <c r="C96" s="5"/>
      <c r="D96" s="5"/>
      <c r="E96" s="5"/>
      <c r="F96" s="5"/>
      <c r="G96" s="5"/>
      <c r="H96" s="5"/>
      <c r="I96" s="5"/>
      <c r="J96" s="5"/>
      <c r="K96" s="5"/>
      <c r="L96" s="729" t="s">
        <v>2681</v>
      </c>
      <c r="M96" s="715"/>
      <c r="N96" s="849"/>
      <c r="O96" s="849"/>
      <c r="P96" s="849"/>
      <c r="Q96" s="850"/>
      <c r="R96" s="14"/>
    </row>
    <row r="97" spans="1:18" ht="20.3" customHeight="1" x14ac:dyDescent="0.3">
      <c r="A97" s="9"/>
      <c r="B97" s="5"/>
      <c r="C97" s="5"/>
      <c r="D97" s="5"/>
      <c r="E97" s="5"/>
      <c r="F97" s="5"/>
      <c r="G97" s="5"/>
      <c r="H97" s="5"/>
      <c r="I97" s="5"/>
      <c r="J97" s="5"/>
      <c r="K97" s="5"/>
      <c r="L97" s="729" t="s">
        <v>2333</v>
      </c>
      <c r="M97" s="715"/>
      <c r="N97" s="843"/>
      <c r="O97" s="843"/>
      <c r="P97" s="843"/>
      <c r="Q97" s="844"/>
      <c r="R97" s="14"/>
    </row>
    <row r="98" spans="1:18" ht="20.3" customHeight="1" x14ac:dyDescent="0.3">
      <c r="A98" s="9"/>
      <c r="B98" s="5"/>
      <c r="C98" s="5"/>
      <c r="D98" s="5"/>
      <c r="E98" s="5"/>
      <c r="F98" s="5"/>
      <c r="G98" s="5"/>
      <c r="H98" s="5"/>
      <c r="I98" s="5"/>
      <c r="J98" s="5"/>
      <c r="K98" s="5"/>
      <c r="L98" s="729" t="s">
        <v>2334</v>
      </c>
      <c r="M98" s="715"/>
      <c r="N98" s="843"/>
      <c r="O98" s="843"/>
      <c r="P98" s="843"/>
      <c r="Q98" s="844"/>
      <c r="R98" s="14"/>
    </row>
    <row r="99" spans="1:18" ht="20.3" customHeight="1" x14ac:dyDescent="0.3">
      <c r="A99" s="9"/>
      <c r="B99" s="5"/>
      <c r="C99" s="5"/>
      <c r="D99" s="5"/>
      <c r="E99" s="5"/>
      <c r="F99" s="5"/>
      <c r="G99" s="5"/>
      <c r="H99" s="5"/>
      <c r="I99" s="5"/>
      <c r="J99" s="5"/>
      <c r="K99" s="5"/>
      <c r="L99" s="730" t="s">
        <v>4025</v>
      </c>
      <c r="M99" s="716"/>
      <c r="N99" s="841"/>
      <c r="O99" s="841"/>
      <c r="P99" s="841"/>
      <c r="Q99" s="842"/>
      <c r="R99" s="14"/>
    </row>
    <row r="100" spans="1:18" ht="20.3" customHeight="1" x14ac:dyDescent="0.3">
      <c r="A100" s="9"/>
      <c r="B100" s="5"/>
      <c r="C100" s="5"/>
      <c r="D100" s="5"/>
      <c r="E100" s="5"/>
      <c r="F100" s="5"/>
      <c r="G100" s="5"/>
      <c r="H100" s="5"/>
      <c r="I100" s="5"/>
      <c r="J100" s="5"/>
      <c r="K100" s="5"/>
      <c r="L100" s="5"/>
      <c r="M100" s="5"/>
      <c r="N100" s="5"/>
      <c r="O100" s="5"/>
      <c r="P100" s="5"/>
      <c r="Q100" s="5"/>
      <c r="R100" s="14"/>
    </row>
    <row r="101" spans="1:18" ht="20.3" customHeight="1" x14ac:dyDescent="0.3">
      <c r="A101" s="9"/>
      <c r="B101" s="5"/>
      <c r="C101" s="5"/>
      <c r="D101" s="5"/>
      <c r="E101" s="5"/>
      <c r="F101" s="5"/>
      <c r="G101" s="5"/>
      <c r="H101" s="5"/>
      <c r="I101" s="5"/>
      <c r="J101" s="5"/>
      <c r="K101" s="5"/>
      <c r="L101" s="728" t="s">
        <v>3404</v>
      </c>
      <c r="M101" s="714"/>
      <c r="N101" s="847"/>
      <c r="O101" s="847"/>
      <c r="P101" s="847"/>
      <c r="Q101" s="848"/>
      <c r="R101" s="14"/>
    </row>
    <row r="102" spans="1:18" ht="20.3" customHeight="1" x14ac:dyDescent="0.3">
      <c r="A102" s="9"/>
      <c r="B102" s="5"/>
      <c r="C102" s="5"/>
      <c r="D102" s="5"/>
      <c r="E102" s="5"/>
      <c r="F102" s="5"/>
      <c r="G102" s="5"/>
      <c r="H102" s="5"/>
      <c r="I102" s="5"/>
      <c r="J102" s="5"/>
      <c r="K102" s="5"/>
      <c r="L102" s="729" t="s">
        <v>3405</v>
      </c>
      <c r="M102" s="715"/>
      <c r="N102" s="843"/>
      <c r="O102" s="843"/>
      <c r="P102" s="843"/>
      <c r="Q102" s="844"/>
      <c r="R102" s="14"/>
    </row>
    <row r="103" spans="1:18" ht="20.3" customHeight="1" x14ac:dyDescent="0.3">
      <c r="A103" s="9"/>
      <c r="B103" s="5"/>
      <c r="C103" s="5"/>
      <c r="D103" s="5"/>
      <c r="E103" s="5"/>
      <c r="F103" s="5"/>
      <c r="G103" s="5"/>
      <c r="H103" s="5"/>
      <c r="I103" s="5"/>
      <c r="J103" s="5"/>
      <c r="K103" s="5"/>
      <c r="L103" s="729" t="s">
        <v>3406</v>
      </c>
      <c r="M103" s="715"/>
      <c r="N103" s="845"/>
      <c r="O103" s="845"/>
      <c r="P103" s="845"/>
      <c r="Q103" s="846"/>
      <c r="R103" s="14"/>
    </row>
    <row r="104" spans="1:18" ht="20.3" customHeight="1" x14ac:dyDescent="0.3">
      <c r="A104" s="9"/>
      <c r="B104" s="5"/>
      <c r="C104" s="5"/>
      <c r="D104" s="5"/>
      <c r="E104" s="5"/>
      <c r="F104" s="5"/>
      <c r="G104" s="5"/>
      <c r="H104" s="5"/>
      <c r="I104" s="5"/>
      <c r="J104" s="5"/>
      <c r="K104" s="5"/>
      <c r="L104" s="729" t="s">
        <v>3407</v>
      </c>
      <c r="M104" s="715"/>
      <c r="N104" s="843"/>
      <c r="O104" s="843"/>
      <c r="P104" s="843"/>
      <c r="Q104" s="844"/>
      <c r="R104" s="14"/>
    </row>
    <row r="105" spans="1:18" ht="20.3" customHeight="1" x14ac:dyDescent="0.3">
      <c r="A105" s="9"/>
      <c r="B105" s="5"/>
      <c r="C105" s="5"/>
      <c r="D105" s="5"/>
      <c r="E105" s="5"/>
      <c r="F105" s="5"/>
      <c r="G105" s="5"/>
      <c r="H105" s="5"/>
      <c r="I105" s="5"/>
      <c r="J105" s="5"/>
      <c r="K105" s="5"/>
      <c r="L105" s="729" t="s">
        <v>3408</v>
      </c>
      <c r="M105" s="715"/>
      <c r="N105" s="843"/>
      <c r="O105" s="843"/>
      <c r="P105" s="843"/>
      <c r="Q105" s="844"/>
      <c r="R105" s="14"/>
    </row>
    <row r="106" spans="1:18" ht="20.3" customHeight="1" x14ac:dyDescent="0.3">
      <c r="A106" s="9"/>
      <c r="B106" s="5"/>
      <c r="C106" s="5"/>
      <c r="D106" s="5"/>
      <c r="E106" s="5"/>
      <c r="F106" s="5"/>
      <c r="G106" s="5"/>
      <c r="H106" s="5"/>
      <c r="I106" s="5"/>
      <c r="J106" s="5"/>
      <c r="K106" s="5"/>
      <c r="L106" s="729" t="s">
        <v>3409</v>
      </c>
      <c r="M106" s="715"/>
      <c r="N106" s="843"/>
      <c r="O106" s="843"/>
      <c r="P106" s="843"/>
      <c r="Q106" s="844"/>
      <c r="R106" s="14"/>
    </row>
    <row r="107" spans="1:18" ht="20.3" customHeight="1" x14ac:dyDescent="0.3">
      <c r="A107" s="9"/>
      <c r="B107" s="5"/>
      <c r="C107" s="5"/>
      <c r="D107" s="5"/>
      <c r="E107" s="5"/>
      <c r="F107" s="5"/>
      <c r="G107" s="5"/>
      <c r="H107" s="5"/>
      <c r="I107" s="5"/>
      <c r="J107" s="5"/>
      <c r="K107" s="5"/>
      <c r="L107" s="729" t="s">
        <v>3410</v>
      </c>
      <c r="M107" s="715"/>
      <c r="N107" s="843"/>
      <c r="O107" s="843"/>
      <c r="P107" s="843"/>
      <c r="Q107" s="844"/>
      <c r="R107" s="14"/>
    </row>
    <row r="108" spans="1:18" ht="20.3" customHeight="1" x14ac:dyDescent="0.3">
      <c r="A108" s="9"/>
      <c r="B108" s="5"/>
      <c r="C108" s="5"/>
      <c r="D108" s="5"/>
      <c r="E108" s="5"/>
      <c r="F108" s="5"/>
      <c r="G108" s="5"/>
      <c r="H108" s="5"/>
      <c r="I108" s="5"/>
      <c r="J108" s="5"/>
      <c r="K108" s="5"/>
      <c r="L108" s="729" t="s">
        <v>3411</v>
      </c>
      <c r="M108" s="715"/>
      <c r="N108" s="843"/>
      <c r="O108" s="843"/>
      <c r="P108" s="843"/>
      <c r="Q108" s="844"/>
      <c r="R108" s="14"/>
    </row>
    <row r="109" spans="1:18" ht="20.3" customHeight="1" x14ac:dyDescent="0.3">
      <c r="A109" s="9"/>
      <c r="B109" s="5"/>
      <c r="C109" s="5"/>
      <c r="D109" s="5"/>
      <c r="E109" s="5"/>
      <c r="F109" s="5"/>
      <c r="G109" s="5"/>
      <c r="H109" s="5"/>
      <c r="I109" s="5"/>
      <c r="J109" s="5"/>
      <c r="K109" s="5"/>
      <c r="L109" s="729" t="s">
        <v>3412</v>
      </c>
      <c r="M109" s="715"/>
      <c r="N109" s="843"/>
      <c r="O109" s="843"/>
      <c r="P109" s="843"/>
      <c r="Q109" s="844"/>
      <c r="R109" s="14"/>
    </row>
    <row r="110" spans="1:18" ht="20.3" customHeight="1" x14ac:dyDescent="0.3">
      <c r="A110" s="9"/>
      <c r="B110" s="5"/>
      <c r="C110" s="5"/>
      <c r="D110" s="5"/>
      <c r="E110" s="5"/>
      <c r="F110" s="5"/>
      <c r="G110" s="5"/>
      <c r="H110" s="5"/>
      <c r="I110" s="5"/>
      <c r="J110" s="5"/>
      <c r="K110" s="5"/>
      <c r="L110" s="729" t="s">
        <v>3413</v>
      </c>
      <c r="M110" s="715"/>
      <c r="N110" s="843"/>
      <c r="O110" s="843"/>
      <c r="P110" s="843"/>
      <c r="Q110" s="844"/>
      <c r="R110" s="14"/>
    </row>
    <row r="111" spans="1:18" ht="20.3" customHeight="1" x14ac:dyDescent="0.3">
      <c r="A111" s="9"/>
      <c r="B111" s="5"/>
      <c r="C111" s="5"/>
      <c r="D111" s="5"/>
      <c r="E111" s="5"/>
      <c r="F111" s="5"/>
      <c r="G111" s="5"/>
      <c r="H111" s="5"/>
      <c r="I111" s="5"/>
      <c r="J111" s="5"/>
      <c r="K111" s="5"/>
      <c r="L111" s="729" t="s">
        <v>3414</v>
      </c>
      <c r="M111" s="715"/>
      <c r="N111" s="843"/>
      <c r="O111" s="843"/>
      <c r="P111" s="843"/>
      <c r="Q111" s="844"/>
      <c r="R111" s="14"/>
    </row>
    <row r="112" spans="1:18" ht="20.3" customHeight="1" x14ac:dyDescent="0.3">
      <c r="A112" s="9"/>
      <c r="B112" s="5"/>
      <c r="C112" s="5"/>
      <c r="D112" s="5"/>
      <c r="E112" s="5"/>
      <c r="F112" s="5"/>
      <c r="G112" s="5"/>
      <c r="H112" s="5"/>
      <c r="I112" s="5"/>
      <c r="J112" s="5"/>
      <c r="K112" s="5"/>
      <c r="L112" s="729" t="s">
        <v>3415</v>
      </c>
      <c r="M112" s="715"/>
      <c r="N112" s="843"/>
      <c r="O112" s="843"/>
      <c r="P112" s="843"/>
      <c r="Q112" s="844"/>
      <c r="R112" s="14"/>
    </row>
    <row r="113" spans="1:18" ht="20.3" customHeight="1" x14ac:dyDescent="0.3">
      <c r="A113" s="9"/>
      <c r="B113" s="5"/>
      <c r="C113" s="5"/>
      <c r="D113" s="5"/>
      <c r="E113" s="5"/>
      <c r="F113" s="5"/>
      <c r="G113" s="5"/>
      <c r="H113" s="5"/>
      <c r="I113" s="5"/>
      <c r="J113" s="5"/>
      <c r="K113" s="5"/>
      <c r="L113" s="729" t="s">
        <v>3416</v>
      </c>
      <c r="M113" s="715"/>
      <c r="N113" s="843"/>
      <c r="O113" s="843"/>
      <c r="P113" s="843"/>
      <c r="Q113" s="844"/>
      <c r="R113" s="14"/>
    </row>
    <row r="114" spans="1:18" ht="20.3" customHeight="1" x14ac:dyDescent="0.3">
      <c r="A114" s="9"/>
      <c r="B114" s="5"/>
      <c r="C114" s="5"/>
      <c r="D114" s="5"/>
      <c r="E114" s="5"/>
      <c r="F114" s="5"/>
      <c r="G114" s="5"/>
      <c r="H114" s="5"/>
      <c r="I114" s="5"/>
      <c r="J114" s="5"/>
      <c r="K114" s="5"/>
      <c r="L114" s="729" t="s">
        <v>3417</v>
      </c>
      <c r="M114" s="715"/>
      <c r="N114" s="843"/>
      <c r="O114" s="843"/>
      <c r="P114" s="843"/>
      <c r="Q114" s="844"/>
      <c r="R114" s="14"/>
    </row>
    <row r="115" spans="1:18" ht="20.3" customHeight="1" x14ac:dyDescent="0.3">
      <c r="A115" s="9"/>
      <c r="B115" s="5"/>
      <c r="C115" s="5"/>
      <c r="D115" s="5"/>
      <c r="E115" s="5"/>
      <c r="F115" s="5"/>
      <c r="G115" s="5"/>
      <c r="H115" s="5"/>
      <c r="I115" s="5"/>
      <c r="J115" s="5"/>
      <c r="K115" s="5"/>
      <c r="L115" s="729" t="s">
        <v>3418</v>
      </c>
      <c r="M115" s="715"/>
      <c r="N115" s="843"/>
      <c r="O115" s="843"/>
      <c r="P115" s="843"/>
      <c r="Q115" s="844"/>
      <c r="R115" s="14"/>
    </row>
    <row r="116" spans="1:18" ht="20.3" customHeight="1" x14ac:dyDescent="0.3">
      <c r="A116" s="9"/>
      <c r="B116" s="5"/>
      <c r="C116" s="5"/>
      <c r="D116" s="5"/>
      <c r="E116" s="5"/>
      <c r="F116" s="5"/>
      <c r="G116" s="5"/>
      <c r="H116" s="5"/>
      <c r="I116" s="5"/>
      <c r="J116" s="5"/>
      <c r="K116" s="5"/>
      <c r="L116" s="729" t="s">
        <v>3419</v>
      </c>
      <c r="M116" s="715"/>
      <c r="N116" s="843"/>
      <c r="O116" s="843"/>
      <c r="P116" s="843"/>
      <c r="Q116" s="844"/>
      <c r="R116" s="14"/>
    </row>
    <row r="117" spans="1:18" ht="20.3" customHeight="1" x14ac:dyDescent="0.3">
      <c r="A117" s="9"/>
      <c r="B117" s="5"/>
      <c r="C117" s="5"/>
      <c r="D117" s="5"/>
      <c r="E117" s="5"/>
      <c r="F117" s="5"/>
      <c r="G117" s="5"/>
      <c r="H117" s="5"/>
      <c r="I117" s="5"/>
      <c r="J117" s="5"/>
      <c r="K117" s="5"/>
      <c r="L117" s="729" t="s">
        <v>3420</v>
      </c>
      <c r="M117" s="715"/>
      <c r="N117" s="843"/>
      <c r="O117" s="843"/>
      <c r="P117" s="843"/>
      <c r="Q117" s="844"/>
      <c r="R117" s="14"/>
    </row>
    <row r="118" spans="1:18" ht="20.3" customHeight="1" x14ac:dyDescent="0.3">
      <c r="A118" s="9"/>
      <c r="B118" s="5"/>
      <c r="C118" s="5"/>
      <c r="D118" s="5"/>
      <c r="E118" s="5"/>
      <c r="F118" s="5"/>
      <c r="G118" s="5"/>
      <c r="H118" s="5"/>
      <c r="I118" s="5"/>
      <c r="J118" s="5"/>
      <c r="K118" s="5"/>
      <c r="L118" s="729" t="s">
        <v>3421</v>
      </c>
      <c r="M118" s="715"/>
      <c r="N118" s="843"/>
      <c r="O118" s="843"/>
      <c r="P118" s="843"/>
      <c r="Q118" s="844"/>
      <c r="R118" s="14"/>
    </row>
    <row r="119" spans="1:18" ht="20.3" customHeight="1" x14ac:dyDescent="0.3">
      <c r="A119" s="9"/>
      <c r="B119" s="5"/>
      <c r="C119" s="5"/>
      <c r="D119" s="5"/>
      <c r="E119" s="5"/>
      <c r="F119" s="5"/>
      <c r="G119" s="5"/>
      <c r="H119" s="5"/>
      <c r="I119" s="5"/>
      <c r="J119" s="5"/>
      <c r="K119" s="5"/>
      <c r="L119" s="729" t="s">
        <v>4459</v>
      </c>
      <c r="M119" s="715"/>
      <c r="N119" s="843"/>
      <c r="O119" s="843"/>
      <c r="P119" s="843"/>
      <c r="Q119" s="844"/>
      <c r="R119" s="14"/>
    </row>
    <row r="120" spans="1:18" ht="20.3" customHeight="1" x14ac:dyDescent="0.3">
      <c r="A120" s="9"/>
      <c r="B120" s="5"/>
      <c r="C120" s="5"/>
      <c r="D120" s="5"/>
      <c r="E120" s="5"/>
      <c r="F120" s="5"/>
      <c r="G120" s="5"/>
      <c r="H120" s="5"/>
      <c r="I120" s="5"/>
      <c r="J120" s="5"/>
      <c r="K120" s="5"/>
      <c r="L120" s="729" t="s">
        <v>4460</v>
      </c>
      <c r="M120" s="715"/>
      <c r="N120" s="843"/>
      <c r="O120" s="843"/>
      <c r="P120" s="843"/>
      <c r="Q120" s="844"/>
      <c r="R120" s="14"/>
    </row>
    <row r="121" spans="1:18" ht="20.3" customHeight="1" x14ac:dyDescent="0.3">
      <c r="A121" s="9"/>
      <c r="B121" s="5"/>
      <c r="C121" s="5"/>
      <c r="D121" s="5"/>
      <c r="E121" s="5"/>
      <c r="F121" s="5"/>
      <c r="G121" s="5"/>
      <c r="H121" s="5"/>
      <c r="I121" s="5"/>
      <c r="J121" s="5"/>
      <c r="K121" s="5"/>
      <c r="L121" s="729" t="s">
        <v>4461</v>
      </c>
      <c r="M121" s="715"/>
      <c r="N121" s="843"/>
      <c r="O121" s="843"/>
      <c r="P121" s="843"/>
      <c r="Q121" s="844"/>
      <c r="R121" s="14"/>
    </row>
    <row r="122" spans="1:18" ht="20.3" customHeight="1" x14ac:dyDescent="0.3">
      <c r="A122" s="9"/>
      <c r="B122" s="5"/>
      <c r="C122" s="5"/>
      <c r="D122" s="5"/>
      <c r="E122" s="5"/>
      <c r="F122" s="5"/>
      <c r="G122" s="5"/>
      <c r="H122" s="5"/>
      <c r="I122" s="5"/>
      <c r="J122" s="5"/>
      <c r="K122" s="5"/>
      <c r="L122" s="729" t="s">
        <v>4463</v>
      </c>
      <c r="M122" s="715"/>
      <c r="N122" s="843"/>
      <c r="O122" s="843"/>
      <c r="P122" s="843"/>
      <c r="Q122" s="844"/>
      <c r="R122" s="14"/>
    </row>
    <row r="123" spans="1:18" ht="20.3" customHeight="1" x14ac:dyDescent="0.3">
      <c r="A123" s="9"/>
      <c r="B123" s="5"/>
      <c r="C123" s="5"/>
      <c r="D123" s="5"/>
      <c r="E123" s="5"/>
      <c r="F123" s="5"/>
      <c r="G123" s="5"/>
      <c r="H123" s="5"/>
      <c r="I123" s="5"/>
      <c r="J123" s="5"/>
      <c r="K123" s="5"/>
      <c r="L123" s="729" t="s">
        <v>4464</v>
      </c>
      <c r="M123" s="715"/>
      <c r="N123" s="843"/>
      <c r="O123" s="843"/>
      <c r="P123" s="843"/>
      <c r="Q123" s="844"/>
      <c r="R123" s="14"/>
    </row>
    <row r="124" spans="1:18" ht="20.3" customHeight="1" x14ac:dyDescent="0.3">
      <c r="A124" s="9"/>
      <c r="B124" s="5"/>
      <c r="C124" s="5"/>
      <c r="D124" s="5"/>
      <c r="E124" s="5"/>
      <c r="F124" s="5"/>
      <c r="G124" s="5"/>
      <c r="H124" s="5"/>
      <c r="I124" s="5"/>
      <c r="J124" s="5"/>
      <c r="K124" s="5"/>
      <c r="L124" s="730" t="s">
        <v>4480</v>
      </c>
      <c r="M124" s="716"/>
      <c r="N124" s="855"/>
      <c r="O124" s="855"/>
      <c r="P124" s="855"/>
      <c r="Q124" s="856"/>
      <c r="R124" s="14"/>
    </row>
    <row r="125" spans="1:18" ht="20.3" customHeight="1" thickBot="1" x14ac:dyDescent="0.35">
      <c r="A125" s="10"/>
      <c r="B125" s="11"/>
      <c r="C125" s="11"/>
      <c r="D125" s="11"/>
      <c r="E125" s="11"/>
      <c r="F125" s="11"/>
      <c r="G125" s="11"/>
      <c r="H125" s="11"/>
      <c r="I125" s="11"/>
      <c r="J125" s="11"/>
      <c r="K125" s="11"/>
      <c r="L125" s="11"/>
      <c r="M125" s="11"/>
      <c r="N125" s="11"/>
      <c r="O125" s="11"/>
      <c r="P125" s="11"/>
      <c r="Q125" s="11"/>
      <c r="R125" s="15"/>
    </row>
  </sheetData>
  <mergeCells count="57">
    <mergeCell ref="B4:F4"/>
    <mergeCell ref="G4:K4"/>
    <mergeCell ref="B1:K2"/>
    <mergeCell ref="L1:L2"/>
    <mergeCell ref="N1:N2"/>
    <mergeCell ref="B3:F3"/>
    <mergeCell ref="G3:K3"/>
    <mergeCell ref="N84:Q84"/>
    <mergeCell ref="N85:Q85"/>
    <mergeCell ref="N86:Q86"/>
    <mergeCell ref="N87:Q87"/>
    <mergeCell ref="N88:Q88"/>
    <mergeCell ref="N79:Q79"/>
    <mergeCell ref="N80:Q80"/>
    <mergeCell ref="N81:Q81"/>
    <mergeCell ref="N82:Q82"/>
    <mergeCell ref="N83:Q83"/>
    <mergeCell ref="B5:F5"/>
    <mergeCell ref="G5:K5"/>
    <mergeCell ref="B6:F6"/>
    <mergeCell ref="G6:K6"/>
    <mergeCell ref="N78:Q78"/>
    <mergeCell ref="N89:Q89"/>
    <mergeCell ref="N90:Q90"/>
    <mergeCell ref="N91:Q91"/>
    <mergeCell ref="N92:Q92"/>
    <mergeCell ref="N93:Q93"/>
    <mergeCell ref="N94:Q94"/>
    <mergeCell ref="N95:Q95"/>
    <mergeCell ref="N96:Q96"/>
    <mergeCell ref="N97:Q97"/>
    <mergeCell ref="N98:Q98"/>
    <mergeCell ref="N99:Q99"/>
    <mergeCell ref="N101:Q101"/>
    <mergeCell ref="N102:Q102"/>
    <mergeCell ref="N103:Q103"/>
    <mergeCell ref="N104:Q104"/>
    <mergeCell ref="N105:Q105"/>
    <mergeCell ref="N106:Q106"/>
    <mergeCell ref="N107:Q107"/>
    <mergeCell ref="N108:Q108"/>
    <mergeCell ref="N109:Q109"/>
    <mergeCell ref="N110:Q110"/>
    <mergeCell ref="N111:Q111"/>
    <mergeCell ref="N112:Q112"/>
    <mergeCell ref="N113:Q113"/>
    <mergeCell ref="N114:Q114"/>
    <mergeCell ref="N115:Q115"/>
    <mergeCell ref="N116:Q116"/>
    <mergeCell ref="N117:Q117"/>
    <mergeCell ref="N118:Q118"/>
    <mergeCell ref="N119:Q119"/>
    <mergeCell ref="N120:Q120"/>
    <mergeCell ref="N121:Q121"/>
    <mergeCell ref="N122:Q122"/>
    <mergeCell ref="N123:Q123"/>
    <mergeCell ref="N124:Q124"/>
  </mergeCells>
  <phoneticPr fontId="24" type="noConversion"/>
  <conditionalFormatting sqref="L75:L76">
    <cfRule type="dataBar" priority="29">
      <dataBar>
        <cfvo type="num" val="0"/>
        <cfvo type="num" val="100"/>
        <color rgb="FF638EC6"/>
      </dataBar>
      <extLst>
        <ext xmlns:x14="http://schemas.microsoft.com/office/spreadsheetml/2009/9/main" uri="{B025F937-C7B1-47D3-B67F-A62EFF666E3E}">
          <x14:id>{9BCE66AF-0851-40C1-853F-ECDC8B1243C5}</x14:id>
        </ext>
      </extLst>
    </cfRule>
  </conditionalFormatting>
  <hyperlinks>
    <hyperlink ref="B5:F5" location="'Technology - EDR'!A1" tooltip="3. EDR" display="3. EDR" xr:uid="{52C922B7-66C5-48BD-A428-C3D6B4078F7A}"/>
    <hyperlink ref="B4:F4" location="'Technology - NDR'!A1" tooltip="2. NDR Tooling" display="2. NDR Tooling" xr:uid="{05ED510D-A8AC-4DA6-9303-9B90413050A9}"/>
    <hyperlink ref="B3:F3" location="'Technology - SIM'!A1" tooltip="1. SIEM / UEBA" display="1. SIEM / UEBA" xr:uid="{F96633C2-F709-4E25-8FDC-EFE6136C8708}"/>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53601" r:id="rId4" name="Drop Down 1">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53602" r:id="rId5" name="Drop Down 2">
              <controlPr defaultSize="0" autoLine="0" autoPict="0">
                <anchor moveWithCells="1">
                  <from>
                    <xdr:col>13</xdr:col>
                    <xdr:colOff>15368</xdr:colOff>
                    <xdr:row>11</xdr:row>
                    <xdr:rowOff>15368</xdr:rowOff>
                  </from>
                  <to>
                    <xdr:col>14</xdr:col>
                    <xdr:colOff>15368</xdr:colOff>
                    <xdr:row>11</xdr:row>
                    <xdr:rowOff>238205</xdr:rowOff>
                  </to>
                </anchor>
              </controlPr>
            </control>
          </mc:Choice>
        </mc:AlternateContent>
        <mc:AlternateContent xmlns:mc="http://schemas.openxmlformats.org/markup-compatibility/2006">
          <mc:Choice Requires="x14">
            <control shapeId="153603" r:id="rId6"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53604" r:id="rId7" name="Drop Down 4">
              <controlPr defaultSize="0" autoLine="0" autoPict="0">
                <anchor moveWithCells="1">
                  <from>
                    <xdr:col>13</xdr:col>
                    <xdr:colOff>15368</xdr:colOff>
                    <xdr:row>12</xdr:row>
                    <xdr:rowOff>15368</xdr:rowOff>
                  </from>
                  <to>
                    <xdr:col>14</xdr:col>
                    <xdr:colOff>15368</xdr:colOff>
                    <xdr:row>12</xdr:row>
                    <xdr:rowOff>238205</xdr:rowOff>
                  </to>
                </anchor>
              </controlPr>
            </control>
          </mc:Choice>
        </mc:AlternateContent>
        <mc:AlternateContent xmlns:mc="http://schemas.openxmlformats.org/markup-compatibility/2006">
          <mc:Choice Requires="x14">
            <control shapeId="153605" r:id="rId8"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53606" r:id="rId9"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53607" r:id="rId10" name="Drop Down 7">
              <controlPr defaultSize="0" autoLine="0" autoPict="0">
                <anchor moveWithCells="1">
                  <from>
                    <xdr:col>13</xdr:col>
                    <xdr:colOff>15368</xdr:colOff>
                    <xdr:row>14</xdr:row>
                    <xdr:rowOff>15368</xdr:rowOff>
                  </from>
                  <to>
                    <xdr:col>14</xdr:col>
                    <xdr:colOff>15368</xdr:colOff>
                    <xdr:row>14</xdr:row>
                    <xdr:rowOff>238205</xdr:rowOff>
                  </to>
                </anchor>
              </controlPr>
            </control>
          </mc:Choice>
        </mc:AlternateContent>
        <mc:AlternateContent xmlns:mc="http://schemas.openxmlformats.org/markup-compatibility/2006">
          <mc:Choice Requires="x14">
            <control shapeId="153608" r:id="rId11" name="Drop Down 8">
              <controlPr defaultSize="0" autoLine="0" autoPict="0">
                <anchor moveWithCells="1">
                  <from>
                    <xdr:col>13</xdr:col>
                    <xdr:colOff>15368</xdr:colOff>
                    <xdr:row>15</xdr:row>
                    <xdr:rowOff>15368</xdr:rowOff>
                  </from>
                  <to>
                    <xdr:col>14</xdr:col>
                    <xdr:colOff>15368</xdr:colOff>
                    <xdr:row>15</xdr:row>
                    <xdr:rowOff>238205</xdr:rowOff>
                  </to>
                </anchor>
              </controlPr>
            </control>
          </mc:Choice>
        </mc:AlternateContent>
        <mc:AlternateContent xmlns:mc="http://schemas.openxmlformats.org/markup-compatibility/2006">
          <mc:Choice Requires="x14">
            <control shapeId="153609" r:id="rId12" name="Drop Down 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53610" r:id="rId13" name="Drop Down 1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53611" r:id="rId14" name="Drop Down 1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53612" r:id="rId15" name="Drop Down 1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53613" r:id="rId16" name="Drop Down 13">
              <controlPr defaultSize="0" autoLine="0" autoPict="0">
                <anchor moveWithCells="1">
                  <from>
                    <xdr:col>13</xdr:col>
                    <xdr:colOff>15368</xdr:colOff>
                    <xdr:row>17</xdr:row>
                    <xdr:rowOff>15368</xdr:rowOff>
                  </from>
                  <to>
                    <xdr:col>14</xdr:col>
                    <xdr:colOff>15368</xdr:colOff>
                    <xdr:row>17</xdr:row>
                    <xdr:rowOff>238205</xdr:rowOff>
                  </to>
                </anchor>
              </controlPr>
            </control>
          </mc:Choice>
        </mc:AlternateContent>
        <mc:AlternateContent xmlns:mc="http://schemas.openxmlformats.org/markup-compatibility/2006">
          <mc:Choice Requires="x14">
            <control shapeId="153614" r:id="rId17" name="Drop Down 14">
              <controlPr defaultSize="0" autoLine="0" autoPict="0">
                <anchor moveWithCells="1">
                  <from>
                    <xdr:col>13</xdr:col>
                    <xdr:colOff>15368</xdr:colOff>
                    <xdr:row>18</xdr:row>
                    <xdr:rowOff>15368</xdr:rowOff>
                  </from>
                  <to>
                    <xdr:col>14</xdr:col>
                    <xdr:colOff>15368</xdr:colOff>
                    <xdr:row>18</xdr:row>
                    <xdr:rowOff>238205</xdr:rowOff>
                  </to>
                </anchor>
              </controlPr>
            </control>
          </mc:Choice>
        </mc:AlternateContent>
        <mc:AlternateContent xmlns:mc="http://schemas.openxmlformats.org/markup-compatibility/2006">
          <mc:Choice Requires="x14">
            <control shapeId="153615" r:id="rId18" name="Drop Down 15">
              <controlPr defaultSize="0" autoLine="0" autoPict="0">
                <anchor moveWithCells="1">
                  <from>
                    <xdr:col>13</xdr:col>
                    <xdr:colOff>15368</xdr:colOff>
                    <xdr:row>19</xdr:row>
                    <xdr:rowOff>15368</xdr:rowOff>
                  </from>
                  <to>
                    <xdr:col>14</xdr:col>
                    <xdr:colOff>15368</xdr:colOff>
                    <xdr:row>19</xdr:row>
                    <xdr:rowOff>238205</xdr:rowOff>
                  </to>
                </anchor>
              </controlPr>
            </control>
          </mc:Choice>
        </mc:AlternateContent>
        <mc:AlternateContent xmlns:mc="http://schemas.openxmlformats.org/markup-compatibility/2006">
          <mc:Choice Requires="x14">
            <control shapeId="153616" r:id="rId19" name="Drop Down 16">
              <controlPr defaultSize="0" autoLine="0" autoPict="0">
                <anchor moveWithCells="1">
                  <from>
                    <xdr:col>13</xdr:col>
                    <xdr:colOff>15368</xdr:colOff>
                    <xdr:row>20</xdr:row>
                    <xdr:rowOff>15368</xdr:rowOff>
                  </from>
                  <to>
                    <xdr:col>14</xdr:col>
                    <xdr:colOff>15368</xdr:colOff>
                    <xdr:row>20</xdr:row>
                    <xdr:rowOff>238205</xdr:rowOff>
                  </to>
                </anchor>
              </controlPr>
            </control>
          </mc:Choice>
        </mc:AlternateContent>
        <mc:AlternateContent xmlns:mc="http://schemas.openxmlformats.org/markup-compatibility/2006">
          <mc:Choice Requires="x14">
            <control shapeId="153617" r:id="rId20"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53618" r:id="rId21"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53619" r:id="rId22"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53620" r:id="rId23"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53621" r:id="rId24" name="Drop Down 21">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53622" r:id="rId25" name="Drop Down 22">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53623" r:id="rId26" name="Drop Down 23">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53624" r:id="rId27" name="Drop Down 24">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53625" r:id="rId28"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53626" r:id="rId29" name="Drop Down 26">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53627" r:id="rId30" name="Drop Down 27">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53628" r:id="rId31" name="Drop Down 28">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mc:AlternateContent xmlns:mc="http://schemas.openxmlformats.org/markup-compatibility/2006">
          <mc:Choice Requires="x14">
            <control shapeId="153635" r:id="rId32" name="Drop Down 35">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53637" r:id="rId33" name="Drop Down 37">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53638" r:id="rId34" name="Drop Down 38">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53639" r:id="rId35" name="Drop Down 39">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53640" r:id="rId36" name="Drop Down 40">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53641" r:id="rId37" name="Drop Down 41">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53642" r:id="rId38" name="Drop Down 42">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53644" r:id="rId39" name="Drop Down 44">
              <controlPr defaultSize="0" autoLine="0" autoPict="0">
                <anchor moveWithCells="1">
                  <from>
                    <xdr:col>11</xdr:col>
                    <xdr:colOff>15368</xdr:colOff>
                    <xdr:row>73</xdr:row>
                    <xdr:rowOff>15368</xdr:rowOff>
                  </from>
                  <to>
                    <xdr:col>12</xdr:col>
                    <xdr:colOff>15368</xdr:colOff>
                    <xdr:row>73</xdr:row>
                    <xdr:rowOff>238205</xdr:rowOff>
                  </to>
                </anchor>
              </controlPr>
            </control>
          </mc:Choice>
        </mc:AlternateContent>
        <mc:AlternateContent xmlns:mc="http://schemas.openxmlformats.org/markup-compatibility/2006">
          <mc:Choice Requires="x14">
            <control shapeId="153648" r:id="rId40" name="Drop Down 48">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53649" r:id="rId41" name="Drop Down 49">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153650" r:id="rId42" name="Drop Down 50">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53651" r:id="rId43" name="Drop Down 51">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mc:AlternateContent xmlns:mc="http://schemas.openxmlformats.org/markup-compatibility/2006">
          <mc:Choice Requires="x14">
            <control shapeId="153652" r:id="rId44" name="Drop Down 52">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53653" r:id="rId45" name="Drop Down 53">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53654" r:id="rId46" name="Drop Down 54">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53655" r:id="rId47" name="Drop Down 55">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53656" r:id="rId48" name="Drop Down 56">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53657" r:id="rId49" name="Drop Down 57">
              <controlPr defaultSize="0" autoLine="0" autoPict="0">
                <anchor moveWithCells="1">
                  <from>
                    <xdr:col>13</xdr:col>
                    <xdr:colOff>15368</xdr:colOff>
                    <xdr:row>22</xdr:row>
                    <xdr:rowOff>15368</xdr:rowOff>
                  </from>
                  <to>
                    <xdr:col>14</xdr:col>
                    <xdr:colOff>15368</xdr:colOff>
                    <xdr:row>22</xdr:row>
                    <xdr:rowOff>238205</xdr:rowOff>
                  </to>
                </anchor>
              </controlPr>
            </control>
          </mc:Choice>
        </mc:AlternateContent>
        <mc:AlternateContent xmlns:mc="http://schemas.openxmlformats.org/markup-compatibility/2006">
          <mc:Choice Requires="x14">
            <control shapeId="153658" r:id="rId50" name="Drop Down 58">
              <controlPr defaultSize="0" autoLine="0" autoPict="0">
                <anchor moveWithCells="1">
                  <from>
                    <xdr:col>13</xdr:col>
                    <xdr:colOff>15368</xdr:colOff>
                    <xdr:row>23</xdr:row>
                    <xdr:rowOff>15368</xdr:rowOff>
                  </from>
                  <to>
                    <xdr:col>14</xdr:col>
                    <xdr:colOff>15368</xdr:colOff>
                    <xdr:row>23</xdr:row>
                    <xdr:rowOff>238205</xdr:rowOff>
                  </to>
                </anchor>
              </controlPr>
            </control>
          </mc:Choice>
        </mc:AlternateContent>
        <mc:AlternateContent xmlns:mc="http://schemas.openxmlformats.org/markup-compatibility/2006">
          <mc:Choice Requires="x14">
            <control shapeId="153659" r:id="rId51" name="Drop Down 59">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153660" r:id="rId52" name="Drop Down 60">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53661" r:id="rId53" name="Drop Down 61">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53662" r:id="rId54" name="Drop Down 62">
              <controlPr defaultSize="0" autoLine="0" autoPict="0">
                <anchor moveWithCells="1">
                  <from>
                    <xdr:col>13</xdr:col>
                    <xdr:colOff>15368</xdr:colOff>
                    <xdr:row>37</xdr:row>
                    <xdr:rowOff>7684</xdr:rowOff>
                  </from>
                  <to>
                    <xdr:col>14</xdr:col>
                    <xdr:colOff>15368</xdr:colOff>
                    <xdr:row>37</xdr:row>
                    <xdr:rowOff>230521</xdr:rowOff>
                  </to>
                </anchor>
              </controlPr>
            </control>
          </mc:Choice>
        </mc:AlternateContent>
        <mc:AlternateContent xmlns:mc="http://schemas.openxmlformats.org/markup-compatibility/2006">
          <mc:Choice Requires="x14">
            <control shapeId="153663" r:id="rId55" name="Drop Down 63">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53664" r:id="rId56" name="Drop Down 64">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53665" r:id="rId57" name="Drop Down 65">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53666" r:id="rId58" name="Drop Down 66">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53667" r:id="rId59" name="Drop Down 67">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53668" r:id="rId60" name="Drop Down 68">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53669" r:id="rId61" name="Drop Down 69">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53671" r:id="rId62" name="Drop Down 71">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53672" r:id="rId63" name="Drop Down 72">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53673" r:id="rId64" name="Drop Down 73">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53674" r:id="rId65" name="Drop Down 74">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53675" r:id="rId66" name="Drop Down 75">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153676" r:id="rId67" name="Drop Down 76">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53677" r:id="rId68" name="Drop Down 77">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53678" r:id="rId69" name="Drop Down 78">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mc:AlternateContent xmlns:mc="http://schemas.openxmlformats.org/markup-compatibility/2006">
          <mc:Choice Requires="x14">
            <control shapeId="153679" r:id="rId70" name="Drop Down 79">
              <controlPr defaultSize="0" autoLine="0" autoPict="0">
                <anchor moveWithCells="1">
                  <from>
                    <xdr:col>11</xdr:col>
                    <xdr:colOff>15368</xdr:colOff>
                    <xdr:row>72</xdr:row>
                    <xdr:rowOff>15368</xdr:rowOff>
                  </from>
                  <to>
                    <xdr:col>12</xdr:col>
                    <xdr:colOff>15368</xdr:colOff>
                    <xdr:row>72</xdr:row>
                    <xdr:rowOff>238205</xdr:rowOff>
                  </to>
                </anchor>
              </controlPr>
            </control>
          </mc:Choice>
        </mc:AlternateContent>
        <mc:AlternateContent xmlns:mc="http://schemas.openxmlformats.org/markup-compatibility/2006">
          <mc:Choice Requires="x14">
            <control shapeId="153680" r:id="rId71" name="Drop Down 80">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28" id="{05F84061-E38C-4610-9C33-251C21DC5989}">
            <xm:f>_Output!$D$477=1</xm:f>
            <x14:dxf>
              <font>
                <strike/>
              </font>
              <fill>
                <patternFill>
                  <bgColor rgb="FFFFC000"/>
                </patternFill>
              </fill>
            </x14:dxf>
          </x14:cfRule>
          <xm:sqref>A9:Q75</xm:sqref>
        </x14:conditionalFormatting>
        <x14:conditionalFormatting xmlns:xm="http://schemas.microsoft.com/office/excel/2006/main">
          <x14:cfRule type="dataBar" id="{9BCE66AF-0851-40C1-853F-ECDC8B1243C5}">
            <x14:dataBar minLength="0" maxLength="100" border="1" gradient="0">
              <x14:cfvo type="num">
                <xm:f>0</xm:f>
              </x14:cfvo>
              <x14:cfvo type="num">
                <xm:f>100</xm:f>
              </x14:cfvo>
              <x14:borderColor theme="3"/>
              <x14:negativeFillColor rgb="FFFF0000"/>
              <x14:axisColor rgb="FF000000"/>
            </x14:dataBar>
          </x14:cfRule>
          <xm:sqref>L75:L76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Blad29">
    <tabColor rgb="FF0070C0"/>
  </sheetPr>
  <dimension ref="A1:Z111"/>
  <sheetViews>
    <sheetView showRowColHeaders="0"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483"/>
      <c r="B1" s="852" t="s">
        <v>537</v>
      </c>
      <c r="C1" s="852"/>
      <c r="D1" s="852"/>
      <c r="E1" s="852"/>
      <c r="F1" s="852"/>
      <c r="G1" s="852"/>
      <c r="H1" s="852"/>
      <c r="I1" s="852"/>
      <c r="J1" s="852"/>
      <c r="K1" s="852"/>
      <c r="L1" s="759"/>
      <c r="M1" s="421"/>
      <c r="N1" s="759"/>
      <c r="O1" s="421"/>
      <c r="P1" s="421"/>
      <c r="Q1" s="421"/>
      <c r="R1" s="412"/>
    </row>
    <row r="2" spans="1:18" ht="20.3" customHeight="1" x14ac:dyDescent="0.3">
      <c r="A2" s="484"/>
      <c r="B2" s="754"/>
      <c r="C2" s="754"/>
      <c r="D2" s="754"/>
      <c r="E2" s="754"/>
      <c r="F2" s="754"/>
      <c r="G2" s="754"/>
      <c r="H2" s="754"/>
      <c r="I2" s="754"/>
      <c r="J2" s="754"/>
      <c r="K2" s="754"/>
      <c r="L2" s="743"/>
      <c r="M2" s="422"/>
      <c r="N2" s="743"/>
      <c r="O2" s="422"/>
      <c r="P2" s="422"/>
      <c r="Q2" s="422"/>
      <c r="R2" s="415"/>
    </row>
    <row r="3" spans="1:18" ht="20.3" customHeight="1" x14ac:dyDescent="0.3">
      <c r="A3" s="484"/>
      <c r="B3" s="744" t="s">
        <v>2216</v>
      </c>
      <c r="C3" s="745"/>
      <c r="D3" s="745"/>
      <c r="E3" s="745"/>
      <c r="F3" s="746"/>
      <c r="G3" s="735" t="s">
        <v>2375</v>
      </c>
      <c r="H3" s="736"/>
      <c r="I3" s="736"/>
      <c r="J3" s="736"/>
      <c r="K3" s="736"/>
      <c r="L3" s="414"/>
      <c r="M3" s="414"/>
      <c r="N3" s="414"/>
      <c r="O3" s="414"/>
      <c r="P3" s="414"/>
      <c r="Q3" s="414"/>
      <c r="R3" s="415"/>
    </row>
    <row r="4" spans="1:18" ht="20.3" customHeight="1" x14ac:dyDescent="0.3">
      <c r="A4" s="484"/>
      <c r="B4" s="747" t="s">
        <v>2217</v>
      </c>
      <c r="C4" s="748"/>
      <c r="D4" s="748"/>
      <c r="E4" s="748"/>
      <c r="F4" s="858"/>
      <c r="G4" s="747" t="s">
        <v>2220</v>
      </c>
      <c r="H4" s="748"/>
      <c r="I4" s="748"/>
      <c r="J4" s="748"/>
      <c r="K4" s="748"/>
      <c r="L4" s="414"/>
      <c r="M4" s="414"/>
      <c r="N4" s="414"/>
      <c r="O4" s="414"/>
      <c r="P4" s="414"/>
      <c r="Q4" s="414"/>
      <c r="R4" s="415"/>
    </row>
    <row r="5" spans="1:18" ht="20.3" customHeight="1" x14ac:dyDescent="0.3">
      <c r="A5" s="484"/>
      <c r="B5" s="747" t="s">
        <v>2373</v>
      </c>
      <c r="C5" s="748"/>
      <c r="D5" s="748"/>
      <c r="E5" s="748"/>
      <c r="F5" s="858"/>
      <c r="G5" s="747" t="s">
        <v>2219</v>
      </c>
      <c r="H5" s="748"/>
      <c r="I5" s="748"/>
      <c r="J5" s="748"/>
      <c r="K5" s="748"/>
      <c r="L5" s="414"/>
      <c r="M5" s="414"/>
      <c r="N5" s="414"/>
      <c r="O5" s="414"/>
      <c r="P5" s="414"/>
      <c r="Q5" s="414"/>
      <c r="R5" s="415"/>
    </row>
    <row r="6" spans="1:18" ht="20.3" customHeight="1" x14ac:dyDescent="0.3">
      <c r="A6" s="484"/>
      <c r="B6" s="747" t="s">
        <v>2221</v>
      </c>
      <c r="C6" s="748"/>
      <c r="D6" s="748"/>
      <c r="E6" s="748"/>
      <c r="F6" s="858"/>
      <c r="G6" s="423"/>
      <c r="H6" s="414"/>
      <c r="I6" s="414"/>
      <c r="J6" s="414"/>
      <c r="K6" s="414"/>
      <c r="L6" s="414"/>
      <c r="M6" s="414"/>
      <c r="N6" s="414"/>
      <c r="O6" s="414"/>
      <c r="P6" s="414"/>
      <c r="Q6" s="414"/>
      <c r="R6" s="415"/>
    </row>
    <row r="7" spans="1:18" ht="20.3" customHeight="1" thickBot="1" x14ac:dyDescent="0.35">
      <c r="A7" s="416"/>
      <c r="B7" s="417"/>
      <c r="C7" s="417"/>
      <c r="D7" s="417"/>
      <c r="E7" s="417"/>
      <c r="F7" s="417"/>
      <c r="G7" s="417"/>
      <c r="H7" s="417"/>
      <c r="I7" s="417"/>
      <c r="J7" s="417"/>
      <c r="K7" s="417"/>
      <c r="L7" s="417"/>
      <c r="M7" s="417"/>
      <c r="N7" s="417"/>
      <c r="O7" s="417"/>
      <c r="P7" s="417"/>
      <c r="Q7" s="417"/>
      <c r="R7" s="418"/>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1</v>
      </c>
      <c r="B9" s="174" t="s">
        <v>154</v>
      </c>
      <c r="C9" s="174"/>
      <c r="D9" s="174"/>
      <c r="E9" s="174"/>
      <c r="F9" s="174"/>
      <c r="G9" s="174"/>
      <c r="H9" s="174"/>
      <c r="I9" s="174"/>
      <c r="J9" s="174"/>
      <c r="K9" s="174"/>
      <c r="L9" s="177" t="s">
        <v>148</v>
      </c>
      <c r="M9" s="174"/>
      <c r="N9" s="177" t="s">
        <v>125</v>
      </c>
      <c r="O9" s="174"/>
      <c r="P9" s="178" t="s">
        <v>1258</v>
      </c>
      <c r="Q9" s="177" t="s">
        <v>149</v>
      </c>
      <c r="R9" s="156"/>
    </row>
    <row r="10" spans="1:18" ht="20.3" customHeight="1" x14ac:dyDescent="0.3">
      <c r="A10" s="157"/>
      <c r="B10" s="151" t="s">
        <v>902</v>
      </c>
      <c r="C10" s="148"/>
      <c r="D10" s="148"/>
      <c r="E10" s="148"/>
      <c r="F10" s="148"/>
      <c r="G10" s="148"/>
      <c r="H10" s="148"/>
      <c r="I10" s="148"/>
      <c r="J10" s="148"/>
      <c r="K10" s="148"/>
      <c r="L10" s="149"/>
      <c r="M10" s="148"/>
      <c r="N10" s="149"/>
      <c r="O10" s="148"/>
      <c r="P10" s="179"/>
      <c r="Q10" s="149"/>
      <c r="R10" s="156"/>
    </row>
    <row r="11" spans="1:18" ht="20.3" customHeight="1" x14ac:dyDescent="0.3">
      <c r="A11" s="157"/>
      <c r="B11" s="163" t="s">
        <v>1</v>
      </c>
      <c r="C11" s="163" t="s">
        <v>903</v>
      </c>
      <c r="D11" s="163"/>
      <c r="E11" s="163"/>
      <c r="F11" s="163"/>
      <c r="G11" s="163"/>
      <c r="H11" s="163"/>
      <c r="I11" s="163"/>
      <c r="J11" s="163"/>
      <c r="K11" s="163"/>
      <c r="L11" s="137"/>
      <c r="M11" s="141"/>
      <c r="N11" s="137"/>
      <c r="O11" s="141"/>
      <c r="P11" s="479" t="str">
        <f>VLOOKUP(_Output!D528,_Guidance!B1602:C1607,2,FALSE)</f>
        <v xml:space="preserve"> </v>
      </c>
      <c r="Q11" s="402" t="s">
        <v>2450</v>
      </c>
      <c r="R11" s="156"/>
    </row>
    <row r="12" spans="1:18" ht="20.3" customHeight="1" x14ac:dyDescent="0.3">
      <c r="A12" s="158"/>
      <c r="B12" s="164" t="s">
        <v>3</v>
      </c>
      <c r="C12" s="165" t="s">
        <v>904</v>
      </c>
      <c r="D12" s="165"/>
      <c r="E12" s="165"/>
      <c r="F12" s="165"/>
      <c r="G12" s="165"/>
      <c r="H12" s="165"/>
      <c r="I12" s="165"/>
      <c r="J12" s="165"/>
      <c r="K12" s="165"/>
      <c r="L12" s="138"/>
      <c r="M12" s="142"/>
      <c r="N12" s="138"/>
      <c r="O12" s="142"/>
      <c r="P12" s="509"/>
      <c r="Q12" s="403"/>
      <c r="R12" s="159"/>
    </row>
    <row r="13" spans="1:18" ht="20.3" customHeight="1" x14ac:dyDescent="0.3">
      <c r="A13" s="158"/>
      <c r="B13" s="167" t="s">
        <v>228</v>
      </c>
      <c r="C13" s="164" t="s">
        <v>905</v>
      </c>
      <c r="D13" s="164"/>
      <c r="E13" s="164"/>
      <c r="F13" s="164"/>
      <c r="G13" s="164"/>
      <c r="H13" s="164"/>
      <c r="I13" s="164"/>
      <c r="J13" s="164"/>
      <c r="K13" s="164"/>
      <c r="L13" s="138"/>
      <c r="M13" s="142"/>
      <c r="N13" s="138"/>
      <c r="O13" s="142"/>
      <c r="P13" s="509"/>
      <c r="Q13" s="403" t="s">
        <v>1130</v>
      </c>
      <c r="R13" s="159"/>
    </row>
    <row r="14" spans="1:18" ht="20.3" customHeight="1" x14ac:dyDescent="0.3">
      <c r="A14" s="158"/>
      <c r="B14" s="167" t="s">
        <v>576</v>
      </c>
      <c r="C14" s="164" t="s">
        <v>906</v>
      </c>
      <c r="D14" s="164"/>
      <c r="E14" s="164"/>
      <c r="F14" s="164"/>
      <c r="G14" s="164"/>
      <c r="H14" s="164"/>
      <c r="I14" s="164"/>
      <c r="J14" s="164"/>
      <c r="K14" s="164"/>
      <c r="L14" s="138"/>
      <c r="M14" s="142"/>
      <c r="N14" s="138"/>
      <c r="O14" s="142"/>
      <c r="P14" s="509"/>
      <c r="Q14" s="403" t="s">
        <v>1131</v>
      </c>
      <c r="R14" s="159"/>
    </row>
    <row r="15" spans="1:18" ht="20.3" customHeight="1" x14ac:dyDescent="0.3">
      <c r="A15" s="158"/>
      <c r="B15" s="167" t="s">
        <v>907</v>
      </c>
      <c r="C15" s="164" t="s">
        <v>908</v>
      </c>
      <c r="D15" s="164"/>
      <c r="E15" s="164"/>
      <c r="F15" s="164"/>
      <c r="G15" s="164"/>
      <c r="H15" s="164"/>
      <c r="I15" s="164"/>
      <c r="J15" s="164"/>
      <c r="K15" s="164"/>
      <c r="L15" s="138"/>
      <c r="M15" s="142"/>
      <c r="N15" s="138"/>
      <c r="O15" s="142"/>
      <c r="P15" s="509"/>
      <c r="Q15" s="403" t="s">
        <v>1132</v>
      </c>
      <c r="R15" s="159"/>
    </row>
    <row r="16" spans="1:18" ht="20.3" customHeight="1" x14ac:dyDescent="0.3">
      <c r="A16" s="158"/>
      <c r="B16" s="167" t="s">
        <v>909</v>
      </c>
      <c r="C16" s="164" t="s">
        <v>910</v>
      </c>
      <c r="D16" s="164"/>
      <c r="E16" s="164"/>
      <c r="F16" s="164"/>
      <c r="G16" s="164"/>
      <c r="H16" s="164"/>
      <c r="I16" s="164"/>
      <c r="J16" s="164"/>
      <c r="K16" s="164"/>
      <c r="L16" s="138"/>
      <c r="M16" s="142"/>
      <c r="N16" s="138"/>
      <c r="O16" s="142"/>
      <c r="P16" s="509"/>
      <c r="Q16" s="403" t="s">
        <v>1133</v>
      </c>
      <c r="R16" s="159"/>
    </row>
    <row r="17" spans="1:18" ht="20.3" customHeight="1" x14ac:dyDescent="0.3">
      <c r="A17" s="158"/>
      <c r="B17" s="167" t="s">
        <v>911</v>
      </c>
      <c r="C17" s="164" t="s">
        <v>912</v>
      </c>
      <c r="D17" s="164"/>
      <c r="E17" s="164"/>
      <c r="F17" s="164"/>
      <c r="G17" s="164"/>
      <c r="H17" s="164"/>
      <c r="I17" s="164"/>
      <c r="J17" s="164"/>
      <c r="K17" s="164"/>
      <c r="L17" s="138"/>
      <c r="M17" s="142"/>
      <c r="N17" s="138"/>
      <c r="O17" s="142"/>
      <c r="P17" s="509"/>
      <c r="Q17" s="403" t="s">
        <v>1134</v>
      </c>
      <c r="R17" s="159"/>
    </row>
    <row r="18" spans="1:18" ht="20.3" customHeight="1" x14ac:dyDescent="0.3">
      <c r="A18" s="158"/>
      <c r="B18" s="167" t="s">
        <v>913</v>
      </c>
      <c r="C18" s="164" t="s">
        <v>914</v>
      </c>
      <c r="D18" s="164"/>
      <c r="E18" s="164"/>
      <c r="F18" s="164"/>
      <c r="G18" s="164"/>
      <c r="H18" s="164"/>
      <c r="I18" s="164"/>
      <c r="J18" s="164"/>
      <c r="K18" s="164"/>
      <c r="L18" s="138"/>
      <c r="M18" s="142"/>
      <c r="N18" s="138"/>
      <c r="O18" s="142"/>
      <c r="P18" s="509"/>
      <c r="Q18" s="403" t="s">
        <v>1135</v>
      </c>
      <c r="R18" s="159"/>
    </row>
    <row r="19" spans="1:18" ht="20.3" customHeight="1" x14ac:dyDescent="0.3">
      <c r="A19" s="158"/>
      <c r="B19" s="167" t="s">
        <v>915</v>
      </c>
      <c r="C19" s="164" t="s">
        <v>916</v>
      </c>
      <c r="D19" s="164"/>
      <c r="E19" s="164"/>
      <c r="F19" s="164"/>
      <c r="G19" s="164"/>
      <c r="H19" s="164"/>
      <c r="I19" s="164"/>
      <c r="J19" s="164"/>
      <c r="K19" s="164"/>
      <c r="L19" s="138"/>
      <c r="M19" s="142"/>
      <c r="N19" s="138"/>
      <c r="O19" s="142"/>
      <c r="P19" s="509"/>
      <c r="Q19" s="403" t="s">
        <v>1136</v>
      </c>
      <c r="R19" s="159"/>
    </row>
    <row r="20" spans="1:18" ht="20.3" customHeight="1" x14ac:dyDescent="0.3">
      <c r="A20" s="158"/>
      <c r="B20" s="167" t="s">
        <v>917</v>
      </c>
      <c r="C20" s="164" t="s">
        <v>918</v>
      </c>
      <c r="D20" s="164"/>
      <c r="E20" s="164"/>
      <c r="F20" s="164"/>
      <c r="G20" s="164"/>
      <c r="H20" s="164"/>
      <c r="I20" s="164"/>
      <c r="J20" s="164"/>
      <c r="K20" s="164"/>
      <c r="L20" s="138"/>
      <c r="M20" s="142"/>
      <c r="N20" s="138"/>
      <c r="O20" s="142"/>
      <c r="P20" s="509"/>
      <c r="Q20" s="403" t="s">
        <v>1137</v>
      </c>
      <c r="R20" s="159"/>
    </row>
    <row r="21" spans="1:18" ht="20.3" customHeight="1" x14ac:dyDescent="0.3">
      <c r="A21" s="158"/>
      <c r="B21" s="167" t="s">
        <v>919</v>
      </c>
      <c r="C21" s="164" t="s">
        <v>920</v>
      </c>
      <c r="D21" s="164"/>
      <c r="E21" s="164"/>
      <c r="F21" s="164"/>
      <c r="G21" s="164"/>
      <c r="H21" s="164"/>
      <c r="I21" s="164"/>
      <c r="J21" s="164"/>
      <c r="K21" s="164"/>
      <c r="L21" s="138"/>
      <c r="M21" s="142"/>
      <c r="N21" s="138"/>
      <c r="O21" s="142"/>
      <c r="P21" s="509"/>
      <c r="Q21" s="403" t="s">
        <v>1138</v>
      </c>
      <c r="R21" s="159"/>
    </row>
    <row r="22" spans="1:18" ht="20.3" customHeight="1" x14ac:dyDescent="0.3">
      <c r="A22" s="158"/>
      <c r="B22" s="167" t="s">
        <v>921</v>
      </c>
      <c r="C22" s="164" t="s">
        <v>922</v>
      </c>
      <c r="D22" s="164"/>
      <c r="E22" s="164"/>
      <c r="F22" s="164"/>
      <c r="G22" s="164"/>
      <c r="H22" s="164"/>
      <c r="I22" s="164"/>
      <c r="J22" s="164"/>
      <c r="K22" s="164"/>
      <c r="L22" s="138"/>
      <c r="M22" s="142"/>
      <c r="N22" s="138"/>
      <c r="O22" s="142"/>
      <c r="P22" s="509"/>
      <c r="Q22" s="403" t="s">
        <v>1139</v>
      </c>
      <c r="R22" s="159"/>
    </row>
    <row r="23" spans="1:18" ht="20.3" customHeight="1" x14ac:dyDescent="0.3">
      <c r="A23" s="158"/>
      <c r="B23" s="167" t="s">
        <v>923</v>
      </c>
      <c r="C23" s="166" t="s">
        <v>924</v>
      </c>
      <c r="D23" s="166"/>
      <c r="E23" s="166"/>
      <c r="F23" s="166"/>
      <c r="G23" s="166"/>
      <c r="H23" s="166"/>
      <c r="I23" s="166"/>
      <c r="J23" s="166"/>
      <c r="K23" s="166"/>
      <c r="L23" s="147"/>
      <c r="M23" s="150"/>
      <c r="N23" s="147"/>
      <c r="O23" s="150"/>
      <c r="P23" s="510"/>
      <c r="Q23" s="404" t="s">
        <v>1140</v>
      </c>
      <c r="R23" s="159"/>
    </row>
    <row r="24" spans="1:18" ht="20.3" customHeight="1" x14ac:dyDescent="0.3">
      <c r="A24" s="158"/>
      <c r="B24" s="142"/>
      <c r="C24" s="168" t="s">
        <v>14</v>
      </c>
      <c r="D24" s="168"/>
      <c r="E24" s="168"/>
      <c r="F24" s="168"/>
      <c r="G24" s="168"/>
      <c r="H24" s="168"/>
      <c r="I24" s="168"/>
      <c r="J24" s="168"/>
      <c r="K24" s="168"/>
      <c r="L24" s="408" t="str">
        <f>VLOOKUP(SUM(_Output!D538:D548),_SUM_Completeness!A84:B95,2,FALSE)</f>
        <v>Incomplete</v>
      </c>
      <c r="M24" s="143"/>
      <c r="N24" s="139"/>
      <c r="O24" s="143"/>
      <c r="P24" s="511"/>
      <c r="Q24" s="405" t="s">
        <v>1141</v>
      </c>
      <c r="R24" s="159"/>
    </row>
    <row r="25" spans="1:18" ht="20.3" customHeight="1" x14ac:dyDescent="0.3">
      <c r="A25" s="157"/>
      <c r="B25" s="163" t="s">
        <v>18</v>
      </c>
      <c r="C25" s="163" t="s">
        <v>925</v>
      </c>
      <c r="D25" s="163"/>
      <c r="E25" s="163"/>
      <c r="F25" s="163"/>
      <c r="G25" s="163"/>
      <c r="H25" s="163"/>
      <c r="I25" s="163"/>
      <c r="J25" s="163"/>
      <c r="K25" s="163"/>
      <c r="L25" s="145"/>
      <c r="M25" s="141"/>
      <c r="N25" s="137"/>
      <c r="O25" s="141"/>
      <c r="P25" s="479" t="str">
        <f>VLOOKUP(_Output!D549,_Guidance!B1608:C1613,2,FALSE)</f>
        <v xml:space="preserve"> </v>
      </c>
      <c r="Q25" s="402" t="s">
        <v>2451</v>
      </c>
      <c r="R25" s="156"/>
    </row>
    <row r="26" spans="1:18" ht="20.3" customHeight="1" x14ac:dyDescent="0.3">
      <c r="A26" s="157"/>
      <c r="B26" s="163" t="s">
        <v>19</v>
      </c>
      <c r="C26" s="163" t="s">
        <v>926</v>
      </c>
      <c r="D26" s="163"/>
      <c r="E26" s="163"/>
      <c r="F26" s="163"/>
      <c r="G26" s="163"/>
      <c r="H26" s="163"/>
      <c r="I26" s="163"/>
      <c r="J26" s="163"/>
      <c r="K26" s="163"/>
      <c r="L26" s="137"/>
      <c r="M26" s="141"/>
      <c r="N26" s="137"/>
      <c r="O26" s="141"/>
      <c r="P26" s="479" t="str">
        <f>VLOOKUP(_Output!D550,_Guidance!B1614:C1619,2,FALSE)</f>
        <v xml:space="preserve"> </v>
      </c>
      <c r="Q26" s="402" t="s">
        <v>2452</v>
      </c>
      <c r="R26" s="156"/>
    </row>
    <row r="27" spans="1:18" ht="20.3" customHeight="1" x14ac:dyDescent="0.3">
      <c r="A27" s="157"/>
      <c r="B27" s="163" t="s">
        <v>20</v>
      </c>
      <c r="C27" s="163" t="s">
        <v>927</v>
      </c>
      <c r="D27" s="163"/>
      <c r="E27" s="163"/>
      <c r="F27" s="163"/>
      <c r="G27" s="163"/>
      <c r="H27" s="163"/>
      <c r="I27" s="163"/>
      <c r="J27" s="163"/>
      <c r="K27" s="163"/>
      <c r="L27" s="137"/>
      <c r="M27" s="141"/>
      <c r="N27" s="137"/>
      <c r="O27" s="141"/>
      <c r="P27" s="479" t="str">
        <f>VLOOKUP(_Output!D551,_Guidance!B1620:C1625,2,FALSE)</f>
        <v xml:space="preserve"> </v>
      </c>
      <c r="Q27" s="402" t="s">
        <v>1143</v>
      </c>
      <c r="R27" s="156"/>
    </row>
    <row r="28" spans="1:18" ht="20.3" customHeight="1" x14ac:dyDescent="0.3">
      <c r="A28" s="157"/>
      <c r="B28" s="163" t="s">
        <v>355</v>
      </c>
      <c r="C28" s="163" t="s">
        <v>928</v>
      </c>
      <c r="D28" s="163"/>
      <c r="E28" s="163"/>
      <c r="F28" s="163"/>
      <c r="G28" s="163"/>
      <c r="H28" s="163"/>
      <c r="I28" s="163"/>
      <c r="J28" s="163"/>
      <c r="K28" s="163"/>
      <c r="L28" s="137"/>
      <c r="M28" s="141"/>
      <c r="N28" s="137"/>
      <c r="O28" s="141"/>
      <c r="P28" s="479" t="str">
        <f>VLOOKUP(_Output!D552,_Guidance!B1626:C1631,2,FALSE)</f>
        <v xml:space="preserve"> </v>
      </c>
      <c r="Q28" s="402" t="s">
        <v>2453</v>
      </c>
      <c r="R28" s="156"/>
    </row>
    <row r="29" spans="1:18" ht="20.3" customHeight="1" x14ac:dyDescent="0.3">
      <c r="A29" s="157"/>
      <c r="B29" s="163" t="s">
        <v>416</v>
      </c>
      <c r="C29" s="163" t="s">
        <v>2056</v>
      </c>
      <c r="D29" s="163"/>
      <c r="E29" s="163"/>
      <c r="F29" s="163"/>
      <c r="G29" s="163"/>
      <c r="H29" s="163"/>
      <c r="I29" s="163"/>
      <c r="J29" s="163"/>
      <c r="K29" s="163"/>
      <c r="L29" s="137"/>
      <c r="M29" s="141"/>
      <c r="N29" s="137"/>
      <c r="O29" s="141"/>
      <c r="P29" s="479" t="str">
        <f>VLOOKUP(_Output!D553,_Guidance!B1632:C1637,2,FALSE)</f>
        <v xml:space="preserve"> </v>
      </c>
      <c r="Q29" s="402" t="s">
        <v>2454</v>
      </c>
      <c r="R29" s="156"/>
    </row>
    <row r="30" spans="1:18" ht="20.3" customHeight="1" x14ac:dyDescent="0.3">
      <c r="A30" s="157"/>
      <c r="B30" s="163" t="s">
        <v>929</v>
      </c>
      <c r="C30" s="163" t="s">
        <v>2061</v>
      </c>
      <c r="D30" s="163"/>
      <c r="E30" s="163"/>
      <c r="F30" s="163"/>
      <c r="G30" s="163"/>
      <c r="H30" s="163"/>
      <c r="I30" s="163"/>
      <c r="J30" s="163"/>
      <c r="K30" s="163"/>
      <c r="L30" s="137"/>
      <c r="M30" s="141"/>
      <c r="N30" s="137"/>
      <c r="O30" s="141"/>
      <c r="P30" s="479" t="str">
        <f>VLOOKUP(_Output!D554,_Guidance!B1638:C1643,2,FALSE)</f>
        <v xml:space="preserve"> </v>
      </c>
      <c r="Q30" s="402" t="s">
        <v>1144</v>
      </c>
      <c r="R30" s="156"/>
    </row>
    <row r="31" spans="1:18" ht="20.3" customHeight="1" x14ac:dyDescent="0.3">
      <c r="A31" s="157"/>
      <c r="B31" s="163" t="s">
        <v>930</v>
      </c>
      <c r="C31" s="163" t="s">
        <v>931</v>
      </c>
      <c r="D31" s="163"/>
      <c r="E31" s="163"/>
      <c r="F31" s="163"/>
      <c r="G31" s="163"/>
      <c r="H31" s="163"/>
      <c r="I31" s="163"/>
      <c r="J31" s="163"/>
      <c r="K31" s="163"/>
      <c r="L31" s="137"/>
      <c r="M31" s="141"/>
      <c r="N31" s="137"/>
      <c r="O31" s="141"/>
      <c r="P31" s="479" t="str">
        <f>VLOOKUP(_Output!D555,_Guidance!B1644:C1649,2,FALSE)</f>
        <v xml:space="preserve"> </v>
      </c>
      <c r="Q31" s="402" t="s">
        <v>2456</v>
      </c>
      <c r="R31" s="156"/>
    </row>
    <row r="32" spans="1:18" ht="20.3" customHeight="1" x14ac:dyDescent="0.3">
      <c r="A32" s="157"/>
      <c r="B32" s="163" t="s">
        <v>932</v>
      </c>
      <c r="C32" s="163" t="s">
        <v>933</v>
      </c>
      <c r="D32" s="163"/>
      <c r="E32" s="163"/>
      <c r="F32" s="163"/>
      <c r="G32" s="163"/>
      <c r="H32" s="163"/>
      <c r="I32" s="163"/>
      <c r="J32" s="163"/>
      <c r="K32" s="163"/>
      <c r="L32" s="137"/>
      <c r="M32" s="141"/>
      <c r="N32" s="137"/>
      <c r="O32" s="141"/>
      <c r="P32" s="479" t="str">
        <f>VLOOKUP(_Output!D557,_Guidance!B1650:C1655,2,FALSE)</f>
        <v xml:space="preserve"> </v>
      </c>
      <c r="Q32" s="402" t="s">
        <v>2589</v>
      </c>
      <c r="R32" s="156"/>
    </row>
    <row r="33" spans="1:18" ht="20.3" customHeight="1" x14ac:dyDescent="0.3">
      <c r="A33" s="157"/>
      <c r="B33" s="163" t="s">
        <v>934</v>
      </c>
      <c r="C33" s="163" t="s">
        <v>3456</v>
      </c>
      <c r="D33" s="163"/>
      <c r="E33" s="163"/>
      <c r="F33" s="163"/>
      <c r="G33" s="163"/>
      <c r="H33" s="163"/>
      <c r="I33" s="163"/>
      <c r="J33" s="163"/>
      <c r="K33" s="163"/>
      <c r="L33" s="137"/>
      <c r="M33" s="141"/>
      <c r="N33" s="137"/>
      <c r="O33" s="141"/>
      <c r="P33" s="479" t="str">
        <f>VLOOKUP(_Output!D1065,_Guidance!B1656:C1661,2,FALSE)</f>
        <v xml:space="preserve"> </v>
      </c>
      <c r="Q33" s="402" t="s">
        <v>3457</v>
      </c>
      <c r="R33" s="156"/>
    </row>
    <row r="34" spans="1:18" ht="20.3" customHeight="1" x14ac:dyDescent="0.3">
      <c r="A34" s="157"/>
      <c r="B34" s="163" t="s">
        <v>936</v>
      </c>
      <c r="C34" s="163" t="s">
        <v>935</v>
      </c>
      <c r="D34" s="163"/>
      <c r="E34" s="163"/>
      <c r="F34" s="163"/>
      <c r="G34" s="163"/>
      <c r="H34" s="163"/>
      <c r="I34" s="163"/>
      <c r="J34" s="163"/>
      <c r="K34" s="163"/>
      <c r="L34" s="137"/>
      <c r="M34" s="141"/>
      <c r="N34" s="137"/>
      <c r="O34" s="141"/>
      <c r="P34" s="479" t="str">
        <f>VLOOKUP(_Output!D558,_Guidance!B1662:C1667,2,FALSE)</f>
        <v xml:space="preserve"> </v>
      </c>
      <c r="Q34" s="402" t="s">
        <v>2457</v>
      </c>
      <c r="R34" s="156"/>
    </row>
    <row r="35" spans="1:18" ht="20.3" customHeight="1" x14ac:dyDescent="0.3">
      <c r="A35" s="157"/>
      <c r="B35" s="163" t="s">
        <v>938</v>
      </c>
      <c r="C35" s="163" t="s">
        <v>937</v>
      </c>
      <c r="D35" s="163"/>
      <c r="E35" s="163"/>
      <c r="F35" s="163"/>
      <c r="G35" s="163"/>
      <c r="H35" s="163"/>
      <c r="I35" s="163"/>
      <c r="J35" s="163"/>
      <c r="K35" s="163"/>
      <c r="L35" s="137"/>
      <c r="M35" s="141"/>
      <c r="N35" s="137"/>
      <c r="O35" s="141"/>
      <c r="P35" s="479" t="str">
        <f>VLOOKUP(_Output!D559,_Guidance!B1668:C1673,2,FALSE)</f>
        <v xml:space="preserve"> </v>
      </c>
      <c r="Q35" s="402" t="s">
        <v>1145</v>
      </c>
      <c r="R35" s="156"/>
    </row>
    <row r="36" spans="1:18" ht="20.3" customHeight="1" x14ac:dyDescent="0.3">
      <c r="A36" s="157"/>
      <c r="B36" s="163" t="s">
        <v>940</v>
      </c>
      <c r="C36" s="163" t="s">
        <v>939</v>
      </c>
      <c r="D36" s="163"/>
      <c r="E36" s="163"/>
      <c r="F36" s="163"/>
      <c r="G36" s="163"/>
      <c r="H36" s="163"/>
      <c r="I36" s="163"/>
      <c r="J36" s="163"/>
      <c r="K36" s="163"/>
      <c r="L36" s="137"/>
      <c r="M36" s="141"/>
      <c r="N36" s="137"/>
      <c r="O36" s="141"/>
      <c r="P36" s="479" t="str">
        <f>VLOOKUP(_Output!D568,_Guidance!B1674:C1679,2,FALSE)</f>
        <v xml:space="preserve"> </v>
      </c>
      <c r="Q36" s="402" t="s">
        <v>2458</v>
      </c>
      <c r="R36" s="156"/>
    </row>
    <row r="37" spans="1:18" ht="20.3" customHeight="1" x14ac:dyDescent="0.3">
      <c r="A37" s="157"/>
      <c r="B37" s="163" t="s">
        <v>942</v>
      </c>
      <c r="C37" s="163" t="s">
        <v>2079</v>
      </c>
      <c r="D37" s="163"/>
      <c r="E37" s="163"/>
      <c r="F37" s="163"/>
      <c r="G37" s="163"/>
      <c r="H37" s="163"/>
      <c r="I37" s="163"/>
      <c r="J37" s="163"/>
      <c r="K37" s="163"/>
      <c r="L37" s="137"/>
      <c r="M37" s="141"/>
      <c r="N37" s="137"/>
      <c r="O37" s="141"/>
      <c r="P37" s="479" t="str">
        <f>VLOOKUP(_Output!D569,_Guidance!B1680:C1685,2,FALSE)</f>
        <v xml:space="preserve"> </v>
      </c>
      <c r="Q37" s="402" t="s">
        <v>1146</v>
      </c>
      <c r="R37" s="156"/>
    </row>
    <row r="38" spans="1:18" ht="20.3" customHeight="1" x14ac:dyDescent="0.3">
      <c r="A38" s="157"/>
      <c r="B38" s="163"/>
      <c r="C38" s="163"/>
      <c r="D38" s="163"/>
      <c r="E38" s="163"/>
      <c r="F38" s="163"/>
      <c r="G38" s="163"/>
      <c r="H38" s="163"/>
      <c r="I38" s="163"/>
      <c r="J38" s="163"/>
      <c r="K38" s="163"/>
      <c r="L38" s="137"/>
      <c r="M38" s="141"/>
      <c r="N38" s="137"/>
      <c r="O38" s="141"/>
      <c r="P38" s="479"/>
      <c r="Q38" s="402"/>
      <c r="R38" s="156"/>
    </row>
    <row r="39" spans="1:18" ht="20.3" customHeight="1" x14ac:dyDescent="0.3">
      <c r="A39" s="157"/>
      <c r="B39" s="152" t="s">
        <v>941</v>
      </c>
      <c r="C39" s="144"/>
      <c r="D39" s="144"/>
      <c r="E39" s="144"/>
      <c r="F39" s="144"/>
      <c r="G39" s="144"/>
      <c r="H39" s="144"/>
      <c r="I39" s="144"/>
      <c r="J39" s="144"/>
      <c r="K39" s="144"/>
      <c r="L39" s="140"/>
      <c r="M39" s="144"/>
      <c r="N39" s="140"/>
      <c r="O39" s="144"/>
      <c r="P39" s="480"/>
      <c r="Q39" s="406"/>
      <c r="R39" s="156"/>
    </row>
    <row r="40" spans="1:18" ht="20.3" customHeight="1" x14ac:dyDescent="0.3">
      <c r="A40" s="157"/>
      <c r="B40" s="163" t="s">
        <v>960</v>
      </c>
      <c r="C40" s="169" t="s">
        <v>943</v>
      </c>
      <c r="D40" s="169"/>
      <c r="E40" s="169"/>
      <c r="F40" s="169"/>
      <c r="G40" s="169"/>
      <c r="H40" s="169"/>
      <c r="I40" s="169"/>
      <c r="J40" s="169"/>
      <c r="K40" s="169"/>
      <c r="L40" s="137"/>
      <c r="M40" s="141"/>
      <c r="N40" s="137"/>
      <c r="O40" s="141"/>
      <c r="P40" s="479"/>
      <c r="Q40" s="402"/>
      <c r="R40" s="156"/>
    </row>
    <row r="41" spans="1:18" ht="20.3" customHeight="1" x14ac:dyDescent="0.3">
      <c r="A41" s="157"/>
      <c r="B41" s="170" t="s">
        <v>3485</v>
      </c>
      <c r="C41" s="163" t="s">
        <v>944</v>
      </c>
      <c r="D41" s="163"/>
      <c r="E41" s="163"/>
      <c r="F41" s="163"/>
      <c r="G41" s="163"/>
      <c r="H41" s="163"/>
      <c r="I41" s="163"/>
      <c r="J41" s="163"/>
      <c r="K41" s="163"/>
      <c r="L41" s="137"/>
      <c r="M41" s="141"/>
      <c r="N41" s="137"/>
      <c r="O41" s="141"/>
      <c r="P41" s="479" t="str">
        <f>VLOOKUP(_Output!D571,_Guidance!$B$2187:$C$2193,2,FALSE)</f>
        <v xml:space="preserve"> </v>
      </c>
      <c r="Q41" s="402" t="s">
        <v>1147</v>
      </c>
      <c r="R41" s="156"/>
    </row>
    <row r="42" spans="1:18" ht="20.3" customHeight="1" x14ac:dyDescent="0.3">
      <c r="A42" s="157"/>
      <c r="B42" s="170" t="s">
        <v>3486</v>
      </c>
      <c r="C42" s="163" t="s">
        <v>945</v>
      </c>
      <c r="D42" s="163"/>
      <c r="E42" s="163"/>
      <c r="F42" s="163"/>
      <c r="G42" s="163"/>
      <c r="H42" s="163"/>
      <c r="I42" s="163"/>
      <c r="J42" s="163"/>
      <c r="K42" s="163"/>
      <c r="L42" s="137"/>
      <c r="M42" s="141"/>
      <c r="N42" s="137"/>
      <c r="O42" s="141"/>
      <c r="P42" s="479" t="str">
        <f>VLOOKUP(_Output!D572,_Guidance!$B$2187:$C$2193,2,FALSE)</f>
        <v xml:space="preserve"> </v>
      </c>
      <c r="Q42" s="402" t="s">
        <v>1148</v>
      </c>
      <c r="R42" s="156"/>
    </row>
    <row r="43" spans="1:18" ht="20.3" customHeight="1" x14ac:dyDescent="0.3">
      <c r="A43" s="157"/>
      <c r="B43" s="170" t="s">
        <v>3487</v>
      </c>
      <c r="C43" s="163" t="s">
        <v>946</v>
      </c>
      <c r="D43" s="163"/>
      <c r="E43" s="163"/>
      <c r="F43" s="163"/>
      <c r="G43" s="163"/>
      <c r="H43" s="163"/>
      <c r="I43" s="163"/>
      <c r="J43" s="163"/>
      <c r="K43" s="163"/>
      <c r="L43" s="137"/>
      <c r="M43" s="141"/>
      <c r="N43" s="137"/>
      <c r="O43" s="141"/>
      <c r="P43" s="479" t="str">
        <f>VLOOKUP(_Output!D573,_Guidance!$B$2187:$C$2193,2,FALSE)</f>
        <v xml:space="preserve"> </v>
      </c>
      <c r="Q43" s="402" t="s">
        <v>2590</v>
      </c>
      <c r="R43" s="156"/>
    </row>
    <row r="44" spans="1:18" ht="20.3" customHeight="1" x14ac:dyDescent="0.3">
      <c r="A44" s="157"/>
      <c r="B44" s="170" t="s">
        <v>3488</v>
      </c>
      <c r="C44" s="163" t="s">
        <v>333</v>
      </c>
      <c r="D44" s="163"/>
      <c r="E44" s="163"/>
      <c r="F44" s="163"/>
      <c r="G44" s="163"/>
      <c r="H44" s="163"/>
      <c r="I44" s="163"/>
      <c r="J44" s="163"/>
      <c r="K44" s="163"/>
      <c r="L44" s="137"/>
      <c r="M44" s="141"/>
      <c r="N44" s="137"/>
      <c r="O44" s="141"/>
      <c r="P44" s="479" t="str">
        <f>VLOOKUP(_Output!D574,_Guidance!$B$2187:$C$2193,2,FALSE)</f>
        <v xml:space="preserve"> </v>
      </c>
      <c r="Q44" s="402" t="s">
        <v>2591</v>
      </c>
      <c r="R44" s="156"/>
    </row>
    <row r="45" spans="1:18" ht="20.3" customHeight="1" x14ac:dyDescent="0.3">
      <c r="A45" s="157"/>
      <c r="B45" s="170" t="s">
        <v>3489</v>
      </c>
      <c r="C45" s="163" t="s">
        <v>947</v>
      </c>
      <c r="D45" s="163"/>
      <c r="E45" s="163"/>
      <c r="F45" s="163"/>
      <c r="G45" s="163"/>
      <c r="H45" s="163"/>
      <c r="I45" s="163"/>
      <c r="J45" s="163"/>
      <c r="K45" s="163"/>
      <c r="L45" s="137"/>
      <c r="M45" s="141"/>
      <c r="N45" s="137"/>
      <c r="O45" s="141"/>
      <c r="P45" s="479" t="str">
        <f>VLOOKUP(_Output!D575,_Guidance!$B$2187:$C$2193,2,FALSE)</f>
        <v xml:space="preserve"> </v>
      </c>
      <c r="Q45" s="402" t="s">
        <v>1149</v>
      </c>
      <c r="R45" s="156"/>
    </row>
    <row r="46" spans="1:18" ht="20.3" customHeight="1" x14ac:dyDescent="0.3">
      <c r="A46" s="157"/>
      <c r="B46" s="170" t="s">
        <v>3490</v>
      </c>
      <c r="C46" s="163" t="s">
        <v>334</v>
      </c>
      <c r="D46" s="163"/>
      <c r="E46" s="163"/>
      <c r="F46" s="163"/>
      <c r="G46" s="163"/>
      <c r="H46" s="163"/>
      <c r="I46" s="163"/>
      <c r="J46" s="163"/>
      <c r="K46" s="163"/>
      <c r="L46" s="137"/>
      <c r="M46" s="141"/>
      <c r="N46" s="137"/>
      <c r="O46" s="141"/>
      <c r="P46" s="479" t="str">
        <f>VLOOKUP(_Output!D577,_Guidance!$B$2187:$C$2193,2,FALSE)</f>
        <v xml:space="preserve"> </v>
      </c>
      <c r="Q46" s="402" t="s">
        <v>1150</v>
      </c>
      <c r="R46" s="156"/>
    </row>
    <row r="47" spans="1:18" ht="20.3" customHeight="1" x14ac:dyDescent="0.3">
      <c r="A47" s="157"/>
      <c r="B47" s="170" t="s">
        <v>3491</v>
      </c>
      <c r="C47" s="163" t="s">
        <v>948</v>
      </c>
      <c r="D47" s="163"/>
      <c r="E47" s="163"/>
      <c r="F47" s="163"/>
      <c r="G47" s="163"/>
      <c r="H47" s="163"/>
      <c r="I47" s="163"/>
      <c r="J47" s="163"/>
      <c r="K47" s="163"/>
      <c r="L47" s="137"/>
      <c r="M47" s="141"/>
      <c r="N47" s="137"/>
      <c r="O47" s="141"/>
      <c r="P47" s="479" t="str">
        <f>VLOOKUP(_Output!D578,_Guidance!$B$2187:$C$2193,2,FALSE)</f>
        <v xml:space="preserve"> </v>
      </c>
      <c r="Q47" s="402" t="s">
        <v>1151</v>
      </c>
      <c r="R47" s="156"/>
    </row>
    <row r="48" spans="1:18" ht="20.3" customHeight="1" x14ac:dyDescent="0.3">
      <c r="A48" s="157"/>
      <c r="B48" s="170" t="s">
        <v>3492</v>
      </c>
      <c r="C48" s="163" t="s">
        <v>949</v>
      </c>
      <c r="D48" s="163"/>
      <c r="E48" s="163"/>
      <c r="F48" s="163"/>
      <c r="G48" s="163"/>
      <c r="H48" s="163"/>
      <c r="I48" s="163"/>
      <c r="J48" s="163"/>
      <c r="K48" s="163"/>
      <c r="L48" s="137"/>
      <c r="M48" s="141"/>
      <c r="N48" s="137"/>
      <c r="O48" s="141"/>
      <c r="P48" s="479" t="str">
        <f>VLOOKUP(_Output!D579,_Guidance!$B$2187:$C$2193,2,FALSE)</f>
        <v xml:space="preserve"> </v>
      </c>
      <c r="Q48" s="402" t="s">
        <v>1152</v>
      </c>
      <c r="R48" s="156"/>
    </row>
    <row r="49" spans="1:18" ht="20.3" customHeight="1" x14ac:dyDescent="0.3">
      <c r="A49" s="157"/>
      <c r="B49" s="170" t="s">
        <v>3493</v>
      </c>
      <c r="C49" s="163" t="s">
        <v>950</v>
      </c>
      <c r="D49" s="163"/>
      <c r="E49" s="163"/>
      <c r="F49" s="163"/>
      <c r="G49" s="163"/>
      <c r="H49" s="163"/>
      <c r="I49" s="163"/>
      <c r="J49" s="163"/>
      <c r="K49" s="163"/>
      <c r="L49" s="137"/>
      <c r="M49" s="141"/>
      <c r="N49" s="137"/>
      <c r="O49" s="141"/>
      <c r="P49" s="479" t="str">
        <f>VLOOKUP(_Output!D580,_Guidance!$B$2187:$C$2193,2,FALSE)</f>
        <v xml:space="preserve"> </v>
      </c>
      <c r="Q49" s="402" t="s">
        <v>1153</v>
      </c>
      <c r="R49" s="156"/>
    </row>
    <row r="50" spans="1:18" ht="20.3" customHeight="1" x14ac:dyDescent="0.3">
      <c r="A50" s="157"/>
      <c r="B50" s="170" t="s">
        <v>3494</v>
      </c>
      <c r="C50" s="163" t="s">
        <v>951</v>
      </c>
      <c r="D50" s="163"/>
      <c r="E50" s="163"/>
      <c r="F50" s="163"/>
      <c r="G50" s="163"/>
      <c r="H50" s="163"/>
      <c r="I50" s="163"/>
      <c r="J50" s="163"/>
      <c r="K50" s="163"/>
      <c r="L50" s="137"/>
      <c r="M50" s="141"/>
      <c r="N50" s="137"/>
      <c r="O50" s="141"/>
      <c r="P50" s="479" t="str">
        <f>VLOOKUP(_Output!D581,_Guidance!$B$2187:$C$2193,2,FALSE)</f>
        <v xml:space="preserve"> </v>
      </c>
      <c r="Q50" s="402" t="s">
        <v>1154</v>
      </c>
      <c r="R50" s="156"/>
    </row>
    <row r="51" spans="1:18" ht="20.3" customHeight="1" x14ac:dyDescent="0.3">
      <c r="A51" s="157"/>
      <c r="B51" s="170" t="s">
        <v>3495</v>
      </c>
      <c r="C51" s="163" t="s">
        <v>952</v>
      </c>
      <c r="D51" s="163"/>
      <c r="E51" s="163"/>
      <c r="F51" s="163"/>
      <c r="G51" s="163"/>
      <c r="H51" s="163"/>
      <c r="I51" s="163"/>
      <c r="J51" s="163"/>
      <c r="K51" s="163"/>
      <c r="L51" s="137"/>
      <c r="M51" s="141"/>
      <c r="N51" s="137"/>
      <c r="O51" s="141"/>
      <c r="P51" s="479" t="str">
        <f>VLOOKUP(_Output!D582,_Guidance!$B$2187:$C$2193,2,FALSE)</f>
        <v xml:space="preserve"> </v>
      </c>
      <c r="Q51" s="402" t="s">
        <v>1155</v>
      </c>
      <c r="R51" s="156"/>
    </row>
    <row r="52" spans="1:18" ht="20.3" customHeight="1" x14ac:dyDescent="0.3">
      <c r="A52" s="157"/>
      <c r="B52" s="170" t="s">
        <v>3496</v>
      </c>
      <c r="C52" s="163" t="s">
        <v>953</v>
      </c>
      <c r="D52" s="163"/>
      <c r="E52" s="163"/>
      <c r="F52" s="163"/>
      <c r="G52" s="163"/>
      <c r="H52" s="163"/>
      <c r="I52" s="163"/>
      <c r="J52" s="163"/>
      <c r="K52" s="163"/>
      <c r="L52" s="137"/>
      <c r="M52" s="141"/>
      <c r="N52" s="137"/>
      <c r="O52" s="141"/>
      <c r="P52" s="479" t="str">
        <f>VLOOKUP(_Output!D583,_Guidance!$B$2187:$C$2193,2,FALSE)</f>
        <v xml:space="preserve"> </v>
      </c>
      <c r="Q52" s="402" t="s">
        <v>1156</v>
      </c>
      <c r="R52" s="156"/>
    </row>
    <row r="53" spans="1:18" ht="20.3" customHeight="1" x14ac:dyDescent="0.3">
      <c r="A53" s="157"/>
      <c r="B53" s="170" t="s">
        <v>3497</v>
      </c>
      <c r="C53" s="163" t="s">
        <v>954</v>
      </c>
      <c r="D53" s="163"/>
      <c r="E53" s="163"/>
      <c r="F53" s="163"/>
      <c r="G53" s="163"/>
      <c r="H53" s="163"/>
      <c r="I53" s="163"/>
      <c r="J53" s="163"/>
      <c r="K53" s="163"/>
      <c r="L53" s="137"/>
      <c r="M53" s="141"/>
      <c r="N53" s="137"/>
      <c r="O53" s="141"/>
      <c r="P53" s="479" t="str">
        <f>VLOOKUP(_Output!D584,_Guidance!$B$2187:$C$2193,2,FALSE)</f>
        <v xml:space="preserve"> </v>
      </c>
      <c r="Q53" s="402" t="s">
        <v>1157</v>
      </c>
      <c r="R53" s="156"/>
    </row>
    <row r="54" spans="1:18" ht="20.3" customHeight="1" x14ac:dyDescent="0.3">
      <c r="A54" s="157"/>
      <c r="B54" s="170" t="s">
        <v>3498</v>
      </c>
      <c r="C54" s="163" t="s">
        <v>4211</v>
      </c>
      <c r="D54" s="163"/>
      <c r="E54" s="163"/>
      <c r="F54" s="163"/>
      <c r="G54" s="163"/>
      <c r="H54" s="163"/>
      <c r="I54" s="163"/>
      <c r="J54" s="163"/>
      <c r="K54" s="163"/>
      <c r="L54" s="137"/>
      <c r="M54" s="141"/>
      <c r="N54" s="137"/>
      <c r="O54" s="141"/>
      <c r="P54" s="479" t="str">
        <f>VLOOKUP(_Output!D585,_Guidance!$B$2187:$C$2193,2,FALSE)</f>
        <v xml:space="preserve"> </v>
      </c>
      <c r="Q54" s="402" t="s">
        <v>4210</v>
      </c>
      <c r="R54" s="156"/>
    </row>
    <row r="55" spans="1:18" ht="20.3" customHeight="1" x14ac:dyDescent="0.3">
      <c r="A55" s="157"/>
      <c r="B55" s="170" t="s">
        <v>3499</v>
      </c>
      <c r="C55" s="163" t="s">
        <v>955</v>
      </c>
      <c r="D55" s="163"/>
      <c r="E55" s="163"/>
      <c r="F55" s="163"/>
      <c r="G55" s="163"/>
      <c r="H55" s="163"/>
      <c r="I55" s="163"/>
      <c r="J55" s="163"/>
      <c r="K55" s="163"/>
      <c r="L55" s="137"/>
      <c r="M55" s="141"/>
      <c r="N55" s="137"/>
      <c r="O55" s="141"/>
      <c r="P55" s="479" t="str">
        <f>VLOOKUP(_Output!D586,_Guidance!$B$2187:$C$2193,2,FALSE)</f>
        <v xml:space="preserve"> </v>
      </c>
      <c r="Q55" s="402" t="s">
        <v>1158</v>
      </c>
      <c r="R55" s="156"/>
    </row>
    <row r="56" spans="1:18" ht="20.3" customHeight="1" x14ac:dyDescent="0.3">
      <c r="A56" s="157"/>
      <c r="B56" s="170" t="s">
        <v>3500</v>
      </c>
      <c r="C56" s="163" t="s">
        <v>2592</v>
      </c>
      <c r="D56" s="163"/>
      <c r="E56" s="163"/>
      <c r="F56" s="163"/>
      <c r="G56" s="163"/>
      <c r="H56" s="163"/>
      <c r="I56" s="163"/>
      <c r="J56" s="163"/>
      <c r="K56" s="163"/>
      <c r="L56" s="137"/>
      <c r="M56" s="141"/>
      <c r="N56" s="137"/>
      <c r="O56" s="141"/>
      <c r="P56" s="479" t="str">
        <f>VLOOKUP(_Output!D587,_Guidance!$B$2187:$C$2193,2,FALSE)</f>
        <v xml:space="preserve"> </v>
      </c>
      <c r="Q56" s="402" t="s">
        <v>2593</v>
      </c>
      <c r="R56" s="156"/>
    </row>
    <row r="57" spans="1:18" ht="20.3" customHeight="1" x14ac:dyDescent="0.3">
      <c r="A57" s="157"/>
      <c r="B57" s="170" t="s">
        <v>3501</v>
      </c>
      <c r="C57" s="163" t="s">
        <v>2383</v>
      </c>
      <c r="D57" s="163"/>
      <c r="E57" s="163"/>
      <c r="F57" s="163"/>
      <c r="G57" s="163"/>
      <c r="H57" s="163"/>
      <c r="I57" s="163"/>
      <c r="J57" s="163"/>
      <c r="K57" s="163"/>
      <c r="L57" s="137"/>
      <c r="M57" s="141"/>
      <c r="N57" s="137"/>
      <c r="O57" s="141"/>
      <c r="P57" s="479" t="str">
        <f>VLOOKUP(_Output!D588,_Guidance!$B$2187:$C$2193,2,FALSE)</f>
        <v xml:space="preserve"> </v>
      </c>
      <c r="Q57" s="402" t="s">
        <v>2485</v>
      </c>
      <c r="R57" s="156"/>
    </row>
    <row r="58" spans="1:18" ht="20.3" customHeight="1" x14ac:dyDescent="0.3">
      <c r="A58" s="157"/>
      <c r="B58" s="170" t="s">
        <v>3502</v>
      </c>
      <c r="C58" s="163" t="s">
        <v>2385</v>
      </c>
      <c r="D58" s="163"/>
      <c r="E58" s="163"/>
      <c r="F58" s="163"/>
      <c r="G58" s="163"/>
      <c r="H58" s="163"/>
      <c r="I58" s="163"/>
      <c r="J58" s="163"/>
      <c r="K58" s="163"/>
      <c r="L58" s="137"/>
      <c r="M58" s="141"/>
      <c r="N58" s="137"/>
      <c r="O58" s="141"/>
      <c r="P58" s="479" t="str">
        <f>VLOOKUP(_Output!D589,_Guidance!$B$2187:$C$2193,2,FALSE)</f>
        <v xml:space="preserve"> </v>
      </c>
      <c r="Q58" s="402" t="s">
        <v>2486</v>
      </c>
      <c r="R58" s="156"/>
    </row>
    <row r="59" spans="1:18" ht="20.3" customHeight="1" x14ac:dyDescent="0.3">
      <c r="A59" s="157"/>
      <c r="B59" s="170" t="s">
        <v>3503</v>
      </c>
      <c r="C59" s="163" t="s">
        <v>2728</v>
      </c>
      <c r="D59" s="163"/>
      <c r="E59" s="163"/>
      <c r="F59" s="163"/>
      <c r="G59" s="163"/>
      <c r="H59" s="163"/>
      <c r="I59" s="163"/>
      <c r="J59" s="163"/>
      <c r="K59" s="163"/>
      <c r="L59" s="137"/>
      <c r="M59" s="141"/>
      <c r="N59" s="137"/>
      <c r="O59" s="141"/>
      <c r="P59" s="479" t="str">
        <f>VLOOKUP(_Output!D590,_Guidance!$B$2187:$C$2193,2,FALSE)</f>
        <v xml:space="preserve"> </v>
      </c>
      <c r="Q59" s="402" t="s">
        <v>2729</v>
      </c>
      <c r="R59" s="156"/>
    </row>
    <row r="60" spans="1:18" ht="20.3" customHeight="1" x14ac:dyDescent="0.3">
      <c r="A60" s="157"/>
      <c r="B60" s="170" t="s">
        <v>3504</v>
      </c>
      <c r="C60" s="163" t="s">
        <v>2484</v>
      </c>
      <c r="D60" s="163"/>
      <c r="E60" s="163"/>
      <c r="F60" s="163"/>
      <c r="G60" s="163"/>
      <c r="H60" s="163"/>
      <c r="I60" s="163"/>
      <c r="J60" s="163"/>
      <c r="K60" s="163"/>
      <c r="L60" s="137"/>
      <c r="M60" s="141"/>
      <c r="N60" s="137"/>
      <c r="O60" s="141"/>
      <c r="P60" s="479" t="str">
        <f>VLOOKUP(_Output!D591,_Guidance!$B$2187:$C$2193,2,FALSE)</f>
        <v xml:space="preserve"> </v>
      </c>
      <c r="Q60" s="402" t="s">
        <v>2594</v>
      </c>
      <c r="R60" s="156"/>
    </row>
    <row r="61" spans="1:18" ht="20.3" customHeight="1" x14ac:dyDescent="0.3">
      <c r="A61" s="157"/>
      <c r="B61" s="170" t="s">
        <v>3505</v>
      </c>
      <c r="C61" s="163" t="s">
        <v>2488</v>
      </c>
      <c r="D61" s="163"/>
      <c r="E61" s="163"/>
      <c r="F61" s="163"/>
      <c r="G61" s="163"/>
      <c r="H61" s="163"/>
      <c r="I61" s="163"/>
      <c r="J61" s="163"/>
      <c r="K61" s="163"/>
      <c r="L61" s="137"/>
      <c r="M61" s="141"/>
      <c r="N61" s="137"/>
      <c r="O61" s="141"/>
      <c r="P61" s="479" t="str">
        <f>VLOOKUP(_Output!D592,_Guidance!$B$2187:$C$2193,2,FALSE)</f>
        <v xml:space="preserve"> </v>
      </c>
      <c r="Q61" s="402" t="s">
        <v>2489</v>
      </c>
      <c r="R61" s="156"/>
    </row>
    <row r="62" spans="1:18" ht="20.3" customHeight="1" x14ac:dyDescent="0.3">
      <c r="A62" s="157"/>
      <c r="B62" s="170" t="s">
        <v>3506</v>
      </c>
      <c r="C62" s="163" t="s">
        <v>957</v>
      </c>
      <c r="D62" s="163"/>
      <c r="E62" s="163"/>
      <c r="F62" s="163"/>
      <c r="G62" s="163"/>
      <c r="H62" s="163"/>
      <c r="I62" s="163"/>
      <c r="J62" s="163"/>
      <c r="K62" s="163"/>
      <c r="L62" s="137"/>
      <c r="M62" s="141"/>
      <c r="N62" s="137"/>
      <c r="O62" s="141"/>
      <c r="P62" s="479" t="str">
        <f>VLOOKUP(_Output!D593,_Guidance!$B$2187:$C$2193,2,FALSE)</f>
        <v xml:space="preserve"> </v>
      </c>
      <c r="Q62" s="402" t="s">
        <v>1159</v>
      </c>
      <c r="R62" s="156"/>
    </row>
    <row r="63" spans="1:18" ht="20.3" customHeight="1" x14ac:dyDescent="0.3">
      <c r="A63" s="157"/>
      <c r="B63" s="170" t="s">
        <v>3507</v>
      </c>
      <c r="C63" s="163" t="s">
        <v>958</v>
      </c>
      <c r="D63" s="163"/>
      <c r="E63" s="163"/>
      <c r="F63" s="163"/>
      <c r="G63" s="163"/>
      <c r="H63" s="163"/>
      <c r="I63" s="163"/>
      <c r="J63" s="163"/>
      <c r="K63" s="163"/>
      <c r="L63" s="137"/>
      <c r="M63" s="141"/>
      <c r="N63" s="137"/>
      <c r="O63" s="141"/>
      <c r="P63" s="479" t="str">
        <f>VLOOKUP(_Output!D594,_Guidance!$B$2187:$C$2193,2,FALSE)</f>
        <v xml:space="preserve"> </v>
      </c>
      <c r="Q63" s="402" t="s">
        <v>1160</v>
      </c>
      <c r="R63" s="156"/>
    </row>
    <row r="64" spans="1:18" ht="20.3" customHeight="1" x14ac:dyDescent="0.3">
      <c r="A64" s="157"/>
      <c r="B64" s="170" t="s">
        <v>3508</v>
      </c>
      <c r="C64" s="163" t="s">
        <v>959</v>
      </c>
      <c r="D64" s="163"/>
      <c r="E64" s="163"/>
      <c r="F64" s="163"/>
      <c r="G64" s="163"/>
      <c r="H64" s="163"/>
      <c r="I64" s="163"/>
      <c r="J64" s="163"/>
      <c r="K64" s="163"/>
      <c r="L64" s="137"/>
      <c r="M64" s="141"/>
      <c r="N64" s="137"/>
      <c r="O64" s="141"/>
      <c r="P64" s="479" t="str">
        <f>VLOOKUP(_Output!D595,_Guidance!$B$2187:$C$2193,2,FALSE)</f>
        <v xml:space="preserve"> </v>
      </c>
      <c r="Q64" s="402" t="s">
        <v>1161</v>
      </c>
      <c r="R64" s="156"/>
    </row>
    <row r="65" spans="1:18" ht="20.3" customHeight="1" x14ac:dyDescent="0.3">
      <c r="A65" s="157"/>
      <c r="B65" s="170" t="s">
        <v>3509</v>
      </c>
      <c r="C65" s="163" t="s">
        <v>2839</v>
      </c>
      <c r="D65" s="163"/>
      <c r="E65" s="163"/>
      <c r="F65" s="163"/>
      <c r="G65" s="163"/>
      <c r="H65" s="163"/>
      <c r="I65" s="163"/>
      <c r="J65" s="163"/>
      <c r="K65" s="163"/>
      <c r="L65" s="137"/>
      <c r="M65" s="141"/>
      <c r="N65" s="137"/>
      <c r="O65" s="141"/>
      <c r="P65" s="479" t="str">
        <f>VLOOKUP(_Output!D973,_Guidance!$B$2187:$C$2193,2,FALSE)</f>
        <v xml:space="preserve"> </v>
      </c>
      <c r="Q65" s="402" t="s">
        <v>2842</v>
      </c>
      <c r="R65" s="156"/>
    </row>
    <row r="66" spans="1:18" ht="20.3" customHeight="1" x14ac:dyDescent="0.3">
      <c r="A66" s="157"/>
      <c r="B66" s="170" t="s">
        <v>3510</v>
      </c>
      <c r="C66" s="171" t="s">
        <v>2843</v>
      </c>
      <c r="D66" s="171"/>
      <c r="E66" s="171"/>
      <c r="F66" s="171"/>
      <c r="G66" s="171"/>
      <c r="H66" s="171"/>
      <c r="I66" s="171"/>
      <c r="J66" s="171"/>
      <c r="K66" s="171"/>
      <c r="L66" s="137"/>
      <c r="M66" s="144"/>
      <c r="N66" s="140"/>
      <c r="O66" s="144"/>
      <c r="P66" s="647" t="str">
        <f>VLOOKUP(_Output!D974,_Guidance!$B$2187:$C$2193,2,FALSE)</f>
        <v xml:space="preserve"> </v>
      </c>
      <c r="Q66" s="406" t="s">
        <v>2844</v>
      </c>
      <c r="R66" s="156"/>
    </row>
    <row r="67" spans="1:18" ht="20.3" customHeight="1" x14ac:dyDescent="0.3">
      <c r="A67" s="157"/>
      <c r="B67" s="141"/>
      <c r="C67" s="172" t="s">
        <v>604</v>
      </c>
      <c r="D67" s="172"/>
      <c r="E67" s="172"/>
      <c r="F67" s="172"/>
      <c r="G67" s="172"/>
      <c r="H67" s="172"/>
      <c r="I67" s="172"/>
      <c r="J67" s="172"/>
      <c r="K67" s="172"/>
      <c r="L67" s="408">
        <f>IFERROR(ROUND(_Output!K597,0),0)</f>
        <v>0</v>
      </c>
      <c r="M67" s="141"/>
      <c r="N67" s="180"/>
      <c r="O67" s="141"/>
      <c r="P67" s="479"/>
      <c r="Q67" s="402"/>
      <c r="R67" s="156"/>
    </row>
    <row r="68" spans="1:18" ht="20.3" customHeight="1" x14ac:dyDescent="0.3">
      <c r="A68" s="157"/>
      <c r="B68" s="141"/>
      <c r="C68" s="172"/>
      <c r="D68" s="172"/>
      <c r="E68" s="172"/>
      <c r="F68" s="172"/>
      <c r="G68" s="172"/>
      <c r="H68" s="172"/>
      <c r="I68" s="172"/>
      <c r="J68" s="172"/>
      <c r="K68" s="172"/>
      <c r="L68" s="180"/>
      <c r="M68" s="141"/>
      <c r="N68" s="180"/>
      <c r="O68" s="141"/>
      <c r="P68" s="180"/>
      <c r="Q68" s="402"/>
      <c r="R68" s="156"/>
    </row>
    <row r="69" spans="1:18" ht="20.3" customHeight="1" x14ac:dyDescent="0.3">
      <c r="A69" s="176"/>
      <c r="B69" s="174" t="s">
        <v>233</v>
      </c>
      <c r="C69" s="174"/>
      <c r="D69" s="174"/>
      <c r="E69" s="174"/>
      <c r="F69" s="174"/>
      <c r="G69" s="174"/>
      <c r="H69" s="174"/>
      <c r="I69" s="174"/>
      <c r="J69" s="174"/>
      <c r="K69" s="486"/>
      <c r="L69" s="137"/>
      <c r="M69" s="141"/>
      <c r="N69" s="180"/>
      <c r="O69" s="141"/>
      <c r="P69" s="137"/>
      <c r="Q69" s="137"/>
      <c r="R69" s="156"/>
    </row>
    <row r="70" spans="1:18" ht="20.3" customHeight="1" x14ac:dyDescent="0.3">
      <c r="A70" s="9"/>
      <c r="B70" s="3" t="s">
        <v>3511</v>
      </c>
      <c r="C70" s="3" t="s">
        <v>4651</v>
      </c>
      <c r="D70" s="5"/>
      <c r="E70" s="5"/>
      <c r="F70" s="5"/>
      <c r="G70" s="5"/>
      <c r="H70" s="5"/>
      <c r="I70" s="5"/>
      <c r="J70" s="5"/>
      <c r="K70" s="102" t="s">
        <v>902</v>
      </c>
      <c r="L70" s="720" t="s">
        <v>1</v>
      </c>
      <c r="M70" s="717"/>
      <c r="N70" s="830"/>
      <c r="O70" s="830"/>
      <c r="P70" s="830"/>
      <c r="Q70" s="831"/>
      <c r="R70" s="14"/>
    </row>
    <row r="71" spans="1:18" ht="20.3" customHeight="1" x14ac:dyDescent="0.3">
      <c r="A71" s="9"/>
      <c r="B71" s="5"/>
      <c r="C71" s="5"/>
      <c r="D71" s="5"/>
      <c r="E71" s="5"/>
      <c r="F71" s="5"/>
      <c r="G71" s="5"/>
      <c r="H71" s="5"/>
      <c r="I71" s="5"/>
      <c r="J71" s="5"/>
      <c r="K71" s="5"/>
      <c r="L71" s="721" t="s">
        <v>18</v>
      </c>
      <c r="M71" s="718"/>
      <c r="N71" s="826"/>
      <c r="O71" s="826"/>
      <c r="P71" s="826"/>
      <c r="Q71" s="827"/>
      <c r="R71" s="14"/>
    </row>
    <row r="72" spans="1:18" ht="20.3" customHeight="1" x14ac:dyDescent="0.3">
      <c r="A72" s="9"/>
      <c r="B72" s="5"/>
      <c r="C72" s="5"/>
      <c r="D72" s="5"/>
      <c r="E72" s="5"/>
      <c r="F72" s="5"/>
      <c r="G72" s="5"/>
      <c r="H72" s="5"/>
      <c r="I72" s="5"/>
      <c r="J72" s="5"/>
      <c r="K72" s="5"/>
      <c r="L72" s="721" t="s">
        <v>19</v>
      </c>
      <c r="M72" s="718"/>
      <c r="N72" s="822"/>
      <c r="O72" s="822"/>
      <c r="P72" s="822"/>
      <c r="Q72" s="823"/>
      <c r="R72" s="14"/>
    </row>
    <row r="73" spans="1:18" ht="20.3" customHeight="1" x14ac:dyDescent="0.3">
      <c r="A73" s="9"/>
      <c r="B73" s="5"/>
      <c r="C73" s="5"/>
      <c r="D73" s="5"/>
      <c r="E73" s="5"/>
      <c r="F73" s="5"/>
      <c r="G73" s="5"/>
      <c r="H73" s="5"/>
      <c r="I73" s="5"/>
      <c r="J73" s="5"/>
      <c r="K73" s="5"/>
      <c r="L73" s="721" t="s">
        <v>20</v>
      </c>
      <c r="M73" s="718"/>
      <c r="N73" s="826"/>
      <c r="O73" s="826"/>
      <c r="P73" s="826"/>
      <c r="Q73" s="827"/>
      <c r="R73" s="14"/>
    </row>
    <row r="74" spans="1:18" ht="20.3" customHeight="1" x14ac:dyDescent="0.3">
      <c r="A74" s="9"/>
      <c r="B74" s="5"/>
      <c r="C74" s="5"/>
      <c r="D74" s="5"/>
      <c r="E74" s="5"/>
      <c r="F74" s="5"/>
      <c r="G74" s="5"/>
      <c r="H74" s="5"/>
      <c r="I74" s="5"/>
      <c r="J74" s="5"/>
      <c r="K74" s="5"/>
      <c r="L74" s="721" t="s">
        <v>355</v>
      </c>
      <c r="M74" s="718"/>
      <c r="N74" s="822"/>
      <c r="O74" s="822"/>
      <c r="P74" s="822"/>
      <c r="Q74" s="823"/>
      <c r="R74" s="14"/>
    </row>
    <row r="75" spans="1:18" ht="20.3" customHeight="1" x14ac:dyDescent="0.3">
      <c r="A75" s="9"/>
      <c r="B75" s="5"/>
      <c r="C75" s="5"/>
      <c r="D75" s="5"/>
      <c r="E75" s="5"/>
      <c r="F75" s="5"/>
      <c r="G75" s="5"/>
      <c r="H75" s="5"/>
      <c r="I75" s="5"/>
      <c r="J75" s="5"/>
      <c r="K75" s="5"/>
      <c r="L75" s="721" t="s">
        <v>416</v>
      </c>
      <c r="M75" s="718"/>
      <c r="N75" s="822"/>
      <c r="O75" s="822"/>
      <c r="P75" s="822"/>
      <c r="Q75" s="823"/>
      <c r="R75" s="14"/>
    </row>
    <row r="76" spans="1:18" ht="20.3" customHeight="1" x14ac:dyDescent="0.3">
      <c r="A76" s="9"/>
      <c r="B76" s="5"/>
      <c r="C76" s="5"/>
      <c r="D76" s="5"/>
      <c r="E76" s="5"/>
      <c r="F76" s="5"/>
      <c r="G76" s="5"/>
      <c r="H76" s="5"/>
      <c r="I76" s="5"/>
      <c r="J76" s="5"/>
      <c r="K76" s="5"/>
      <c r="L76" s="721" t="s">
        <v>929</v>
      </c>
      <c r="M76" s="718"/>
      <c r="N76" s="826"/>
      <c r="O76" s="826"/>
      <c r="P76" s="826"/>
      <c r="Q76" s="827"/>
      <c r="R76" s="14"/>
    </row>
    <row r="77" spans="1:18" ht="20.3" customHeight="1" x14ac:dyDescent="0.3">
      <c r="A77" s="9"/>
      <c r="B77" s="5"/>
      <c r="C77" s="5"/>
      <c r="D77" s="5"/>
      <c r="E77" s="5"/>
      <c r="F77" s="5"/>
      <c r="G77" s="5"/>
      <c r="H77" s="5"/>
      <c r="I77" s="5"/>
      <c r="J77" s="5"/>
      <c r="K77" s="5"/>
      <c r="L77" s="721" t="s">
        <v>930</v>
      </c>
      <c r="M77" s="718"/>
      <c r="N77" s="820"/>
      <c r="O77" s="820"/>
      <c r="P77" s="820"/>
      <c r="Q77" s="821"/>
      <c r="R77" s="14"/>
    </row>
    <row r="78" spans="1:18" ht="20.3" customHeight="1" x14ac:dyDescent="0.3">
      <c r="A78" s="9"/>
      <c r="B78" s="5"/>
      <c r="C78" s="5"/>
      <c r="D78" s="5"/>
      <c r="E78" s="5"/>
      <c r="F78" s="5"/>
      <c r="G78" s="5"/>
      <c r="H78" s="5"/>
      <c r="I78" s="5"/>
      <c r="J78" s="5"/>
      <c r="K78" s="5"/>
      <c r="L78" s="721" t="s">
        <v>932</v>
      </c>
      <c r="M78" s="718"/>
      <c r="N78" s="820"/>
      <c r="O78" s="820"/>
      <c r="P78" s="820"/>
      <c r="Q78" s="821"/>
      <c r="R78" s="14"/>
    </row>
    <row r="79" spans="1:18" ht="20.3" customHeight="1" x14ac:dyDescent="0.3">
      <c r="A79" s="9"/>
      <c r="B79" s="5"/>
      <c r="C79" s="5"/>
      <c r="D79" s="5"/>
      <c r="E79" s="5"/>
      <c r="F79" s="5"/>
      <c r="G79" s="5"/>
      <c r="H79" s="5"/>
      <c r="I79" s="5"/>
      <c r="J79" s="5"/>
      <c r="K79" s="5"/>
      <c r="L79" s="721" t="s">
        <v>934</v>
      </c>
      <c r="M79" s="718"/>
      <c r="N79" s="820"/>
      <c r="O79" s="820"/>
      <c r="P79" s="820"/>
      <c r="Q79" s="821"/>
      <c r="R79" s="14"/>
    </row>
    <row r="80" spans="1:18" ht="20.3" customHeight="1" x14ac:dyDescent="0.3">
      <c r="A80" s="9"/>
      <c r="B80" s="5"/>
      <c r="C80" s="5"/>
      <c r="D80" s="5"/>
      <c r="E80" s="5"/>
      <c r="F80" s="5"/>
      <c r="G80" s="5"/>
      <c r="H80" s="5"/>
      <c r="I80" s="5"/>
      <c r="J80" s="5"/>
      <c r="K80" s="5"/>
      <c r="L80" s="721" t="s">
        <v>936</v>
      </c>
      <c r="M80" s="718"/>
      <c r="N80" s="820"/>
      <c r="O80" s="820"/>
      <c r="P80" s="820"/>
      <c r="Q80" s="821"/>
      <c r="R80" s="14"/>
    </row>
    <row r="81" spans="1:18" ht="20.3" customHeight="1" x14ac:dyDescent="0.3">
      <c r="A81" s="9"/>
      <c r="B81" s="5"/>
      <c r="C81" s="5"/>
      <c r="D81" s="5"/>
      <c r="E81" s="5"/>
      <c r="F81" s="5"/>
      <c r="G81" s="5"/>
      <c r="H81" s="5"/>
      <c r="I81" s="5"/>
      <c r="J81" s="5"/>
      <c r="K81" s="5"/>
      <c r="L81" s="721" t="s">
        <v>938</v>
      </c>
      <c r="M81" s="718"/>
      <c r="N81" s="820"/>
      <c r="O81" s="820"/>
      <c r="P81" s="820"/>
      <c r="Q81" s="821"/>
      <c r="R81" s="14"/>
    </row>
    <row r="82" spans="1:18" ht="20.3" customHeight="1" x14ac:dyDescent="0.3">
      <c r="A82" s="9"/>
      <c r="B82" s="5"/>
      <c r="C82" s="5"/>
      <c r="D82" s="5"/>
      <c r="E82" s="5"/>
      <c r="F82" s="5"/>
      <c r="G82" s="5"/>
      <c r="H82" s="5"/>
      <c r="I82" s="5"/>
      <c r="J82" s="5"/>
      <c r="K82" s="5"/>
      <c r="L82" s="721" t="s">
        <v>940</v>
      </c>
      <c r="M82" s="718"/>
      <c r="N82" s="820"/>
      <c r="O82" s="820"/>
      <c r="P82" s="820"/>
      <c r="Q82" s="821"/>
      <c r="R82" s="14"/>
    </row>
    <row r="83" spans="1:18" ht="20.3" customHeight="1" x14ac:dyDescent="0.3">
      <c r="A83" s="9"/>
      <c r="B83" s="5"/>
      <c r="C83" s="5"/>
      <c r="D83" s="5"/>
      <c r="E83" s="5"/>
      <c r="F83" s="5"/>
      <c r="G83" s="5"/>
      <c r="H83" s="5"/>
      <c r="I83" s="5"/>
      <c r="J83" s="5"/>
      <c r="K83" s="5"/>
      <c r="L83" s="722" t="s">
        <v>942</v>
      </c>
      <c r="M83" s="719"/>
      <c r="N83" s="828"/>
      <c r="O83" s="828"/>
      <c r="P83" s="828"/>
      <c r="Q83" s="829"/>
      <c r="R83" s="14"/>
    </row>
    <row r="84" spans="1:18" ht="20.3" customHeight="1" x14ac:dyDescent="0.3">
      <c r="A84" s="9"/>
      <c r="B84" s="5"/>
      <c r="C84" s="5"/>
      <c r="D84" s="5"/>
      <c r="E84" s="5"/>
      <c r="F84" s="5"/>
      <c r="G84" s="5"/>
      <c r="H84" s="5"/>
      <c r="I84" s="5"/>
      <c r="J84" s="5"/>
      <c r="K84" s="5"/>
      <c r="L84" s="5"/>
      <c r="M84" s="5"/>
      <c r="N84" s="5"/>
      <c r="O84" s="5"/>
      <c r="P84" s="5"/>
      <c r="Q84" s="5"/>
      <c r="R84" s="14"/>
    </row>
    <row r="85" spans="1:18" ht="20.3" customHeight="1" x14ac:dyDescent="0.3">
      <c r="A85" s="9"/>
      <c r="B85" s="5"/>
      <c r="C85" s="5"/>
      <c r="D85" s="5"/>
      <c r="E85" s="5"/>
      <c r="F85" s="5"/>
      <c r="G85" s="5"/>
      <c r="H85" s="5"/>
      <c r="I85" s="5"/>
      <c r="J85" s="5"/>
      <c r="K85" s="102" t="s">
        <v>941</v>
      </c>
      <c r="L85" s="728" t="s">
        <v>3485</v>
      </c>
      <c r="M85" s="714"/>
      <c r="N85" s="847"/>
      <c r="O85" s="847"/>
      <c r="P85" s="847"/>
      <c r="Q85" s="848"/>
      <c r="R85" s="14"/>
    </row>
    <row r="86" spans="1:18" ht="20.3" customHeight="1" x14ac:dyDescent="0.3">
      <c r="A86" s="9"/>
      <c r="B86" s="5"/>
      <c r="C86" s="5"/>
      <c r="D86" s="5"/>
      <c r="E86" s="5"/>
      <c r="F86" s="5"/>
      <c r="G86" s="5"/>
      <c r="H86" s="5"/>
      <c r="I86" s="5"/>
      <c r="J86" s="5"/>
      <c r="K86" s="5"/>
      <c r="L86" s="729" t="s">
        <v>3486</v>
      </c>
      <c r="M86" s="715"/>
      <c r="N86" s="843"/>
      <c r="O86" s="843"/>
      <c r="P86" s="843"/>
      <c r="Q86" s="844"/>
      <c r="R86" s="14"/>
    </row>
    <row r="87" spans="1:18" ht="20.3" customHeight="1" x14ac:dyDescent="0.3">
      <c r="A87" s="9"/>
      <c r="B87" s="5"/>
      <c r="C87" s="5"/>
      <c r="D87" s="5"/>
      <c r="E87" s="5"/>
      <c r="F87" s="5"/>
      <c r="G87" s="5"/>
      <c r="H87" s="5"/>
      <c r="I87" s="5"/>
      <c r="J87" s="5"/>
      <c r="K87" s="5"/>
      <c r="L87" s="729" t="s">
        <v>3487</v>
      </c>
      <c r="M87" s="715"/>
      <c r="N87" s="845"/>
      <c r="O87" s="845"/>
      <c r="P87" s="845"/>
      <c r="Q87" s="846"/>
      <c r="R87" s="14"/>
    </row>
    <row r="88" spans="1:18" ht="20.3" customHeight="1" x14ac:dyDescent="0.3">
      <c r="A88" s="9"/>
      <c r="B88" s="5"/>
      <c r="C88" s="5"/>
      <c r="D88" s="5"/>
      <c r="E88" s="5"/>
      <c r="F88" s="5"/>
      <c r="G88" s="5"/>
      <c r="H88" s="5"/>
      <c r="I88" s="5"/>
      <c r="J88" s="5"/>
      <c r="K88" s="5"/>
      <c r="L88" s="729" t="s">
        <v>3488</v>
      </c>
      <c r="M88" s="715"/>
      <c r="N88" s="843"/>
      <c r="O88" s="843"/>
      <c r="P88" s="843"/>
      <c r="Q88" s="844"/>
      <c r="R88" s="14"/>
    </row>
    <row r="89" spans="1:18" ht="20.3" customHeight="1" x14ac:dyDescent="0.3">
      <c r="A89" s="9"/>
      <c r="B89" s="5"/>
      <c r="C89" s="5"/>
      <c r="D89" s="5"/>
      <c r="E89" s="5"/>
      <c r="F89" s="5"/>
      <c r="G89" s="5"/>
      <c r="H89" s="5"/>
      <c r="I89" s="5"/>
      <c r="J89" s="5"/>
      <c r="K89" s="5"/>
      <c r="L89" s="729" t="s">
        <v>3489</v>
      </c>
      <c r="M89" s="715"/>
      <c r="N89" s="843"/>
      <c r="O89" s="843"/>
      <c r="P89" s="843"/>
      <c r="Q89" s="844"/>
      <c r="R89" s="14"/>
    </row>
    <row r="90" spans="1:18" ht="20.3" customHeight="1" x14ac:dyDescent="0.3">
      <c r="A90" s="9"/>
      <c r="B90" s="5"/>
      <c r="C90" s="5"/>
      <c r="D90" s="5"/>
      <c r="E90" s="5"/>
      <c r="F90" s="5"/>
      <c r="G90" s="5"/>
      <c r="H90" s="5"/>
      <c r="I90" s="5"/>
      <c r="J90" s="5"/>
      <c r="K90" s="5"/>
      <c r="L90" s="729" t="s">
        <v>3490</v>
      </c>
      <c r="M90" s="715"/>
      <c r="N90" s="843"/>
      <c r="O90" s="843"/>
      <c r="P90" s="843"/>
      <c r="Q90" s="844"/>
      <c r="R90" s="14"/>
    </row>
    <row r="91" spans="1:18" ht="20.3" customHeight="1" x14ac:dyDescent="0.3">
      <c r="A91" s="9"/>
      <c r="B91" s="5"/>
      <c r="C91" s="5"/>
      <c r="D91" s="5"/>
      <c r="E91" s="5"/>
      <c r="F91" s="5"/>
      <c r="G91" s="5"/>
      <c r="H91" s="5"/>
      <c r="I91" s="5"/>
      <c r="J91" s="5"/>
      <c r="K91" s="5"/>
      <c r="L91" s="729" t="s">
        <v>3491</v>
      </c>
      <c r="M91" s="715"/>
      <c r="N91" s="843"/>
      <c r="O91" s="843"/>
      <c r="P91" s="843"/>
      <c r="Q91" s="844"/>
      <c r="R91" s="14"/>
    </row>
    <row r="92" spans="1:18" ht="20.3" customHeight="1" x14ac:dyDescent="0.3">
      <c r="A92" s="9"/>
      <c r="B92" s="5"/>
      <c r="C92" s="5"/>
      <c r="D92" s="5"/>
      <c r="E92" s="5"/>
      <c r="F92" s="5"/>
      <c r="G92" s="5"/>
      <c r="H92" s="5"/>
      <c r="I92" s="5"/>
      <c r="J92" s="5"/>
      <c r="K92" s="5"/>
      <c r="L92" s="729" t="s">
        <v>3492</v>
      </c>
      <c r="M92" s="715"/>
      <c r="N92" s="843"/>
      <c r="O92" s="843"/>
      <c r="P92" s="843"/>
      <c r="Q92" s="844"/>
      <c r="R92" s="14"/>
    </row>
    <row r="93" spans="1:18" ht="20.3" customHeight="1" x14ac:dyDescent="0.3">
      <c r="A93" s="9"/>
      <c r="B93" s="5"/>
      <c r="C93" s="5"/>
      <c r="D93" s="5"/>
      <c r="E93" s="5"/>
      <c r="F93" s="5"/>
      <c r="G93" s="5"/>
      <c r="H93" s="5"/>
      <c r="I93" s="5"/>
      <c r="J93" s="5"/>
      <c r="K93" s="5"/>
      <c r="L93" s="729" t="s">
        <v>3493</v>
      </c>
      <c r="M93" s="715"/>
      <c r="N93" s="843"/>
      <c r="O93" s="843"/>
      <c r="P93" s="843"/>
      <c r="Q93" s="844"/>
      <c r="R93" s="14"/>
    </row>
    <row r="94" spans="1:18" ht="20.3" customHeight="1" x14ac:dyDescent="0.3">
      <c r="A94" s="9"/>
      <c r="B94" s="5"/>
      <c r="C94" s="5"/>
      <c r="D94" s="5"/>
      <c r="E94" s="5"/>
      <c r="F94" s="5"/>
      <c r="G94" s="5"/>
      <c r="H94" s="5"/>
      <c r="I94" s="5"/>
      <c r="J94" s="5"/>
      <c r="K94" s="5"/>
      <c r="L94" s="729" t="s">
        <v>3494</v>
      </c>
      <c r="M94" s="715"/>
      <c r="N94" s="843"/>
      <c r="O94" s="843"/>
      <c r="P94" s="843"/>
      <c r="Q94" s="844"/>
      <c r="R94" s="14"/>
    </row>
    <row r="95" spans="1:18" ht="20.3" customHeight="1" x14ac:dyDescent="0.3">
      <c r="A95" s="9"/>
      <c r="B95" s="5"/>
      <c r="C95" s="5"/>
      <c r="D95" s="5"/>
      <c r="E95" s="5"/>
      <c r="F95" s="5"/>
      <c r="G95" s="5"/>
      <c r="H95" s="5"/>
      <c r="I95" s="5"/>
      <c r="J95" s="5"/>
      <c r="K95" s="5"/>
      <c r="L95" s="729" t="s">
        <v>3495</v>
      </c>
      <c r="M95" s="715"/>
      <c r="N95" s="843"/>
      <c r="O95" s="843"/>
      <c r="P95" s="843"/>
      <c r="Q95" s="844"/>
      <c r="R95" s="14"/>
    </row>
    <row r="96" spans="1:18" ht="20.3" customHeight="1" x14ac:dyDescent="0.3">
      <c r="A96" s="9"/>
      <c r="B96" s="5"/>
      <c r="C96" s="5"/>
      <c r="D96" s="5"/>
      <c r="E96" s="5"/>
      <c r="F96" s="5"/>
      <c r="G96" s="5"/>
      <c r="H96" s="5"/>
      <c r="I96" s="5"/>
      <c r="J96" s="5"/>
      <c r="K96" s="5"/>
      <c r="L96" s="729" t="s">
        <v>3496</v>
      </c>
      <c r="M96" s="715"/>
      <c r="N96" s="843"/>
      <c r="O96" s="843"/>
      <c r="P96" s="843"/>
      <c r="Q96" s="844"/>
      <c r="R96" s="14"/>
    </row>
    <row r="97" spans="1:18" ht="20.3" customHeight="1" x14ac:dyDescent="0.3">
      <c r="A97" s="9"/>
      <c r="B97" s="5"/>
      <c r="C97" s="5"/>
      <c r="D97" s="5"/>
      <c r="E97" s="5"/>
      <c r="F97" s="5"/>
      <c r="G97" s="5"/>
      <c r="H97" s="5"/>
      <c r="I97" s="5"/>
      <c r="J97" s="5"/>
      <c r="K97" s="5"/>
      <c r="L97" s="729" t="s">
        <v>3497</v>
      </c>
      <c r="M97" s="715"/>
      <c r="N97" s="843"/>
      <c r="O97" s="843"/>
      <c r="P97" s="843"/>
      <c r="Q97" s="844"/>
      <c r="R97" s="14"/>
    </row>
    <row r="98" spans="1:18" ht="20.3" customHeight="1" x14ac:dyDescent="0.3">
      <c r="A98" s="9"/>
      <c r="B98" s="5"/>
      <c r="C98" s="5"/>
      <c r="D98" s="5"/>
      <c r="E98" s="5"/>
      <c r="F98" s="5"/>
      <c r="G98" s="5"/>
      <c r="H98" s="5"/>
      <c r="I98" s="5"/>
      <c r="J98" s="5"/>
      <c r="K98" s="5"/>
      <c r="L98" s="729" t="s">
        <v>3498</v>
      </c>
      <c r="M98" s="715"/>
      <c r="N98" s="843"/>
      <c r="O98" s="843"/>
      <c r="P98" s="843"/>
      <c r="Q98" s="844"/>
      <c r="R98" s="14"/>
    </row>
    <row r="99" spans="1:18" ht="20.3" customHeight="1" x14ac:dyDescent="0.3">
      <c r="A99" s="9"/>
      <c r="B99" s="5"/>
      <c r="C99" s="5"/>
      <c r="D99" s="5"/>
      <c r="E99" s="5"/>
      <c r="F99" s="5"/>
      <c r="G99" s="5"/>
      <c r="H99" s="5"/>
      <c r="I99" s="5"/>
      <c r="J99" s="5"/>
      <c r="K99" s="5"/>
      <c r="L99" s="729" t="s">
        <v>3499</v>
      </c>
      <c r="M99" s="715"/>
      <c r="N99" s="843"/>
      <c r="O99" s="843"/>
      <c r="P99" s="843"/>
      <c r="Q99" s="844"/>
      <c r="R99" s="14"/>
    </row>
    <row r="100" spans="1:18" ht="20.3" customHeight="1" x14ac:dyDescent="0.3">
      <c r="A100" s="9"/>
      <c r="B100" s="5"/>
      <c r="C100" s="5"/>
      <c r="D100" s="5"/>
      <c r="E100" s="5"/>
      <c r="F100" s="5"/>
      <c r="G100" s="5"/>
      <c r="H100" s="5"/>
      <c r="I100" s="5"/>
      <c r="J100" s="5"/>
      <c r="K100" s="5"/>
      <c r="L100" s="729" t="s">
        <v>3500</v>
      </c>
      <c r="M100" s="715"/>
      <c r="N100" s="843"/>
      <c r="O100" s="843"/>
      <c r="P100" s="843"/>
      <c r="Q100" s="844"/>
      <c r="R100" s="14"/>
    </row>
    <row r="101" spans="1:18" ht="20.3" customHeight="1" x14ac:dyDescent="0.3">
      <c r="A101" s="9"/>
      <c r="B101" s="5"/>
      <c r="C101" s="5"/>
      <c r="D101" s="5"/>
      <c r="E101" s="5"/>
      <c r="F101" s="5"/>
      <c r="G101" s="5"/>
      <c r="H101" s="5"/>
      <c r="I101" s="5"/>
      <c r="J101" s="5"/>
      <c r="K101" s="5"/>
      <c r="L101" s="729" t="s">
        <v>3501</v>
      </c>
      <c r="M101" s="715"/>
      <c r="N101" s="843"/>
      <c r="O101" s="843"/>
      <c r="P101" s="843"/>
      <c r="Q101" s="844"/>
      <c r="R101" s="14"/>
    </row>
    <row r="102" spans="1:18" ht="20.3" customHeight="1" x14ac:dyDescent="0.3">
      <c r="A102" s="9"/>
      <c r="B102" s="5"/>
      <c r="C102" s="5"/>
      <c r="D102" s="5"/>
      <c r="E102" s="5"/>
      <c r="F102" s="5"/>
      <c r="G102" s="5"/>
      <c r="H102" s="5"/>
      <c r="I102" s="5"/>
      <c r="J102" s="5"/>
      <c r="K102" s="5"/>
      <c r="L102" s="729" t="s">
        <v>3502</v>
      </c>
      <c r="M102" s="715"/>
      <c r="N102" s="843"/>
      <c r="O102" s="843"/>
      <c r="P102" s="843"/>
      <c r="Q102" s="844"/>
      <c r="R102" s="14"/>
    </row>
    <row r="103" spans="1:18" ht="20.3" customHeight="1" x14ac:dyDescent="0.3">
      <c r="A103" s="9"/>
      <c r="B103" s="5"/>
      <c r="C103" s="5"/>
      <c r="D103" s="5"/>
      <c r="E103" s="5"/>
      <c r="F103" s="5"/>
      <c r="G103" s="5"/>
      <c r="H103" s="5"/>
      <c r="I103" s="5"/>
      <c r="J103" s="5"/>
      <c r="K103" s="5"/>
      <c r="L103" s="729" t="s">
        <v>3503</v>
      </c>
      <c r="M103" s="715"/>
      <c r="N103" s="843"/>
      <c r="O103" s="843"/>
      <c r="P103" s="843"/>
      <c r="Q103" s="844"/>
      <c r="R103" s="14"/>
    </row>
    <row r="104" spans="1:18" ht="20.3" customHeight="1" x14ac:dyDescent="0.3">
      <c r="A104" s="9"/>
      <c r="B104" s="5"/>
      <c r="C104" s="5"/>
      <c r="D104" s="5"/>
      <c r="E104" s="5"/>
      <c r="F104" s="5"/>
      <c r="G104" s="5"/>
      <c r="H104" s="5"/>
      <c r="I104" s="5"/>
      <c r="J104" s="5"/>
      <c r="K104" s="5"/>
      <c r="L104" s="729" t="s">
        <v>3504</v>
      </c>
      <c r="M104" s="715"/>
      <c r="N104" s="843"/>
      <c r="O104" s="843"/>
      <c r="P104" s="843"/>
      <c r="Q104" s="844"/>
      <c r="R104" s="14"/>
    </row>
    <row r="105" spans="1:18" ht="20.3" customHeight="1" x14ac:dyDescent="0.3">
      <c r="A105" s="9"/>
      <c r="B105" s="5"/>
      <c r="C105" s="5"/>
      <c r="D105" s="5"/>
      <c r="E105" s="5"/>
      <c r="F105" s="5"/>
      <c r="G105" s="5"/>
      <c r="H105" s="5"/>
      <c r="I105" s="5"/>
      <c r="J105" s="5"/>
      <c r="K105" s="5"/>
      <c r="L105" s="729" t="s">
        <v>3505</v>
      </c>
      <c r="M105" s="715"/>
      <c r="N105" s="843"/>
      <c r="O105" s="843"/>
      <c r="P105" s="843"/>
      <c r="Q105" s="844"/>
      <c r="R105" s="14"/>
    </row>
    <row r="106" spans="1:18" ht="20.3" customHeight="1" x14ac:dyDescent="0.3">
      <c r="A106" s="9"/>
      <c r="B106" s="5"/>
      <c r="C106" s="5"/>
      <c r="D106" s="5"/>
      <c r="E106" s="5"/>
      <c r="F106" s="5"/>
      <c r="G106" s="5"/>
      <c r="H106" s="5"/>
      <c r="I106" s="5"/>
      <c r="J106" s="5"/>
      <c r="K106" s="5"/>
      <c r="L106" s="729" t="s">
        <v>3506</v>
      </c>
      <c r="M106" s="715"/>
      <c r="N106" s="843"/>
      <c r="O106" s="843"/>
      <c r="P106" s="843"/>
      <c r="Q106" s="844"/>
      <c r="R106" s="14"/>
    </row>
    <row r="107" spans="1:18" ht="20.3" customHeight="1" x14ac:dyDescent="0.3">
      <c r="A107" s="9"/>
      <c r="B107" s="5"/>
      <c r="C107" s="5"/>
      <c r="D107" s="5"/>
      <c r="E107" s="5"/>
      <c r="F107" s="5"/>
      <c r="G107" s="5"/>
      <c r="H107" s="5"/>
      <c r="I107" s="5"/>
      <c r="J107" s="5"/>
      <c r="K107" s="5"/>
      <c r="L107" s="729" t="s">
        <v>3507</v>
      </c>
      <c r="M107" s="715"/>
      <c r="N107" s="843"/>
      <c r="O107" s="843"/>
      <c r="P107" s="843"/>
      <c r="Q107" s="844"/>
      <c r="R107" s="14"/>
    </row>
    <row r="108" spans="1:18" ht="20.3" customHeight="1" x14ac:dyDescent="0.3">
      <c r="A108" s="9"/>
      <c r="B108" s="5"/>
      <c r="C108" s="5"/>
      <c r="D108" s="5"/>
      <c r="E108" s="5"/>
      <c r="F108" s="5"/>
      <c r="G108" s="5"/>
      <c r="H108" s="5"/>
      <c r="I108" s="5"/>
      <c r="J108" s="5"/>
      <c r="K108" s="5"/>
      <c r="L108" s="729" t="s">
        <v>3508</v>
      </c>
      <c r="M108" s="715"/>
      <c r="N108" s="843"/>
      <c r="O108" s="843"/>
      <c r="P108" s="843"/>
      <c r="Q108" s="844"/>
      <c r="R108" s="14"/>
    </row>
    <row r="109" spans="1:18" ht="20.3" customHeight="1" x14ac:dyDescent="0.3">
      <c r="A109" s="9"/>
      <c r="B109" s="5"/>
      <c r="C109" s="5"/>
      <c r="D109" s="5"/>
      <c r="E109" s="5"/>
      <c r="F109" s="5"/>
      <c r="G109" s="5"/>
      <c r="H109" s="5"/>
      <c r="I109" s="5"/>
      <c r="J109" s="5"/>
      <c r="K109" s="5"/>
      <c r="L109" s="729" t="s">
        <v>3509</v>
      </c>
      <c r="M109" s="715"/>
      <c r="N109" s="843"/>
      <c r="O109" s="843"/>
      <c r="P109" s="843"/>
      <c r="Q109" s="844"/>
      <c r="R109" s="14"/>
    </row>
    <row r="110" spans="1:18" ht="20.3" customHeight="1" x14ac:dyDescent="0.3">
      <c r="A110" s="9"/>
      <c r="B110" s="5"/>
      <c r="C110" s="5"/>
      <c r="D110" s="5"/>
      <c r="E110" s="5"/>
      <c r="F110" s="5"/>
      <c r="G110" s="5"/>
      <c r="H110" s="5"/>
      <c r="I110" s="5"/>
      <c r="J110" s="5"/>
      <c r="K110" s="5"/>
      <c r="L110" s="730" t="s">
        <v>3510</v>
      </c>
      <c r="M110" s="716"/>
      <c r="N110" s="855"/>
      <c r="O110" s="855"/>
      <c r="P110" s="855"/>
      <c r="Q110" s="856"/>
      <c r="R110" s="14"/>
    </row>
    <row r="111" spans="1:18" ht="20.3" customHeight="1" thickBot="1" x14ac:dyDescent="0.35">
      <c r="A111" s="10"/>
      <c r="B111" s="11"/>
      <c r="C111" s="11"/>
      <c r="D111" s="11"/>
      <c r="E111" s="11"/>
      <c r="F111" s="11"/>
      <c r="G111" s="11"/>
      <c r="H111" s="11"/>
      <c r="I111" s="11"/>
      <c r="J111" s="11"/>
      <c r="K111" s="11"/>
      <c r="L111" s="11"/>
      <c r="M111" s="11"/>
      <c r="N111" s="11"/>
      <c r="O111" s="11"/>
      <c r="P111" s="11"/>
      <c r="Q111" s="11"/>
      <c r="R111" s="15"/>
    </row>
  </sheetData>
  <mergeCells count="50">
    <mergeCell ref="N70:Q70"/>
    <mergeCell ref="N71:Q71"/>
    <mergeCell ref="N72:Q72"/>
    <mergeCell ref="N73:Q73"/>
    <mergeCell ref="N74:Q74"/>
    <mergeCell ref="B5:F5"/>
    <mergeCell ref="B6:F6"/>
    <mergeCell ref="G3:K3"/>
    <mergeCell ref="G4:K4"/>
    <mergeCell ref="G5:K5"/>
    <mergeCell ref="B1:K2"/>
    <mergeCell ref="L1:L2"/>
    <mergeCell ref="N1:N2"/>
    <mergeCell ref="B4:F4"/>
    <mergeCell ref="B3:F3"/>
    <mergeCell ref="N75:Q75"/>
    <mergeCell ref="N76:Q76"/>
    <mergeCell ref="N77:Q77"/>
    <mergeCell ref="N78:Q78"/>
    <mergeCell ref="N79:Q79"/>
    <mergeCell ref="N80:Q80"/>
    <mergeCell ref="N81:Q81"/>
    <mergeCell ref="N82:Q82"/>
    <mergeCell ref="N83:Q83"/>
    <mergeCell ref="N85:Q85"/>
    <mergeCell ref="N86:Q86"/>
    <mergeCell ref="N87:Q87"/>
    <mergeCell ref="N88:Q88"/>
    <mergeCell ref="N89:Q89"/>
    <mergeCell ref="N90:Q90"/>
    <mergeCell ref="N91:Q91"/>
    <mergeCell ref="N92:Q92"/>
    <mergeCell ref="N93:Q93"/>
    <mergeCell ref="N94:Q94"/>
    <mergeCell ref="N95:Q95"/>
    <mergeCell ref="N96:Q96"/>
    <mergeCell ref="N97:Q97"/>
    <mergeCell ref="N98:Q98"/>
    <mergeCell ref="N99:Q99"/>
    <mergeCell ref="N100:Q100"/>
    <mergeCell ref="N101:Q101"/>
    <mergeCell ref="N102:Q102"/>
    <mergeCell ref="N103:Q103"/>
    <mergeCell ref="N104:Q104"/>
    <mergeCell ref="N105:Q105"/>
    <mergeCell ref="N106:Q106"/>
    <mergeCell ref="N107:Q107"/>
    <mergeCell ref="N108:Q108"/>
    <mergeCell ref="N109:Q109"/>
    <mergeCell ref="N110:Q110"/>
  </mergeCells>
  <phoneticPr fontId="24" type="noConversion"/>
  <conditionalFormatting sqref="L67:L68">
    <cfRule type="dataBar" priority="15">
      <dataBar>
        <cfvo type="num" val="0"/>
        <cfvo type="num" val="100"/>
        <color rgb="FF638EC6"/>
      </dataBar>
      <extLst>
        <ext xmlns:x14="http://schemas.microsoft.com/office/spreadsheetml/2009/9/main" uri="{B025F937-C7B1-47D3-B67F-A62EFF666E3E}">
          <x14:id>{77289A15-0B9B-42D8-BB70-DF51A69596EE}</x14:id>
        </ext>
      </extLst>
    </cfRule>
  </conditionalFormatting>
  <hyperlinks>
    <hyperlink ref="B4:F4" location="'Services - SIM'!A1" tooltip="2. Security Incident Management" display="2. Security Incident Management" xr:uid="{00000000-0004-0000-1800-000000000000}"/>
    <hyperlink ref="B5:F5" location="'Services - A&amp;F'!A1" tooltip="3. Security Analysis &amp; Forensics" display="3. Security Analysis &amp; Forensics" xr:uid="{00000000-0004-0000-1800-000001000000}"/>
    <hyperlink ref="B6:F6" location="'Services - THR'!A1" tooltip="4. Threat Intelligence" display="4. Threat Intelligence" xr:uid="{00000000-0004-0000-1800-000002000000}"/>
    <hyperlink ref="G4:K4" location="'Services - VUL'!A1" tooltip="6. Vulnerability Management" display="6. Vulnerability Management" xr:uid="{00000000-0004-0000-1800-000003000000}"/>
    <hyperlink ref="G5:K5" location="'Services - LOG'!A1" tooltip="7. Log Management" display="7. Log Management" xr:uid="{00000000-0004-0000-1800-000004000000}"/>
    <hyperlink ref="G3:K3" location="'Services - HNT'!A1" tooltip="5. Threat Hunting" display="5. Threat Hunting" xr:uid="{00000000-0004-0000-1800-000005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9153" r:id="rId4" name="Drop Down 1">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49154" r:id="rId5" name="Drop Down 2">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49155" r:id="rId6" name="Drop Down 3">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49156" r:id="rId7" name="Drop Down 4">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49157" r:id="rId8" name="Drop Down 5">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49158" r:id="rId9" name="Drop Down 6">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49159" r:id="rId10" name="Drop Down 7">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49160" r:id="rId11" name="Drop Down 8">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49161" r:id="rId12" name="Drop Down 9">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49162" r:id="rId13" name="Drop Down 10">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49163" r:id="rId14" name="Drop Down 11">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49164" r:id="rId15" name="Drop Down 12">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49165" r:id="rId16" name="Drop Down 13">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49166" r:id="rId17" name="Drop Down 14">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49167" r:id="rId18" name="Drop Down 15">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49168" r:id="rId19" name="Drop Down 16">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49169" r:id="rId20"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49170" r:id="rId21"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49171" r:id="rId22"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49172" r:id="rId23"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49173" r:id="rId24" name="Drop Down 21">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49174" r:id="rId25" name="Drop Down 22">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49175" r:id="rId26" name="Drop Down 23">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49176" r:id="rId27" name="Drop Down 24">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49177" r:id="rId28" name="Drop Down 25">
              <controlPr defaultSize="0" autoLine="0" autoPict="0">
                <anchor moveWithCells="1">
                  <from>
                    <xdr:col>13</xdr:col>
                    <xdr:colOff>15368</xdr:colOff>
                    <xdr:row>10</xdr:row>
                    <xdr:rowOff>15368</xdr:rowOff>
                  </from>
                  <to>
                    <xdr:col>14</xdr:col>
                    <xdr:colOff>15368</xdr:colOff>
                    <xdr:row>10</xdr:row>
                    <xdr:rowOff>238205</xdr:rowOff>
                  </to>
                </anchor>
              </controlPr>
            </control>
          </mc:Choice>
        </mc:AlternateContent>
        <mc:AlternateContent xmlns:mc="http://schemas.openxmlformats.org/markup-compatibility/2006">
          <mc:Choice Requires="x14">
            <control shapeId="49178" r:id="rId29" name="Drop Down 26">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49179" r:id="rId30" name="Drop Down 27">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49180" r:id="rId31" name="Drop Down 28">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49181" r:id="rId32" name="Drop Down 29">
              <controlPr defaultSize="0" autoLine="0" autoPict="0">
                <anchor moveWithCells="1">
                  <from>
                    <xdr:col>13</xdr:col>
                    <xdr:colOff>15368</xdr:colOff>
                    <xdr:row>27</xdr:row>
                    <xdr:rowOff>15368</xdr:rowOff>
                  </from>
                  <to>
                    <xdr:col>14</xdr:col>
                    <xdr:colOff>15368</xdr:colOff>
                    <xdr:row>27</xdr:row>
                    <xdr:rowOff>238205</xdr:rowOff>
                  </to>
                </anchor>
              </controlPr>
            </control>
          </mc:Choice>
        </mc:AlternateContent>
        <mc:AlternateContent xmlns:mc="http://schemas.openxmlformats.org/markup-compatibility/2006">
          <mc:Choice Requires="x14">
            <control shapeId="49182" r:id="rId33" name="Drop Down 30">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49183" r:id="rId34" name="Drop Down 31">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49184" r:id="rId35" name="Drop Down 32">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49185" r:id="rId36" name="Drop Down 33">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49186" r:id="rId37" name="Drop Down 34">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49187" r:id="rId38" name="Drop Down 35">
              <controlPr defaultSize="0" autoLine="0" autoPict="0">
                <anchor moveWithCells="1">
                  <from>
                    <xdr:col>13</xdr:col>
                    <xdr:colOff>15368</xdr:colOff>
                    <xdr:row>34</xdr:row>
                    <xdr:rowOff>15368</xdr:rowOff>
                  </from>
                  <to>
                    <xdr:col>14</xdr:col>
                    <xdr:colOff>15368</xdr:colOff>
                    <xdr:row>34</xdr:row>
                    <xdr:rowOff>238205</xdr:rowOff>
                  </to>
                </anchor>
              </controlPr>
            </control>
          </mc:Choice>
        </mc:AlternateContent>
        <mc:AlternateContent xmlns:mc="http://schemas.openxmlformats.org/markup-compatibility/2006">
          <mc:Choice Requires="x14">
            <control shapeId="49188" r:id="rId39" name="Drop Down 36">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49189" r:id="rId40" name="Drop Down 37">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mc:AlternateContent xmlns:mc="http://schemas.openxmlformats.org/markup-compatibility/2006">
          <mc:Choice Requires="x14">
            <control shapeId="49190" r:id="rId41" name="Drop Down 38">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49191" r:id="rId42" name="Drop Down 39">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49192" r:id="rId43" name="Drop Down 40">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49193" r:id="rId44" name="Drop Down 41">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49194" r:id="rId45" name="Drop Down 42">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49195" r:id="rId46" name="Drop Down 43">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49196" r:id="rId47" name="Drop Down 44">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49197" r:id="rId48" name="Drop Down 45">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49206" r:id="rId49" name="Drop Down 54">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49207" r:id="rId50" name="Drop Down 55">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49208" r:id="rId51" name="Drop Down 56">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49209" r:id="rId52" name="Drop Down 57">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49198" r:id="rId53" name="Drop Down 46">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49199" r:id="rId54" name="Drop Down 47">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49200" r:id="rId55" name="Drop Down 48">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49201" r:id="rId56" name="Drop Down 49">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49202" r:id="rId57" name="Drop Down 50">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49203" r:id="rId58" name="Drop Down 51">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49204" r:id="rId59" name="Drop Down 52">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49205" r:id="rId60" name="Drop Down 53">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49210" r:id="rId61" name="Drop Down 58">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49211" r:id="rId62" name="Drop Down 59">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49212" r:id="rId63" name="Drop Down 60">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49213" r:id="rId64" name="Drop Down 61">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49214" r:id="rId65" name="Drop Down 62">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49215" r:id="rId66" name="Drop Down 63">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49216" r:id="rId67" name="Drop Down 64">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49217" r:id="rId68" name="Drop Down 65">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4" id="{964C54EE-13FC-4ECF-81F4-F541EBFCF5AF}">
            <xm:f>_Output!$D$527=1</xm:f>
            <x14:dxf>
              <font>
                <strike/>
              </font>
              <fill>
                <patternFill>
                  <bgColor rgb="FFFFC000"/>
                </patternFill>
              </fill>
            </x14:dxf>
          </x14:cfRule>
          <xm:sqref>A9:Q67</xm:sqref>
        </x14:conditionalFormatting>
        <x14:conditionalFormatting xmlns:xm="http://schemas.microsoft.com/office/excel/2006/main">
          <x14:cfRule type="dataBar" id="{77289A15-0B9B-42D8-BB70-DF51A69596EE}">
            <x14:dataBar minLength="0" maxLength="100" border="1" gradient="0">
              <x14:cfvo type="num">
                <xm:f>0</xm:f>
              </x14:cfvo>
              <x14:cfvo type="num">
                <xm:f>100</xm:f>
              </x14:cfvo>
              <x14:borderColor theme="3"/>
              <x14:negativeFillColor rgb="FFFF0000"/>
              <x14:axisColor rgb="FF000000"/>
            </x14:dataBar>
          </x14:cfRule>
          <xm:sqref>L67:L68</xm:sqref>
        </x14:conditionalFormatting>
      </x14:conditionalFormatting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Blad12">
    <tabColor rgb="FF0070C0"/>
  </sheetPr>
  <dimension ref="A1:Z133"/>
  <sheetViews>
    <sheetView showRowColHeaders="0" zoomScaleNormal="100" workbookViewId="0">
      <pane ySplit="7" topLeftCell="A8" activePane="bottomLeft" state="frozen"/>
      <selection pane="bottomLeft"/>
    </sheetView>
  </sheetViews>
  <sheetFormatPr defaultColWidth="0" defaultRowHeight="14.55"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149999999999999" customHeight="1" x14ac:dyDescent="0.3">
      <c r="A1" s="483"/>
      <c r="B1" s="851" t="s">
        <v>537</v>
      </c>
      <c r="C1" s="852"/>
      <c r="D1" s="852"/>
      <c r="E1" s="852"/>
      <c r="F1" s="852"/>
      <c r="G1" s="852"/>
      <c r="H1" s="852"/>
      <c r="I1" s="852"/>
      <c r="J1" s="852"/>
      <c r="K1" s="852"/>
      <c r="L1" s="759"/>
      <c r="M1" s="421"/>
      <c r="N1" s="759"/>
      <c r="O1" s="421"/>
      <c r="P1" s="421"/>
      <c r="Q1" s="421"/>
      <c r="R1" s="412"/>
    </row>
    <row r="2" spans="1:18" ht="20.149999999999999" customHeight="1" x14ac:dyDescent="0.3">
      <c r="A2" s="484"/>
      <c r="B2" s="753"/>
      <c r="C2" s="754"/>
      <c r="D2" s="754"/>
      <c r="E2" s="754"/>
      <c r="F2" s="754"/>
      <c r="G2" s="754"/>
      <c r="H2" s="754"/>
      <c r="I2" s="754"/>
      <c r="J2" s="754"/>
      <c r="K2" s="754"/>
      <c r="L2" s="743"/>
      <c r="M2" s="422"/>
      <c r="N2" s="743"/>
      <c r="O2" s="422"/>
      <c r="P2" s="422"/>
      <c r="Q2" s="422"/>
      <c r="R2" s="415"/>
    </row>
    <row r="3" spans="1:18" ht="20.149999999999999" customHeight="1" x14ac:dyDescent="0.3">
      <c r="A3" s="484"/>
      <c r="B3" s="735" t="s">
        <v>2216</v>
      </c>
      <c r="C3" s="736"/>
      <c r="D3" s="736"/>
      <c r="E3" s="736"/>
      <c r="F3" s="737"/>
      <c r="G3" s="735" t="s">
        <v>2375</v>
      </c>
      <c r="H3" s="736"/>
      <c r="I3" s="736"/>
      <c r="J3" s="736"/>
      <c r="K3" s="736"/>
      <c r="L3" s="414"/>
      <c r="M3" s="414"/>
      <c r="N3" s="414"/>
      <c r="O3" s="414"/>
      <c r="P3" s="414"/>
      <c r="Q3" s="414"/>
      <c r="R3" s="415"/>
    </row>
    <row r="4" spans="1:18" ht="20.149999999999999" customHeight="1" x14ac:dyDescent="0.3">
      <c r="A4" s="484"/>
      <c r="B4" s="744" t="s">
        <v>2217</v>
      </c>
      <c r="C4" s="745"/>
      <c r="D4" s="745"/>
      <c r="E4" s="745"/>
      <c r="F4" s="746"/>
      <c r="G4" s="735" t="s">
        <v>2220</v>
      </c>
      <c r="H4" s="736"/>
      <c r="I4" s="736"/>
      <c r="J4" s="736"/>
      <c r="K4" s="736"/>
      <c r="L4" s="414"/>
      <c r="M4" s="414"/>
      <c r="N4" s="414"/>
      <c r="O4" s="414"/>
      <c r="P4" s="414"/>
      <c r="Q4" s="414"/>
      <c r="R4" s="415"/>
    </row>
    <row r="5" spans="1:18" ht="20.149999999999999" customHeight="1" x14ac:dyDescent="0.3">
      <c r="A5" s="484"/>
      <c r="B5" s="735" t="s">
        <v>2373</v>
      </c>
      <c r="C5" s="736"/>
      <c r="D5" s="736"/>
      <c r="E5" s="736"/>
      <c r="F5" s="737"/>
      <c r="G5" s="735" t="s">
        <v>2219</v>
      </c>
      <c r="H5" s="736"/>
      <c r="I5" s="736"/>
      <c r="J5" s="736"/>
      <c r="K5" s="736"/>
      <c r="L5" s="414"/>
      <c r="M5" s="414"/>
      <c r="N5" s="414"/>
      <c r="O5" s="414"/>
      <c r="P5" s="414"/>
      <c r="Q5" s="414"/>
      <c r="R5" s="415"/>
    </row>
    <row r="6" spans="1:18" ht="20.149999999999999" customHeight="1" x14ac:dyDescent="0.3">
      <c r="A6" s="484"/>
      <c r="B6" s="735" t="s">
        <v>2221</v>
      </c>
      <c r="C6" s="736"/>
      <c r="D6" s="736"/>
      <c r="E6" s="736"/>
      <c r="F6" s="737"/>
      <c r="G6" s="482"/>
      <c r="H6" s="487"/>
      <c r="I6" s="487"/>
      <c r="J6" s="487"/>
      <c r="K6" s="487"/>
      <c r="L6" s="414"/>
      <c r="M6" s="414"/>
      <c r="N6" s="414"/>
      <c r="O6" s="414"/>
      <c r="P6" s="414"/>
      <c r="Q6" s="414"/>
      <c r="R6" s="415"/>
    </row>
    <row r="7" spans="1:18" ht="20.149999999999999" customHeight="1" thickBot="1" x14ac:dyDescent="0.35">
      <c r="A7" s="416"/>
      <c r="B7" s="417"/>
      <c r="C7" s="417"/>
      <c r="D7" s="417"/>
      <c r="E7" s="417"/>
      <c r="F7" s="417"/>
      <c r="G7" s="417"/>
      <c r="H7" s="417"/>
      <c r="I7" s="417"/>
      <c r="J7" s="417"/>
      <c r="K7" s="417"/>
      <c r="L7" s="417"/>
      <c r="M7" s="417"/>
      <c r="N7" s="417"/>
      <c r="O7" s="417"/>
      <c r="P7" s="417"/>
      <c r="Q7" s="417"/>
      <c r="R7" s="418"/>
    </row>
    <row r="8" spans="1:18" ht="20.149999999999999" customHeight="1" x14ac:dyDescent="0.3">
      <c r="A8" s="153"/>
      <c r="B8" s="154"/>
      <c r="C8" s="154"/>
      <c r="D8" s="154"/>
      <c r="E8" s="154"/>
      <c r="F8" s="154"/>
      <c r="G8" s="154"/>
      <c r="H8" s="154"/>
      <c r="I8" s="154"/>
      <c r="J8" s="154"/>
      <c r="K8" s="154"/>
      <c r="L8" s="154"/>
      <c r="M8" s="154"/>
      <c r="N8" s="154"/>
      <c r="O8" s="154"/>
      <c r="P8" s="154"/>
      <c r="Q8" s="154"/>
      <c r="R8" s="155"/>
    </row>
    <row r="9" spans="1:18" ht="20.149999999999999" customHeight="1" x14ac:dyDescent="0.3">
      <c r="A9" s="176">
        <v>2</v>
      </c>
      <c r="B9" s="174" t="s">
        <v>155</v>
      </c>
      <c r="C9" s="174"/>
      <c r="D9" s="174"/>
      <c r="E9" s="174"/>
      <c r="F9" s="174"/>
      <c r="G9" s="174"/>
      <c r="H9" s="174"/>
      <c r="I9" s="174"/>
      <c r="J9" s="174"/>
      <c r="K9" s="174"/>
      <c r="L9" s="177" t="s">
        <v>148</v>
      </c>
      <c r="M9" s="174"/>
      <c r="N9" s="177" t="s">
        <v>125</v>
      </c>
      <c r="O9" s="174"/>
      <c r="P9" s="178" t="s">
        <v>1258</v>
      </c>
      <c r="Q9" s="177" t="s">
        <v>149</v>
      </c>
      <c r="R9" s="156"/>
    </row>
    <row r="10" spans="1:18" ht="20.149999999999999" customHeight="1" x14ac:dyDescent="0.3">
      <c r="A10" s="157"/>
      <c r="B10" s="151" t="s">
        <v>902</v>
      </c>
      <c r="C10" s="148"/>
      <c r="D10" s="148"/>
      <c r="E10" s="148"/>
      <c r="F10" s="148"/>
      <c r="G10" s="148"/>
      <c r="H10" s="148"/>
      <c r="I10" s="148"/>
      <c r="J10" s="148"/>
      <c r="K10" s="148"/>
      <c r="L10" s="149"/>
      <c r="M10" s="148"/>
      <c r="N10" s="149"/>
      <c r="O10" s="148"/>
      <c r="P10" s="179"/>
      <c r="Q10" s="407"/>
      <c r="R10" s="156"/>
    </row>
    <row r="11" spans="1:18" ht="20.149999999999999" customHeight="1" x14ac:dyDescent="0.3">
      <c r="A11" s="164"/>
      <c r="B11" s="164" t="s">
        <v>5</v>
      </c>
      <c r="C11" s="164" t="s">
        <v>961</v>
      </c>
      <c r="D11" s="164"/>
      <c r="E11" s="164"/>
      <c r="F11" s="164"/>
      <c r="G11" s="164"/>
      <c r="H11" s="164"/>
      <c r="I11" s="164"/>
      <c r="J11" s="164"/>
      <c r="K11" s="164"/>
      <c r="L11" s="140"/>
      <c r="M11" s="142"/>
      <c r="N11" s="138"/>
      <c r="O11" s="142"/>
      <c r="P11" s="509"/>
      <c r="Q11" s="403"/>
      <c r="R11" s="156"/>
    </row>
    <row r="12" spans="1:18" ht="20.149999999999999" customHeight="1" x14ac:dyDescent="0.3">
      <c r="A12" s="164"/>
      <c r="B12" s="167" t="s">
        <v>519</v>
      </c>
      <c r="C12" s="164" t="s">
        <v>962</v>
      </c>
      <c r="D12" s="164"/>
      <c r="E12" s="164"/>
      <c r="F12" s="164"/>
      <c r="G12" s="164"/>
      <c r="H12" s="164"/>
      <c r="I12" s="164"/>
      <c r="J12" s="164"/>
      <c r="K12" s="164"/>
      <c r="L12" s="410"/>
      <c r="M12" s="142"/>
      <c r="N12" s="138"/>
      <c r="O12" s="142"/>
      <c r="P12" s="509"/>
      <c r="Q12" s="403" t="s">
        <v>2909</v>
      </c>
      <c r="R12" s="156"/>
    </row>
    <row r="13" spans="1:18" ht="20.149999999999999" customHeight="1" x14ac:dyDescent="0.3">
      <c r="A13" s="164"/>
      <c r="B13" s="167" t="s">
        <v>520</v>
      </c>
      <c r="C13" s="164" t="s">
        <v>963</v>
      </c>
      <c r="D13" s="164"/>
      <c r="E13" s="164"/>
      <c r="F13" s="164"/>
      <c r="G13" s="164"/>
      <c r="H13" s="164"/>
      <c r="I13" s="164"/>
      <c r="J13" s="164"/>
      <c r="K13" s="164"/>
      <c r="L13" s="410"/>
      <c r="M13" s="142"/>
      <c r="N13" s="138"/>
      <c r="O13" s="142"/>
      <c r="P13" s="509"/>
      <c r="Q13" s="403" t="s">
        <v>1162</v>
      </c>
      <c r="R13" s="156"/>
    </row>
    <row r="14" spans="1:18" ht="20.149999999999999" customHeight="1" x14ac:dyDescent="0.3">
      <c r="A14" s="164"/>
      <c r="B14" s="167"/>
      <c r="C14" s="732" t="s">
        <v>4669</v>
      </c>
      <c r="D14" s="164"/>
      <c r="E14" s="164"/>
      <c r="F14" s="164"/>
      <c r="G14" s="164"/>
      <c r="H14" s="164"/>
      <c r="I14" s="164"/>
      <c r="J14" s="164"/>
      <c r="K14" s="164"/>
      <c r="L14" s="138"/>
      <c r="M14" s="142"/>
      <c r="N14" s="138"/>
      <c r="O14" s="142"/>
      <c r="P14" s="509"/>
      <c r="Q14" s="405" t="s">
        <v>2076</v>
      </c>
      <c r="R14" s="156"/>
    </row>
    <row r="15" spans="1:18" ht="20.149999999999999" customHeight="1" x14ac:dyDescent="0.3">
      <c r="A15" s="157"/>
      <c r="B15" s="163" t="s">
        <v>7</v>
      </c>
      <c r="C15" s="163" t="s">
        <v>964</v>
      </c>
      <c r="D15" s="163"/>
      <c r="E15" s="163"/>
      <c r="F15" s="163"/>
      <c r="G15" s="163"/>
      <c r="H15" s="163"/>
      <c r="I15" s="163"/>
      <c r="J15" s="163"/>
      <c r="K15" s="163"/>
      <c r="L15" s="137"/>
      <c r="M15" s="141"/>
      <c r="N15" s="137"/>
      <c r="O15" s="141"/>
      <c r="P15" s="479" t="str">
        <f>VLOOKUP(_Output!D605,_Guidance!B1688:C1693,2,FALSE)</f>
        <v xml:space="preserve"> </v>
      </c>
      <c r="Q15" s="402" t="s">
        <v>2853</v>
      </c>
      <c r="R15" s="156"/>
    </row>
    <row r="16" spans="1:18" ht="20.149999999999999" customHeight="1" x14ac:dyDescent="0.3">
      <c r="A16" s="157"/>
      <c r="B16" s="163" t="s">
        <v>10</v>
      </c>
      <c r="C16" s="163" t="s">
        <v>965</v>
      </c>
      <c r="D16" s="163"/>
      <c r="E16" s="163"/>
      <c r="F16" s="163"/>
      <c r="G16" s="163"/>
      <c r="H16" s="163"/>
      <c r="I16" s="163"/>
      <c r="J16" s="163"/>
      <c r="K16" s="163"/>
      <c r="L16" s="137"/>
      <c r="M16" s="141"/>
      <c r="N16" s="137"/>
      <c r="O16" s="141"/>
      <c r="P16" s="479" t="str">
        <f>VLOOKUP(_Output!D606,_Guidance!B1694:C1699,2,FALSE)</f>
        <v xml:space="preserve"> </v>
      </c>
      <c r="Q16" s="402" t="s">
        <v>2450</v>
      </c>
      <c r="R16" s="156"/>
    </row>
    <row r="17" spans="1:18" ht="20.149999999999999" customHeight="1" x14ac:dyDescent="0.3">
      <c r="A17" s="158"/>
      <c r="B17" s="164" t="s">
        <v>21</v>
      </c>
      <c r="C17" s="165" t="s">
        <v>966</v>
      </c>
      <c r="D17" s="165"/>
      <c r="E17" s="165"/>
      <c r="F17" s="165"/>
      <c r="G17" s="165"/>
      <c r="H17" s="165"/>
      <c r="I17" s="165"/>
      <c r="J17" s="165"/>
      <c r="K17" s="165"/>
      <c r="L17" s="138"/>
      <c r="M17" s="142"/>
      <c r="N17" s="138"/>
      <c r="O17" s="142"/>
      <c r="P17" s="509"/>
      <c r="Q17" s="403"/>
      <c r="R17" s="159"/>
    </row>
    <row r="18" spans="1:18" ht="20.149999999999999" customHeight="1" x14ac:dyDescent="0.3">
      <c r="A18" s="158"/>
      <c r="B18" s="167" t="s">
        <v>524</v>
      </c>
      <c r="C18" s="164" t="s">
        <v>967</v>
      </c>
      <c r="D18" s="164"/>
      <c r="E18" s="164"/>
      <c r="F18" s="164"/>
      <c r="G18" s="164"/>
      <c r="H18" s="164"/>
      <c r="I18" s="164"/>
      <c r="J18" s="164"/>
      <c r="K18" s="164"/>
      <c r="L18" s="138"/>
      <c r="M18" s="142"/>
      <c r="N18" s="138"/>
      <c r="O18" s="142"/>
      <c r="P18" s="509"/>
      <c r="Q18" s="403" t="s">
        <v>1163</v>
      </c>
      <c r="R18" s="159"/>
    </row>
    <row r="19" spans="1:18" ht="20.149999999999999" customHeight="1" x14ac:dyDescent="0.3">
      <c r="A19" s="158"/>
      <c r="B19" s="167" t="s">
        <v>528</v>
      </c>
      <c r="C19" s="164" t="s">
        <v>910</v>
      </c>
      <c r="D19" s="164"/>
      <c r="E19" s="164"/>
      <c r="F19" s="164"/>
      <c r="G19" s="164"/>
      <c r="H19" s="164"/>
      <c r="I19" s="164"/>
      <c r="J19" s="164"/>
      <c r="K19" s="164"/>
      <c r="L19" s="138"/>
      <c r="M19" s="142"/>
      <c r="N19" s="138"/>
      <c r="O19" s="142"/>
      <c r="P19" s="509"/>
      <c r="Q19" s="403" t="s">
        <v>1164</v>
      </c>
      <c r="R19" s="159"/>
    </row>
    <row r="20" spans="1:18" ht="20.149999999999999" customHeight="1" x14ac:dyDescent="0.3">
      <c r="A20" s="158"/>
      <c r="B20" s="167" t="s">
        <v>529</v>
      </c>
      <c r="C20" s="164" t="s">
        <v>968</v>
      </c>
      <c r="D20" s="164"/>
      <c r="E20" s="164"/>
      <c r="F20" s="164"/>
      <c r="G20" s="164"/>
      <c r="H20" s="164"/>
      <c r="I20" s="164"/>
      <c r="J20" s="164"/>
      <c r="K20" s="164"/>
      <c r="L20" s="138"/>
      <c r="M20" s="142"/>
      <c r="N20" s="138"/>
      <c r="O20" s="142"/>
      <c r="P20" s="509"/>
      <c r="Q20" s="403" t="s">
        <v>1165</v>
      </c>
      <c r="R20" s="159"/>
    </row>
    <row r="21" spans="1:18" ht="20.149999999999999" customHeight="1" x14ac:dyDescent="0.3">
      <c r="A21" s="158"/>
      <c r="B21" s="167" t="s">
        <v>530</v>
      </c>
      <c r="C21" s="164" t="s">
        <v>969</v>
      </c>
      <c r="D21" s="164"/>
      <c r="E21" s="164"/>
      <c r="F21" s="164"/>
      <c r="G21" s="164"/>
      <c r="H21" s="164"/>
      <c r="I21" s="164"/>
      <c r="J21" s="164"/>
      <c r="K21" s="164"/>
      <c r="L21" s="138"/>
      <c r="M21" s="142"/>
      <c r="N21" s="138"/>
      <c r="O21" s="142"/>
      <c r="P21" s="509"/>
      <c r="Q21" s="403" t="s">
        <v>1166</v>
      </c>
      <c r="R21" s="159"/>
    </row>
    <row r="22" spans="1:18" ht="20.149999999999999" customHeight="1" x14ac:dyDescent="0.3">
      <c r="A22" s="158"/>
      <c r="B22" s="167" t="s">
        <v>970</v>
      </c>
      <c r="C22" s="164" t="s">
        <v>912</v>
      </c>
      <c r="D22" s="164"/>
      <c r="E22" s="164"/>
      <c r="F22" s="164"/>
      <c r="G22" s="164"/>
      <c r="H22" s="164"/>
      <c r="I22" s="164"/>
      <c r="J22" s="164"/>
      <c r="K22" s="164"/>
      <c r="L22" s="138"/>
      <c r="M22" s="142"/>
      <c r="N22" s="138"/>
      <c r="O22" s="142"/>
      <c r="P22" s="509"/>
      <c r="Q22" s="403" t="s">
        <v>1167</v>
      </c>
      <c r="R22" s="159"/>
    </row>
    <row r="23" spans="1:18" ht="20.149999999999999" customHeight="1" x14ac:dyDescent="0.3">
      <c r="A23" s="158"/>
      <c r="B23" s="167" t="s">
        <v>971</v>
      </c>
      <c r="C23" s="164" t="s">
        <v>914</v>
      </c>
      <c r="D23" s="164"/>
      <c r="E23" s="164"/>
      <c r="F23" s="164"/>
      <c r="G23" s="164"/>
      <c r="H23" s="164"/>
      <c r="I23" s="164"/>
      <c r="J23" s="164"/>
      <c r="K23" s="164"/>
      <c r="L23" s="138"/>
      <c r="M23" s="142"/>
      <c r="N23" s="138"/>
      <c r="O23" s="142"/>
      <c r="P23" s="509"/>
      <c r="Q23" s="403" t="s">
        <v>1135</v>
      </c>
      <c r="R23" s="159"/>
    </row>
    <row r="24" spans="1:18" ht="20.149999999999999" customHeight="1" x14ac:dyDescent="0.3">
      <c r="A24" s="158"/>
      <c r="B24" s="167" t="s">
        <v>972</v>
      </c>
      <c r="C24" s="164" t="s">
        <v>916</v>
      </c>
      <c r="D24" s="164"/>
      <c r="E24" s="164"/>
      <c r="F24" s="164"/>
      <c r="G24" s="164"/>
      <c r="H24" s="164"/>
      <c r="I24" s="164"/>
      <c r="J24" s="164"/>
      <c r="K24" s="164"/>
      <c r="L24" s="138"/>
      <c r="M24" s="142"/>
      <c r="N24" s="138"/>
      <c r="O24" s="142"/>
      <c r="P24" s="509"/>
      <c r="Q24" s="403" t="s">
        <v>1136</v>
      </c>
      <c r="R24" s="159"/>
    </row>
    <row r="25" spans="1:18" ht="20.149999999999999" customHeight="1" x14ac:dyDescent="0.3">
      <c r="A25" s="158"/>
      <c r="B25" s="167" t="s">
        <v>973</v>
      </c>
      <c r="C25" s="164" t="s">
        <v>918</v>
      </c>
      <c r="D25" s="164"/>
      <c r="E25" s="164"/>
      <c r="F25" s="164"/>
      <c r="G25" s="164"/>
      <c r="H25" s="164"/>
      <c r="I25" s="164"/>
      <c r="J25" s="164"/>
      <c r="K25" s="164"/>
      <c r="L25" s="138"/>
      <c r="M25" s="142"/>
      <c r="N25" s="138"/>
      <c r="O25" s="142"/>
      <c r="P25" s="509"/>
      <c r="Q25" s="403" t="s">
        <v>1137</v>
      </c>
      <c r="R25" s="159"/>
    </row>
    <row r="26" spans="1:18" ht="20.149999999999999" customHeight="1" x14ac:dyDescent="0.3">
      <c r="A26" s="158"/>
      <c r="B26" s="167" t="s">
        <v>974</v>
      </c>
      <c r="C26" s="164" t="s">
        <v>920</v>
      </c>
      <c r="D26" s="164"/>
      <c r="E26" s="164"/>
      <c r="F26" s="164"/>
      <c r="G26" s="164"/>
      <c r="H26" s="164"/>
      <c r="I26" s="164"/>
      <c r="J26" s="164"/>
      <c r="K26" s="164"/>
      <c r="L26" s="138"/>
      <c r="M26" s="142"/>
      <c r="N26" s="138"/>
      <c r="O26" s="142"/>
      <c r="P26" s="509"/>
      <c r="Q26" s="403" t="s">
        <v>1138</v>
      </c>
      <c r="R26" s="159"/>
    </row>
    <row r="27" spans="1:18" ht="20.149999999999999" customHeight="1" x14ac:dyDescent="0.3">
      <c r="A27" s="158"/>
      <c r="B27" s="167" t="s">
        <v>975</v>
      </c>
      <c r="C27" s="164" t="s">
        <v>922</v>
      </c>
      <c r="D27" s="164"/>
      <c r="E27" s="164"/>
      <c r="F27" s="164"/>
      <c r="G27" s="164"/>
      <c r="H27" s="164"/>
      <c r="I27" s="164"/>
      <c r="J27" s="164"/>
      <c r="K27" s="164"/>
      <c r="L27" s="138"/>
      <c r="M27" s="142"/>
      <c r="N27" s="138"/>
      <c r="O27" s="142"/>
      <c r="P27" s="509"/>
      <c r="Q27" s="403" t="s">
        <v>1139</v>
      </c>
      <c r="R27" s="159"/>
    </row>
    <row r="28" spans="1:18" ht="20.149999999999999" customHeight="1" x14ac:dyDescent="0.3">
      <c r="A28" s="158"/>
      <c r="B28" s="167" t="s">
        <v>976</v>
      </c>
      <c r="C28" s="166" t="s">
        <v>924</v>
      </c>
      <c r="D28" s="166"/>
      <c r="E28" s="166"/>
      <c r="F28" s="166"/>
      <c r="G28" s="166"/>
      <c r="H28" s="166"/>
      <c r="I28" s="166"/>
      <c r="J28" s="166"/>
      <c r="K28" s="166"/>
      <c r="L28" s="147"/>
      <c r="M28" s="150"/>
      <c r="N28" s="147"/>
      <c r="O28" s="150"/>
      <c r="P28" s="510"/>
      <c r="Q28" s="404" t="s">
        <v>1140</v>
      </c>
      <c r="R28" s="159"/>
    </row>
    <row r="29" spans="1:18" ht="20.149999999999999" customHeight="1" x14ac:dyDescent="0.3">
      <c r="A29" s="158"/>
      <c r="B29" s="164"/>
      <c r="C29" s="168" t="s">
        <v>14</v>
      </c>
      <c r="D29" s="168"/>
      <c r="E29" s="168"/>
      <c r="F29" s="168"/>
      <c r="G29" s="168"/>
      <c r="H29" s="168"/>
      <c r="I29" s="168"/>
      <c r="J29" s="168"/>
      <c r="K29" s="168"/>
      <c r="L29" s="408" t="str">
        <f>VLOOKUP(SUM(_Output!D608:D618),_SUM_Completeness!A113:B124,2,FALSE)</f>
        <v>Incomplete</v>
      </c>
      <c r="M29" s="142"/>
      <c r="N29" s="138"/>
      <c r="O29" s="142"/>
      <c r="P29" s="509"/>
      <c r="Q29" s="405" t="s">
        <v>1168</v>
      </c>
      <c r="R29" s="159"/>
    </row>
    <row r="30" spans="1:18" ht="20.149999999999999" customHeight="1" x14ac:dyDescent="0.3">
      <c r="A30" s="157"/>
      <c r="B30" s="163" t="s">
        <v>22</v>
      </c>
      <c r="C30" s="163" t="s">
        <v>925</v>
      </c>
      <c r="D30" s="163"/>
      <c r="E30" s="163"/>
      <c r="F30" s="163"/>
      <c r="G30" s="163"/>
      <c r="H30" s="163"/>
      <c r="I30" s="163"/>
      <c r="J30" s="163"/>
      <c r="K30" s="163"/>
      <c r="L30" s="137"/>
      <c r="M30" s="141"/>
      <c r="N30" s="137"/>
      <c r="O30" s="141"/>
      <c r="P30" s="479" t="str">
        <f>VLOOKUP(_Output!D619,_Guidance!B1700:C1705,2,FALSE)</f>
        <v xml:space="preserve"> </v>
      </c>
      <c r="Q30" s="402" t="s">
        <v>2451</v>
      </c>
      <c r="R30" s="156"/>
    </row>
    <row r="31" spans="1:18" ht="20.149999999999999" customHeight="1" x14ac:dyDescent="0.3">
      <c r="A31" s="157"/>
      <c r="B31" s="163" t="s">
        <v>202</v>
      </c>
      <c r="C31" s="163" t="s">
        <v>926</v>
      </c>
      <c r="D31" s="163"/>
      <c r="E31" s="163"/>
      <c r="F31" s="163"/>
      <c r="G31" s="163"/>
      <c r="H31" s="163"/>
      <c r="I31" s="163"/>
      <c r="J31" s="163"/>
      <c r="K31" s="163"/>
      <c r="L31" s="137"/>
      <c r="M31" s="141"/>
      <c r="N31" s="137"/>
      <c r="O31" s="141"/>
      <c r="P31" s="479" t="str">
        <f>VLOOKUP(_Output!D620,_Guidance!B1706:C1711,2,FALSE)</f>
        <v xml:space="preserve"> </v>
      </c>
      <c r="Q31" s="402" t="s">
        <v>2452</v>
      </c>
      <c r="R31" s="156"/>
    </row>
    <row r="32" spans="1:18" ht="20.149999999999999" customHeight="1" x14ac:dyDescent="0.3">
      <c r="A32" s="157"/>
      <c r="B32" s="163" t="s">
        <v>256</v>
      </c>
      <c r="C32" s="163" t="s">
        <v>927</v>
      </c>
      <c r="D32" s="163"/>
      <c r="E32" s="163"/>
      <c r="F32" s="163"/>
      <c r="G32" s="163"/>
      <c r="H32" s="163"/>
      <c r="I32" s="163"/>
      <c r="J32" s="163"/>
      <c r="K32" s="163"/>
      <c r="L32" s="137"/>
      <c r="M32" s="141"/>
      <c r="N32" s="137"/>
      <c r="O32" s="141"/>
      <c r="P32" s="479" t="str">
        <f>VLOOKUP(_Output!D621,_Guidance!B1712:C1717,2,FALSE)</f>
        <v xml:space="preserve"> </v>
      </c>
      <c r="Q32" s="402" t="s">
        <v>1143</v>
      </c>
      <c r="R32" s="156"/>
    </row>
    <row r="33" spans="1:18" ht="20.149999999999999" customHeight="1" x14ac:dyDescent="0.3">
      <c r="A33" s="157"/>
      <c r="B33" s="163" t="s">
        <v>285</v>
      </c>
      <c r="C33" s="163" t="s">
        <v>928</v>
      </c>
      <c r="D33" s="163"/>
      <c r="E33" s="163"/>
      <c r="F33" s="163"/>
      <c r="G33" s="163"/>
      <c r="H33" s="163"/>
      <c r="I33" s="163"/>
      <c r="J33" s="163"/>
      <c r="K33" s="163"/>
      <c r="L33" s="137"/>
      <c r="M33" s="141"/>
      <c r="N33" s="137"/>
      <c r="O33" s="141"/>
      <c r="P33" s="479" t="str">
        <f>VLOOKUP(_Output!D625,_Guidance!B1718:C1723,2,FALSE)</f>
        <v xml:space="preserve"> </v>
      </c>
      <c r="Q33" s="402" t="s">
        <v>2453</v>
      </c>
      <c r="R33" s="156"/>
    </row>
    <row r="34" spans="1:18" ht="20.149999999999999" customHeight="1" x14ac:dyDescent="0.3">
      <c r="A34" s="157"/>
      <c r="B34" s="163" t="s">
        <v>977</v>
      </c>
      <c r="C34" s="163" t="s">
        <v>2056</v>
      </c>
      <c r="D34" s="163"/>
      <c r="E34" s="163"/>
      <c r="F34" s="163"/>
      <c r="G34" s="163"/>
      <c r="H34" s="163"/>
      <c r="I34" s="163"/>
      <c r="J34" s="163"/>
      <c r="K34" s="163"/>
      <c r="L34" s="137"/>
      <c r="M34" s="141"/>
      <c r="N34" s="137"/>
      <c r="O34" s="141"/>
      <c r="P34" s="479" t="str">
        <f>VLOOKUP(_Output!D626,_Guidance!B1724:C1729,2,FALSE)</f>
        <v xml:space="preserve"> </v>
      </c>
      <c r="Q34" s="402" t="s">
        <v>2454</v>
      </c>
      <c r="R34" s="156"/>
    </row>
    <row r="35" spans="1:18" ht="20.149999999999999" customHeight="1" x14ac:dyDescent="0.3">
      <c r="A35" s="157"/>
      <c r="B35" s="163" t="s">
        <v>978</v>
      </c>
      <c r="C35" s="163" t="s">
        <v>2061</v>
      </c>
      <c r="D35" s="163"/>
      <c r="E35" s="163"/>
      <c r="F35" s="163"/>
      <c r="G35" s="163"/>
      <c r="H35" s="163"/>
      <c r="I35" s="163"/>
      <c r="J35" s="163"/>
      <c r="K35" s="163"/>
      <c r="L35" s="137"/>
      <c r="M35" s="141"/>
      <c r="N35" s="137"/>
      <c r="O35" s="141"/>
      <c r="P35" s="479" t="str">
        <f>VLOOKUP(_Output!D627,_Guidance!B1730:C1735,2,FALSE)</f>
        <v xml:space="preserve"> </v>
      </c>
      <c r="Q35" s="402" t="s">
        <v>1144</v>
      </c>
      <c r="R35" s="156"/>
    </row>
    <row r="36" spans="1:18" ht="20.149999999999999" customHeight="1" x14ac:dyDescent="0.3">
      <c r="A36" s="157"/>
      <c r="B36" s="163" t="s">
        <v>979</v>
      </c>
      <c r="C36" s="163" t="s">
        <v>2598</v>
      </c>
      <c r="D36" s="163"/>
      <c r="E36" s="163"/>
      <c r="F36" s="163"/>
      <c r="G36" s="163"/>
      <c r="H36" s="163"/>
      <c r="I36" s="163"/>
      <c r="J36" s="163"/>
      <c r="K36" s="163"/>
      <c r="L36" s="137"/>
      <c r="M36" s="141"/>
      <c r="N36" s="137"/>
      <c r="O36" s="141"/>
      <c r="P36" s="479" t="str">
        <f>VLOOKUP(_Output!D628,_Guidance!B1736:C1741,2,FALSE)</f>
        <v xml:space="preserve"> </v>
      </c>
      <c r="Q36" s="402" t="s">
        <v>2599</v>
      </c>
      <c r="R36" s="156"/>
    </row>
    <row r="37" spans="1:18" ht="20.149999999999999" customHeight="1" x14ac:dyDescent="0.3">
      <c r="A37" s="157"/>
      <c r="B37" s="163" t="s">
        <v>980</v>
      </c>
      <c r="C37" s="163" t="s">
        <v>3456</v>
      </c>
      <c r="D37" s="163"/>
      <c r="E37" s="163"/>
      <c r="F37" s="163"/>
      <c r="G37" s="163"/>
      <c r="H37" s="163"/>
      <c r="I37" s="163"/>
      <c r="J37" s="163"/>
      <c r="K37" s="163"/>
      <c r="L37" s="137"/>
      <c r="M37" s="141"/>
      <c r="N37" s="137"/>
      <c r="O37" s="141"/>
      <c r="P37" s="479" t="str">
        <f>VLOOKUP(_Output!D1066,_Guidance!B1742:C1747,2,FALSE)</f>
        <v xml:space="preserve"> </v>
      </c>
      <c r="Q37" s="402" t="s">
        <v>3457</v>
      </c>
      <c r="R37" s="156"/>
    </row>
    <row r="38" spans="1:18" ht="20.149999999999999" customHeight="1" x14ac:dyDescent="0.3">
      <c r="A38" s="157"/>
      <c r="B38" s="163" t="s">
        <v>981</v>
      </c>
      <c r="C38" s="163" t="s">
        <v>935</v>
      </c>
      <c r="D38" s="163"/>
      <c r="E38" s="163"/>
      <c r="F38" s="163"/>
      <c r="G38" s="163"/>
      <c r="H38" s="163"/>
      <c r="I38" s="163"/>
      <c r="J38" s="163"/>
      <c r="K38" s="163"/>
      <c r="L38" s="137"/>
      <c r="M38" s="141"/>
      <c r="N38" s="137"/>
      <c r="O38" s="141"/>
      <c r="P38" s="479" t="str">
        <f>VLOOKUP(_Output!D631,_Guidance!B1748:C1753,2,FALSE)</f>
        <v xml:space="preserve"> </v>
      </c>
      <c r="Q38" s="402" t="s">
        <v>2457</v>
      </c>
      <c r="R38" s="156"/>
    </row>
    <row r="39" spans="1:18" ht="20.149999999999999" customHeight="1" x14ac:dyDescent="0.3">
      <c r="A39" s="157"/>
      <c r="B39" s="163" t="s">
        <v>982</v>
      </c>
      <c r="C39" s="163" t="s">
        <v>2100</v>
      </c>
      <c r="D39" s="163"/>
      <c r="E39" s="163"/>
      <c r="F39" s="163"/>
      <c r="G39" s="163"/>
      <c r="H39" s="163"/>
      <c r="I39" s="163"/>
      <c r="J39" s="163"/>
      <c r="K39" s="163"/>
      <c r="L39" s="137"/>
      <c r="M39" s="141"/>
      <c r="N39" s="137"/>
      <c r="O39" s="141"/>
      <c r="P39" s="479" t="str">
        <f>VLOOKUP(_Output!D632,_Guidance!B1754:C1759,2,FALSE)</f>
        <v xml:space="preserve"> </v>
      </c>
      <c r="Q39" s="402" t="s">
        <v>2459</v>
      </c>
      <c r="R39" s="156"/>
    </row>
    <row r="40" spans="1:18" ht="20.149999999999999" customHeight="1" x14ac:dyDescent="0.3">
      <c r="A40" s="157"/>
      <c r="B40" s="163" t="s">
        <v>983</v>
      </c>
      <c r="C40" s="163" t="s">
        <v>939</v>
      </c>
      <c r="D40" s="163"/>
      <c r="E40" s="163"/>
      <c r="F40" s="163"/>
      <c r="G40" s="163"/>
      <c r="H40" s="163"/>
      <c r="I40" s="163"/>
      <c r="J40" s="163"/>
      <c r="K40" s="163"/>
      <c r="L40" s="137"/>
      <c r="M40" s="141"/>
      <c r="N40" s="137"/>
      <c r="O40" s="141"/>
      <c r="P40" s="479" t="str">
        <f>VLOOKUP(_Output!D633,_Guidance!B1760:C1765,2,FALSE)</f>
        <v xml:space="preserve"> </v>
      </c>
      <c r="Q40" s="402" t="s">
        <v>2458</v>
      </c>
      <c r="R40" s="156"/>
    </row>
    <row r="41" spans="1:18" ht="20.149999999999999" customHeight="1" x14ac:dyDescent="0.3">
      <c r="A41" s="157"/>
      <c r="B41" s="163" t="s">
        <v>984</v>
      </c>
      <c r="C41" s="163" t="s">
        <v>2079</v>
      </c>
      <c r="D41" s="163"/>
      <c r="E41" s="163"/>
      <c r="F41" s="163"/>
      <c r="G41" s="163"/>
      <c r="H41" s="163"/>
      <c r="I41" s="163"/>
      <c r="J41" s="163"/>
      <c r="K41" s="163"/>
      <c r="L41" s="137"/>
      <c r="M41" s="141"/>
      <c r="N41" s="137"/>
      <c r="O41" s="141"/>
      <c r="P41" s="479" t="str">
        <f>VLOOKUP(_Output!D634,_Guidance!B1766:C1771,2,FALSE)</f>
        <v xml:space="preserve"> </v>
      </c>
      <c r="Q41" s="402" t="s">
        <v>1146</v>
      </c>
      <c r="R41" s="156"/>
    </row>
    <row r="42" spans="1:18" ht="20.149999999999999" customHeight="1" x14ac:dyDescent="0.3">
      <c r="A42" s="157"/>
      <c r="B42" s="152" t="s">
        <v>941</v>
      </c>
      <c r="C42" s="144"/>
      <c r="D42" s="144"/>
      <c r="E42" s="144"/>
      <c r="F42" s="144"/>
      <c r="G42" s="144"/>
      <c r="H42" s="144"/>
      <c r="I42" s="144"/>
      <c r="J42" s="144"/>
      <c r="K42" s="144"/>
      <c r="L42" s="140"/>
      <c r="M42" s="144"/>
      <c r="N42" s="140"/>
      <c r="O42" s="144"/>
      <c r="P42" s="480"/>
      <c r="Q42" s="406"/>
      <c r="R42" s="156"/>
    </row>
    <row r="43" spans="1:18" ht="20.149999999999999" customHeight="1" x14ac:dyDescent="0.3">
      <c r="A43" s="157"/>
      <c r="B43" s="163" t="s">
        <v>1011</v>
      </c>
      <c r="C43" s="169" t="s">
        <v>985</v>
      </c>
      <c r="D43" s="169"/>
      <c r="E43" s="169"/>
      <c r="F43" s="169"/>
      <c r="G43" s="169"/>
      <c r="H43" s="169"/>
      <c r="I43" s="169"/>
      <c r="J43" s="169"/>
      <c r="K43" s="169"/>
      <c r="L43" s="137"/>
      <c r="M43" s="141"/>
      <c r="N43" s="137"/>
      <c r="O43" s="141"/>
      <c r="P43" s="479"/>
      <c r="Q43" s="402"/>
      <c r="R43" s="156"/>
    </row>
    <row r="44" spans="1:18" ht="20.149999999999999" customHeight="1" x14ac:dyDescent="0.3">
      <c r="A44" s="157"/>
      <c r="B44" s="170" t="s">
        <v>3512</v>
      </c>
      <c r="C44" s="163" t="s">
        <v>986</v>
      </c>
      <c r="D44" s="163"/>
      <c r="E44" s="163"/>
      <c r="F44" s="163"/>
      <c r="G44" s="163"/>
      <c r="H44" s="163"/>
      <c r="I44" s="163"/>
      <c r="J44" s="163"/>
      <c r="K44" s="163"/>
      <c r="L44" s="137"/>
      <c r="M44" s="141"/>
      <c r="N44" s="137"/>
      <c r="O44" s="141"/>
      <c r="P44" s="479" t="str">
        <f>VLOOKUP(_Output!D637,_Guidance!$B$2187:$C$2193,2,FALSE)</f>
        <v xml:space="preserve"> </v>
      </c>
      <c r="Q44" s="402" t="s">
        <v>1169</v>
      </c>
      <c r="R44" s="156"/>
    </row>
    <row r="45" spans="1:18" ht="20.149999999999999" customHeight="1" x14ac:dyDescent="0.3">
      <c r="A45" s="157"/>
      <c r="B45" s="170" t="s">
        <v>3513</v>
      </c>
      <c r="C45" s="163" t="s">
        <v>987</v>
      </c>
      <c r="D45" s="163"/>
      <c r="E45" s="163"/>
      <c r="F45" s="163"/>
      <c r="G45" s="163"/>
      <c r="H45" s="163"/>
      <c r="I45" s="163"/>
      <c r="J45" s="163"/>
      <c r="K45" s="163"/>
      <c r="L45" s="137"/>
      <c r="M45" s="141"/>
      <c r="N45" s="137"/>
      <c r="O45" s="141"/>
      <c r="P45" s="479" t="str">
        <f>VLOOKUP(_Output!D638,_Guidance!$B$2187:$C$2193,2,FALSE)</f>
        <v xml:space="preserve"> </v>
      </c>
      <c r="Q45" s="402" t="s">
        <v>2838</v>
      </c>
      <c r="R45" s="156"/>
    </row>
    <row r="46" spans="1:18" ht="20.149999999999999" customHeight="1" x14ac:dyDescent="0.3">
      <c r="A46" s="157"/>
      <c r="B46" s="170" t="s">
        <v>3514</v>
      </c>
      <c r="C46" s="163" t="s">
        <v>988</v>
      </c>
      <c r="D46" s="163"/>
      <c r="E46" s="163"/>
      <c r="F46" s="163"/>
      <c r="G46" s="163"/>
      <c r="H46" s="163"/>
      <c r="I46" s="163"/>
      <c r="J46" s="163"/>
      <c r="K46" s="163"/>
      <c r="L46" s="137"/>
      <c r="M46" s="141"/>
      <c r="N46" s="137"/>
      <c r="O46" s="141"/>
      <c r="P46" s="479" t="str">
        <f>VLOOKUP(_Output!D639,_Guidance!$B$2187:$C$2193,2,FALSE)</f>
        <v xml:space="preserve"> </v>
      </c>
      <c r="Q46" s="711" t="s">
        <v>4556</v>
      </c>
      <c r="R46" s="156"/>
    </row>
    <row r="47" spans="1:18" ht="20.149999999999999" customHeight="1" x14ac:dyDescent="0.3">
      <c r="A47" s="157"/>
      <c r="B47" s="170" t="s">
        <v>3515</v>
      </c>
      <c r="C47" s="163" t="s">
        <v>989</v>
      </c>
      <c r="D47" s="163"/>
      <c r="E47" s="163"/>
      <c r="F47" s="163"/>
      <c r="G47" s="163"/>
      <c r="H47" s="163"/>
      <c r="I47" s="163"/>
      <c r="J47" s="163"/>
      <c r="K47" s="163"/>
      <c r="L47" s="137"/>
      <c r="M47" s="141"/>
      <c r="N47" s="137"/>
      <c r="O47" s="141"/>
      <c r="P47" s="479" t="str">
        <f>VLOOKUP(_Output!D640,_Guidance!$B$2187:$C$2193,2,FALSE)</f>
        <v xml:space="preserve"> </v>
      </c>
      <c r="Q47" s="402" t="s">
        <v>1169</v>
      </c>
      <c r="R47" s="156"/>
    </row>
    <row r="48" spans="1:18" ht="20.149999999999999" customHeight="1" x14ac:dyDescent="0.3">
      <c r="A48" s="157"/>
      <c r="B48" s="170" t="s">
        <v>3516</v>
      </c>
      <c r="C48" s="163" t="s">
        <v>990</v>
      </c>
      <c r="D48" s="163"/>
      <c r="E48" s="163"/>
      <c r="F48" s="163"/>
      <c r="G48" s="163"/>
      <c r="H48" s="163"/>
      <c r="I48" s="163"/>
      <c r="J48" s="163"/>
      <c r="K48" s="163"/>
      <c r="L48" s="137"/>
      <c r="M48" s="141"/>
      <c r="N48" s="137"/>
      <c r="O48" s="141"/>
      <c r="P48" s="479" t="str">
        <f>VLOOKUP(_Output!D641,_Guidance!$B$2187:$C$2193,2,FALSE)</f>
        <v xml:space="preserve"> </v>
      </c>
      <c r="Q48" s="402" t="s">
        <v>1169</v>
      </c>
      <c r="R48" s="156"/>
    </row>
    <row r="49" spans="1:18" ht="20.149999999999999" customHeight="1" x14ac:dyDescent="0.3">
      <c r="A49" s="157"/>
      <c r="B49" s="170" t="s">
        <v>3517</v>
      </c>
      <c r="C49" s="712" t="s">
        <v>4676</v>
      </c>
      <c r="D49" s="163"/>
      <c r="E49" s="163"/>
      <c r="F49" s="163"/>
      <c r="G49" s="163"/>
      <c r="H49" s="163"/>
      <c r="I49" s="163"/>
      <c r="J49" s="163"/>
      <c r="K49" s="163"/>
      <c r="L49" s="137"/>
      <c r="M49" s="141"/>
      <c r="N49" s="137"/>
      <c r="O49" s="141"/>
      <c r="P49" s="479" t="str">
        <f>VLOOKUP(_Output!D642,_Guidance!$B$2187:$C$2193,2,FALSE)</f>
        <v xml:space="preserve"> </v>
      </c>
      <c r="Q49" s="402" t="s">
        <v>4672</v>
      </c>
      <c r="R49" s="156"/>
    </row>
    <row r="50" spans="1:18" ht="20.149999999999999" customHeight="1" x14ac:dyDescent="0.3">
      <c r="A50" s="157"/>
      <c r="B50" s="170" t="s">
        <v>3518</v>
      </c>
      <c r="C50" s="163" t="s">
        <v>991</v>
      </c>
      <c r="D50" s="163"/>
      <c r="E50" s="163"/>
      <c r="F50" s="163"/>
      <c r="G50" s="163"/>
      <c r="H50" s="163"/>
      <c r="I50" s="163"/>
      <c r="J50" s="163"/>
      <c r="K50" s="163"/>
      <c r="L50" s="137"/>
      <c r="M50" s="141"/>
      <c r="N50" s="137"/>
      <c r="O50" s="141"/>
      <c r="P50" s="479" t="str">
        <f>VLOOKUP(_Output!D643,_Guidance!$B$2187:$C$2193,2,FALSE)</f>
        <v xml:space="preserve"> </v>
      </c>
      <c r="Q50" s="402" t="s">
        <v>1170</v>
      </c>
      <c r="R50" s="156"/>
    </row>
    <row r="51" spans="1:18" ht="20.149999999999999" customHeight="1" x14ac:dyDescent="0.3">
      <c r="A51" s="157"/>
      <c r="B51" s="170" t="s">
        <v>3519</v>
      </c>
      <c r="C51" s="163" t="s">
        <v>992</v>
      </c>
      <c r="D51" s="163"/>
      <c r="E51" s="163"/>
      <c r="F51" s="163"/>
      <c r="G51" s="163"/>
      <c r="H51" s="163"/>
      <c r="I51" s="163"/>
      <c r="J51" s="163"/>
      <c r="K51" s="163"/>
      <c r="L51" s="137"/>
      <c r="M51" s="141"/>
      <c r="N51" s="137"/>
      <c r="O51" s="141"/>
      <c r="P51" s="479" t="str">
        <f>VLOOKUP(_Output!D644,_Guidance!$B$2187:$C$2193,2,FALSE)</f>
        <v xml:space="preserve"> </v>
      </c>
      <c r="Q51" s="402" t="s">
        <v>1170</v>
      </c>
      <c r="R51" s="156"/>
    </row>
    <row r="52" spans="1:18" ht="20.149999999999999" customHeight="1" x14ac:dyDescent="0.3">
      <c r="A52" s="157"/>
      <c r="B52" s="170" t="s">
        <v>3520</v>
      </c>
      <c r="C52" s="163" t="s">
        <v>993</v>
      </c>
      <c r="D52" s="163"/>
      <c r="E52" s="163"/>
      <c r="F52" s="163"/>
      <c r="G52" s="163"/>
      <c r="H52" s="163"/>
      <c r="I52" s="163"/>
      <c r="J52" s="163"/>
      <c r="K52" s="163"/>
      <c r="L52" s="137"/>
      <c r="M52" s="141"/>
      <c r="N52" s="137"/>
      <c r="O52" s="141"/>
      <c r="P52" s="479" t="str">
        <f>VLOOKUP(_Output!D645,_Guidance!$B$2187:$C$2193,2,FALSE)</f>
        <v xml:space="preserve"> </v>
      </c>
      <c r="Q52" s="402" t="s">
        <v>1170</v>
      </c>
      <c r="R52" s="156"/>
    </row>
    <row r="53" spans="1:18" ht="20.149999999999999" customHeight="1" x14ac:dyDescent="0.3">
      <c r="A53" s="157"/>
      <c r="B53" s="170" t="s">
        <v>3521</v>
      </c>
      <c r="C53" s="163" t="s">
        <v>994</v>
      </c>
      <c r="D53" s="163"/>
      <c r="E53" s="163"/>
      <c r="F53" s="163"/>
      <c r="G53" s="163"/>
      <c r="H53" s="163"/>
      <c r="I53" s="163"/>
      <c r="J53" s="163"/>
      <c r="K53" s="163"/>
      <c r="L53" s="137"/>
      <c r="M53" s="141"/>
      <c r="N53" s="137"/>
      <c r="O53" s="141"/>
      <c r="P53" s="479" t="str">
        <f>VLOOKUP(_Output!D646,_Guidance!$B$2187:$C$2193,2,FALSE)</f>
        <v xml:space="preserve"> </v>
      </c>
      <c r="Q53" s="402" t="s">
        <v>2669</v>
      </c>
      <c r="R53" s="156"/>
    </row>
    <row r="54" spans="1:18" ht="20.149999999999999" customHeight="1" x14ac:dyDescent="0.3">
      <c r="A54" s="157"/>
      <c r="B54" s="170" t="s">
        <v>3522</v>
      </c>
      <c r="C54" s="163" t="s">
        <v>2780</v>
      </c>
      <c r="D54" s="163"/>
      <c r="E54" s="163"/>
      <c r="F54" s="163"/>
      <c r="G54" s="163"/>
      <c r="H54" s="163"/>
      <c r="I54" s="163"/>
      <c r="J54" s="163"/>
      <c r="K54" s="163"/>
      <c r="L54" s="137"/>
      <c r="M54" s="141"/>
      <c r="N54" s="137"/>
      <c r="O54" s="141"/>
      <c r="P54" s="479" t="str">
        <f>VLOOKUP(_Output!D647,_Guidance!$B$2187:$C$2193,2,FALSE)</f>
        <v xml:space="preserve"> </v>
      </c>
      <c r="Q54" s="402" t="s">
        <v>2595</v>
      </c>
      <c r="R54" s="156"/>
    </row>
    <row r="55" spans="1:18" ht="20.149999999999999" customHeight="1" x14ac:dyDescent="0.3">
      <c r="A55" s="157"/>
      <c r="B55" s="170" t="s">
        <v>3523</v>
      </c>
      <c r="C55" s="163" t="s">
        <v>995</v>
      </c>
      <c r="D55" s="163"/>
      <c r="E55" s="163"/>
      <c r="F55" s="163"/>
      <c r="G55" s="163"/>
      <c r="H55" s="163"/>
      <c r="I55" s="163"/>
      <c r="J55" s="163"/>
      <c r="K55" s="163"/>
      <c r="L55" s="137"/>
      <c r="M55" s="141"/>
      <c r="N55" s="137"/>
      <c r="O55" s="141"/>
      <c r="P55" s="479" t="str">
        <f>VLOOKUP(_Output!D648,_Guidance!$B$2187:$C$2193,2,FALSE)</f>
        <v xml:space="preserve"> </v>
      </c>
      <c r="Q55" s="402" t="s">
        <v>1171</v>
      </c>
      <c r="R55" s="156"/>
    </row>
    <row r="56" spans="1:18" ht="20.149999999999999" customHeight="1" x14ac:dyDescent="0.3">
      <c r="A56" s="157"/>
      <c r="B56" s="170" t="s">
        <v>3524</v>
      </c>
      <c r="C56" s="163" t="s">
        <v>2778</v>
      </c>
      <c r="D56" s="163"/>
      <c r="E56" s="163"/>
      <c r="F56" s="163"/>
      <c r="G56" s="163"/>
      <c r="H56" s="163"/>
      <c r="I56" s="163"/>
      <c r="J56" s="163"/>
      <c r="K56" s="163"/>
      <c r="L56" s="137"/>
      <c r="M56" s="141"/>
      <c r="N56" s="137"/>
      <c r="O56" s="141"/>
      <c r="P56" s="479" t="str">
        <f>VLOOKUP(_Output!D649,_Guidance!$B$2187:$C$2193,2,FALSE)</f>
        <v xml:space="preserve"> </v>
      </c>
      <c r="Q56" s="402" t="s">
        <v>1172</v>
      </c>
      <c r="R56" s="156"/>
    </row>
    <row r="57" spans="1:18" ht="20.149999999999999" customHeight="1" x14ac:dyDescent="0.3">
      <c r="A57" s="157"/>
      <c r="B57" s="170" t="s">
        <v>3525</v>
      </c>
      <c r="C57" s="163" t="s">
        <v>957</v>
      </c>
      <c r="D57" s="163"/>
      <c r="E57" s="163"/>
      <c r="F57" s="163"/>
      <c r="G57" s="163"/>
      <c r="H57" s="163"/>
      <c r="I57" s="163"/>
      <c r="J57" s="163"/>
      <c r="K57" s="163"/>
      <c r="L57" s="137"/>
      <c r="M57" s="141"/>
      <c r="N57" s="137"/>
      <c r="O57" s="141"/>
      <c r="P57" s="479" t="str">
        <f>VLOOKUP(_Output!D650,_Guidance!$B$2187:$C$2193,2,FALSE)</f>
        <v xml:space="preserve"> </v>
      </c>
      <c r="Q57" s="402" t="s">
        <v>1173</v>
      </c>
      <c r="R57" s="156"/>
    </row>
    <row r="58" spans="1:18" ht="20.149999999999999" customHeight="1" x14ac:dyDescent="0.3">
      <c r="A58" s="157"/>
      <c r="B58" s="170" t="s">
        <v>3526</v>
      </c>
      <c r="C58" s="163" t="s">
        <v>996</v>
      </c>
      <c r="D58" s="163"/>
      <c r="E58" s="163"/>
      <c r="F58" s="163"/>
      <c r="G58" s="163"/>
      <c r="H58" s="163"/>
      <c r="I58" s="163"/>
      <c r="J58" s="163"/>
      <c r="K58" s="163"/>
      <c r="L58" s="137"/>
      <c r="M58" s="141"/>
      <c r="N58" s="137"/>
      <c r="O58" s="141"/>
      <c r="P58" s="479" t="str">
        <f>VLOOKUP(_Output!D651,_Guidance!$B$2187:$C$2193,2,FALSE)</f>
        <v xml:space="preserve"> </v>
      </c>
      <c r="Q58" s="402" t="s">
        <v>2730</v>
      </c>
      <c r="R58" s="156"/>
    </row>
    <row r="59" spans="1:18" ht="20.149999999999999" customHeight="1" x14ac:dyDescent="0.3">
      <c r="A59" s="157"/>
      <c r="B59" s="170" t="s">
        <v>3527</v>
      </c>
      <c r="C59" s="163" t="s">
        <v>997</v>
      </c>
      <c r="D59" s="163"/>
      <c r="E59" s="163"/>
      <c r="F59" s="163"/>
      <c r="G59" s="163"/>
      <c r="H59" s="163"/>
      <c r="I59" s="163"/>
      <c r="J59" s="163"/>
      <c r="K59" s="163"/>
      <c r="L59" s="137"/>
      <c r="M59" s="141"/>
      <c r="N59" s="137"/>
      <c r="O59" s="141"/>
      <c r="P59" s="479" t="str">
        <f>VLOOKUP(_Output!D653,_Guidance!$B$2187:$C$2193,2,FALSE)</f>
        <v xml:space="preserve"> </v>
      </c>
      <c r="Q59" s="402" t="s">
        <v>2731</v>
      </c>
      <c r="R59" s="156"/>
    </row>
    <row r="60" spans="1:18" ht="20.149999999999999" customHeight="1" x14ac:dyDescent="0.3">
      <c r="A60" s="157"/>
      <c r="B60" s="170" t="s">
        <v>3528</v>
      </c>
      <c r="C60" s="163" t="s">
        <v>2596</v>
      </c>
      <c r="D60" s="163"/>
      <c r="E60" s="163"/>
      <c r="F60" s="163"/>
      <c r="G60" s="163"/>
      <c r="H60" s="163"/>
      <c r="I60" s="163"/>
      <c r="J60" s="163"/>
      <c r="K60" s="163"/>
      <c r="L60" s="137"/>
      <c r="M60" s="141"/>
      <c r="N60" s="137"/>
      <c r="O60" s="141"/>
      <c r="P60" s="479" t="str">
        <f>VLOOKUP(_Output!D655,_Guidance!$B$2187:$C$2193,2,FALSE)</f>
        <v xml:space="preserve"> </v>
      </c>
      <c r="Q60" s="402" t="s">
        <v>2837</v>
      </c>
      <c r="R60" s="156"/>
    </row>
    <row r="61" spans="1:18" ht="20.149999999999999" customHeight="1" x14ac:dyDescent="0.3">
      <c r="A61" s="157"/>
      <c r="B61" s="170" t="s">
        <v>3529</v>
      </c>
      <c r="C61" s="163" t="s">
        <v>998</v>
      </c>
      <c r="D61" s="163"/>
      <c r="E61" s="163"/>
      <c r="F61" s="163"/>
      <c r="G61" s="163"/>
      <c r="H61" s="163"/>
      <c r="I61" s="163"/>
      <c r="J61" s="163"/>
      <c r="K61" s="163"/>
      <c r="L61" s="137"/>
      <c r="M61" s="141"/>
      <c r="N61" s="137"/>
      <c r="O61" s="141"/>
      <c r="P61" s="479" t="str">
        <f>VLOOKUP(_Output!D656,_Guidance!$B$2187:$C$2193,2,FALSE)</f>
        <v xml:space="preserve"> </v>
      </c>
      <c r="Q61" s="402" t="s">
        <v>1174</v>
      </c>
      <c r="R61" s="156"/>
    </row>
    <row r="62" spans="1:18" ht="20.149999999999999" customHeight="1" x14ac:dyDescent="0.3">
      <c r="A62" s="157"/>
      <c r="B62" s="170" t="s">
        <v>3530</v>
      </c>
      <c r="C62" s="163" t="s">
        <v>999</v>
      </c>
      <c r="D62" s="163"/>
      <c r="E62" s="163"/>
      <c r="F62" s="163"/>
      <c r="G62" s="163"/>
      <c r="H62" s="163"/>
      <c r="I62" s="163"/>
      <c r="J62" s="163"/>
      <c r="K62" s="163"/>
      <c r="L62" s="137"/>
      <c r="M62" s="141"/>
      <c r="N62" s="137"/>
      <c r="O62" s="141"/>
      <c r="P62" s="479" t="str">
        <f>VLOOKUP(_Output!D657,_Guidance!$B$2187:$C$2193,2,FALSE)</f>
        <v xml:space="preserve"> </v>
      </c>
      <c r="Q62" s="402" t="s">
        <v>1175</v>
      </c>
      <c r="R62" s="156"/>
    </row>
    <row r="63" spans="1:18" ht="20.149999999999999" customHeight="1" x14ac:dyDescent="0.3">
      <c r="A63" s="157"/>
      <c r="B63" s="170" t="s">
        <v>3531</v>
      </c>
      <c r="C63" s="163" t="s">
        <v>1000</v>
      </c>
      <c r="D63" s="163"/>
      <c r="E63" s="163"/>
      <c r="F63" s="163"/>
      <c r="G63" s="163"/>
      <c r="H63" s="163"/>
      <c r="I63" s="163"/>
      <c r="J63" s="163"/>
      <c r="K63" s="163"/>
      <c r="L63" s="137"/>
      <c r="M63" s="141"/>
      <c r="N63" s="137"/>
      <c r="O63" s="141"/>
      <c r="P63" s="479" t="str">
        <f>VLOOKUP(_Output!D658,_Guidance!$B$2187:$C$2193,2,FALSE)</f>
        <v xml:space="preserve"> </v>
      </c>
      <c r="Q63" s="402" t="s">
        <v>2781</v>
      </c>
      <c r="R63" s="156"/>
    </row>
    <row r="64" spans="1:18" ht="20.149999999999999" customHeight="1" x14ac:dyDescent="0.3">
      <c r="A64" s="157"/>
      <c r="B64" s="170" t="s">
        <v>3532</v>
      </c>
      <c r="C64" s="163" t="s">
        <v>2732</v>
      </c>
      <c r="D64" s="163"/>
      <c r="E64" s="163"/>
      <c r="F64" s="163"/>
      <c r="G64" s="163"/>
      <c r="H64" s="163"/>
      <c r="I64" s="163"/>
      <c r="J64" s="163"/>
      <c r="K64" s="163"/>
      <c r="L64" s="137"/>
      <c r="M64" s="141"/>
      <c r="N64" s="137"/>
      <c r="O64" s="141"/>
      <c r="P64" s="479" t="str">
        <f>VLOOKUP(_Output!D659,_Guidance!$B$2187:$C$2193,2,FALSE)</f>
        <v xml:space="preserve"> </v>
      </c>
      <c r="Q64" s="402" t="s">
        <v>2779</v>
      </c>
      <c r="R64" s="156"/>
    </row>
    <row r="65" spans="1:18" ht="20.149999999999999" customHeight="1" x14ac:dyDescent="0.3">
      <c r="A65" s="157"/>
      <c r="B65" s="170" t="s">
        <v>3533</v>
      </c>
      <c r="C65" s="163" t="s">
        <v>2733</v>
      </c>
      <c r="D65" s="163"/>
      <c r="E65" s="163"/>
      <c r="F65" s="163"/>
      <c r="G65" s="163"/>
      <c r="H65" s="163"/>
      <c r="I65" s="163"/>
      <c r="J65" s="163"/>
      <c r="K65" s="163"/>
      <c r="L65" s="137"/>
      <c r="M65" s="141"/>
      <c r="N65" s="137"/>
      <c r="O65" s="141"/>
      <c r="P65" s="479" t="str">
        <f>VLOOKUP(_Output!D660,_Guidance!$B$2187:$C$2193,2,FALSE)</f>
        <v xml:space="preserve"> </v>
      </c>
      <c r="Q65" s="402" t="s">
        <v>2777</v>
      </c>
      <c r="R65" s="156"/>
    </row>
    <row r="66" spans="1:18" ht="20.149999999999999" customHeight="1" x14ac:dyDescent="0.3">
      <c r="A66" s="157"/>
      <c r="B66" s="170" t="s">
        <v>3534</v>
      </c>
      <c r="C66" s="163" t="s">
        <v>1001</v>
      </c>
      <c r="D66" s="163"/>
      <c r="E66" s="163"/>
      <c r="F66" s="163"/>
      <c r="G66" s="163"/>
      <c r="H66" s="163"/>
      <c r="I66" s="163"/>
      <c r="J66" s="163"/>
      <c r="K66" s="163"/>
      <c r="L66" s="137"/>
      <c r="M66" s="141"/>
      <c r="N66" s="137"/>
      <c r="O66" s="141"/>
      <c r="P66" s="479" t="str">
        <f>VLOOKUP(_Output!D661,_Guidance!$B$2187:$C$2193,2,FALSE)</f>
        <v xml:space="preserve"> </v>
      </c>
      <c r="Q66" s="402" t="s">
        <v>1176</v>
      </c>
      <c r="R66" s="156"/>
    </row>
    <row r="67" spans="1:18" ht="20.149999999999999" customHeight="1" x14ac:dyDescent="0.3">
      <c r="A67" s="157"/>
      <c r="B67" s="170" t="s">
        <v>3535</v>
      </c>
      <c r="C67" s="163" t="s">
        <v>1002</v>
      </c>
      <c r="D67" s="163"/>
      <c r="E67" s="163"/>
      <c r="F67" s="163"/>
      <c r="G67" s="163"/>
      <c r="H67" s="163"/>
      <c r="I67" s="163"/>
      <c r="J67" s="163"/>
      <c r="K67" s="163"/>
      <c r="L67" s="137"/>
      <c r="M67" s="141"/>
      <c r="N67" s="137"/>
      <c r="O67" s="141"/>
      <c r="P67" s="479" t="str">
        <f>VLOOKUP(_Output!D662,_Guidance!$B$2187:$C$2193,2,FALSE)</f>
        <v xml:space="preserve"> </v>
      </c>
      <c r="Q67" s="402" t="s">
        <v>1177</v>
      </c>
      <c r="R67" s="156"/>
    </row>
    <row r="68" spans="1:18" ht="20.149999999999999" customHeight="1" x14ac:dyDescent="0.3">
      <c r="A68" s="157"/>
      <c r="B68" s="170" t="s">
        <v>3536</v>
      </c>
      <c r="C68" s="163" t="s">
        <v>1003</v>
      </c>
      <c r="D68" s="163"/>
      <c r="E68" s="163"/>
      <c r="F68" s="163"/>
      <c r="G68" s="163"/>
      <c r="H68" s="163"/>
      <c r="I68" s="163"/>
      <c r="J68" s="163"/>
      <c r="K68" s="163"/>
      <c r="L68" s="137"/>
      <c r="M68" s="141"/>
      <c r="N68" s="137"/>
      <c r="O68" s="141"/>
      <c r="P68" s="479" t="str">
        <f>VLOOKUP(_Output!D663,_Guidance!$B$2187:$C$2193,2,FALSE)</f>
        <v xml:space="preserve"> </v>
      </c>
      <c r="Q68" s="402" t="s">
        <v>1178</v>
      </c>
      <c r="R68" s="156"/>
    </row>
    <row r="69" spans="1:18" ht="20.149999999999999" customHeight="1" x14ac:dyDescent="0.3">
      <c r="A69" s="157"/>
      <c r="B69" s="170" t="s">
        <v>3537</v>
      </c>
      <c r="C69" s="163" t="s">
        <v>1004</v>
      </c>
      <c r="D69" s="163"/>
      <c r="E69" s="163"/>
      <c r="F69" s="163"/>
      <c r="G69" s="163"/>
      <c r="H69" s="163"/>
      <c r="I69" s="163"/>
      <c r="J69" s="163"/>
      <c r="K69" s="163"/>
      <c r="L69" s="137"/>
      <c r="M69" s="141"/>
      <c r="N69" s="137"/>
      <c r="O69" s="141"/>
      <c r="P69" s="479" t="str">
        <f>VLOOKUP(_Output!D664,_Guidance!$B$2187:$C$2193,2,FALSE)</f>
        <v xml:space="preserve"> </v>
      </c>
      <c r="Q69" s="402" t="s">
        <v>2597</v>
      </c>
      <c r="R69" s="156"/>
    </row>
    <row r="70" spans="1:18" ht="20.149999999999999" customHeight="1" x14ac:dyDescent="0.3">
      <c r="A70" s="157"/>
      <c r="B70" s="170" t="s">
        <v>3538</v>
      </c>
      <c r="C70" s="163" t="s">
        <v>1005</v>
      </c>
      <c r="D70" s="163"/>
      <c r="E70" s="163"/>
      <c r="F70" s="163"/>
      <c r="G70" s="163"/>
      <c r="H70" s="163"/>
      <c r="I70" s="163"/>
      <c r="J70" s="163"/>
      <c r="K70" s="163"/>
      <c r="L70" s="137"/>
      <c r="M70" s="141"/>
      <c r="N70" s="137"/>
      <c r="O70" s="141"/>
      <c r="P70" s="479" t="str">
        <f>VLOOKUP(_Output!D666,_Guidance!$B$2187:$C$2193,2,FALSE)</f>
        <v xml:space="preserve"> </v>
      </c>
      <c r="Q70" s="402" t="s">
        <v>2131</v>
      </c>
      <c r="R70" s="156"/>
    </row>
    <row r="71" spans="1:18" ht="20.149999999999999" customHeight="1" x14ac:dyDescent="0.3">
      <c r="A71" s="157"/>
      <c r="B71" s="170" t="s">
        <v>3539</v>
      </c>
      <c r="C71" s="163" t="s">
        <v>1006</v>
      </c>
      <c r="D71" s="163"/>
      <c r="E71" s="163"/>
      <c r="F71" s="163"/>
      <c r="G71" s="163"/>
      <c r="H71" s="163"/>
      <c r="I71" s="163"/>
      <c r="J71" s="163"/>
      <c r="K71" s="163"/>
      <c r="L71" s="137"/>
      <c r="M71" s="141"/>
      <c r="N71" s="137"/>
      <c r="O71" s="141"/>
      <c r="P71" s="479" t="str">
        <f>VLOOKUP(_Output!D668,_Guidance!$B$2187:$C$2193,2,FALSE)</f>
        <v xml:space="preserve"> </v>
      </c>
      <c r="Q71" s="402" t="s">
        <v>1179</v>
      </c>
      <c r="R71" s="156"/>
    </row>
    <row r="72" spans="1:18" ht="20.149999999999999" customHeight="1" x14ac:dyDescent="0.3">
      <c r="A72" s="157"/>
      <c r="B72" s="170" t="s">
        <v>3540</v>
      </c>
      <c r="C72" s="163" t="s">
        <v>1007</v>
      </c>
      <c r="D72" s="163"/>
      <c r="E72" s="163"/>
      <c r="F72" s="163"/>
      <c r="G72" s="163"/>
      <c r="H72" s="163"/>
      <c r="I72" s="163"/>
      <c r="J72" s="163"/>
      <c r="K72" s="163"/>
      <c r="L72" s="137"/>
      <c r="M72" s="141"/>
      <c r="N72" s="137"/>
      <c r="O72" s="141"/>
      <c r="P72" s="479" t="str">
        <f>VLOOKUP(_Output!D670,_Guidance!$B$2187:$C$2193,2,FALSE)</f>
        <v xml:space="preserve"> </v>
      </c>
      <c r="Q72" s="402" t="s">
        <v>1180</v>
      </c>
      <c r="R72" s="156"/>
    </row>
    <row r="73" spans="1:18" ht="20.149999999999999" customHeight="1" x14ac:dyDescent="0.3">
      <c r="A73" s="157"/>
      <c r="B73" s="170" t="s">
        <v>3541</v>
      </c>
      <c r="C73" s="163" t="s">
        <v>1008</v>
      </c>
      <c r="D73" s="163"/>
      <c r="E73" s="163"/>
      <c r="F73" s="163"/>
      <c r="G73" s="163"/>
      <c r="H73" s="163"/>
      <c r="I73" s="163"/>
      <c r="J73" s="163"/>
      <c r="K73" s="163"/>
      <c r="L73" s="137"/>
      <c r="M73" s="141"/>
      <c r="N73" s="137"/>
      <c r="O73" s="141"/>
      <c r="P73" s="479" t="str">
        <f>VLOOKUP(_Output!D671,_Guidance!$B$2187:$C$2193,2,FALSE)</f>
        <v xml:space="preserve"> </v>
      </c>
      <c r="Q73" s="402" t="s">
        <v>1181</v>
      </c>
      <c r="R73" s="156"/>
    </row>
    <row r="74" spans="1:18" ht="20.149999999999999" customHeight="1" x14ac:dyDescent="0.3">
      <c r="A74" s="157"/>
      <c r="B74" s="170" t="s">
        <v>3542</v>
      </c>
      <c r="C74" s="163" t="s">
        <v>1009</v>
      </c>
      <c r="D74" s="163"/>
      <c r="E74" s="163"/>
      <c r="F74" s="163"/>
      <c r="G74" s="163"/>
      <c r="H74" s="163"/>
      <c r="I74" s="163"/>
      <c r="J74" s="163"/>
      <c r="K74" s="163"/>
      <c r="L74" s="137"/>
      <c r="M74" s="141"/>
      <c r="N74" s="137"/>
      <c r="O74" s="141"/>
      <c r="P74" s="479" t="str">
        <f>VLOOKUP(_Output!D672,_Guidance!$B$2187:$C$2193,2,FALSE)</f>
        <v xml:space="preserve"> </v>
      </c>
      <c r="Q74" s="402" t="s">
        <v>1182</v>
      </c>
      <c r="R74" s="156"/>
    </row>
    <row r="75" spans="1:18" ht="20.149999999999999" customHeight="1" x14ac:dyDescent="0.3">
      <c r="A75" s="157"/>
      <c r="B75" s="170" t="s">
        <v>3543</v>
      </c>
      <c r="C75" s="163" t="s">
        <v>1010</v>
      </c>
      <c r="D75" s="163"/>
      <c r="E75" s="163"/>
      <c r="F75" s="163"/>
      <c r="G75" s="163"/>
      <c r="H75" s="163"/>
      <c r="I75" s="163"/>
      <c r="J75" s="163"/>
      <c r="K75" s="163"/>
      <c r="L75" s="137"/>
      <c r="M75" s="141"/>
      <c r="N75" s="137"/>
      <c r="O75" s="141"/>
      <c r="P75" s="479" t="str">
        <f>VLOOKUP(_Output!D673,_Guidance!$B$2187:$C$2193,2,FALSE)</f>
        <v xml:space="preserve"> </v>
      </c>
      <c r="Q75" s="402" t="s">
        <v>1183</v>
      </c>
      <c r="R75" s="156"/>
    </row>
    <row r="76" spans="1:18" ht="20.149999999999999" customHeight="1" x14ac:dyDescent="0.3">
      <c r="A76" s="157"/>
      <c r="B76" s="170" t="s">
        <v>3544</v>
      </c>
      <c r="C76" s="163" t="s">
        <v>2818</v>
      </c>
      <c r="D76" s="163"/>
      <c r="E76" s="163"/>
      <c r="F76" s="163"/>
      <c r="G76" s="163"/>
      <c r="H76" s="163"/>
      <c r="I76" s="163"/>
      <c r="J76" s="163"/>
      <c r="K76" s="163"/>
      <c r="L76" s="137"/>
      <c r="M76" s="141"/>
      <c r="N76" s="137"/>
      <c r="O76" s="141"/>
      <c r="P76" s="479" t="str">
        <f>VLOOKUP(_Output!D976,_Guidance!$B$2187:$C$2193,2,FALSE)</f>
        <v xml:space="preserve"> </v>
      </c>
      <c r="Q76" s="402" t="s">
        <v>3422</v>
      </c>
      <c r="R76" s="156"/>
    </row>
    <row r="77" spans="1:18" ht="20.149999999999999" customHeight="1" x14ac:dyDescent="0.3">
      <c r="A77" s="157"/>
      <c r="B77" s="170" t="s">
        <v>3545</v>
      </c>
      <c r="C77" s="163" t="s">
        <v>2819</v>
      </c>
      <c r="D77" s="163"/>
      <c r="E77" s="163"/>
      <c r="F77" s="163"/>
      <c r="G77" s="163"/>
      <c r="H77" s="163"/>
      <c r="I77" s="163"/>
      <c r="J77" s="163"/>
      <c r="K77" s="163"/>
      <c r="L77" s="137"/>
      <c r="M77" s="141"/>
      <c r="N77" s="137"/>
      <c r="O77" s="141"/>
      <c r="P77" s="479" t="str">
        <f>VLOOKUP(_Output!D977,_Guidance!$B$2187:$C$2193,2,FALSE)</f>
        <v xml:space="preserve"> </v>
      </c>
      <c r="Q77" s="402" t="s">
        <v>2820</v>
      </c>
      <c r="R77" s="156"/>
    </row>
    <row r="78" spans="1:18" ht="20.149999999999999" customHeight="1" x14ac:dyDescent="0.3">
      <c r="A78" s="157"/>
      <c r="B78" s="170" t="s">
        <v>3546</v>
      </c>
      <c r="C78" s="171" t="s">
        <v>2828</v>
      </c>
      <c r="D78" s="171"/>
      <c r="E78" s="171"/>
      <c r="F78" s="171"/>
      <c r="G78" s="171"/>
      <c r="H78" s="171"/>
      <c r="I78" s="171"/>
      <c r="J78" s="171"/>
      <c r="K78" s="171"/>
      <c r="L78" s="140"/>
      <c r="M78" s="144"/>
      <c r="N78" s="140"/>
      <c r="O78" s="144"/>
      <c r="P78" s="480" t="str">
        <f>VLOOKUP(_Output!D979,_Guidance!$B$2187:$C$2193,2,FALSE)</f>
        <v xml:space="preserve"> </v>
      </c>
      <c r="Q78" s="406" t="s">
        <v>2829</v>
      </c>
      <c r="R78" s="156"/>
    </row>
    <row r="79" spans="1:18" ht="20.149999999999999" customHeight="1" x14ac:dyDescent="0.3">
      <c r="A79" s="157"/>
      <c r="B79" s="141"/>
      <c r="C79" s="160" t="s">
        <v>604</v>
      </c>
      <c r="D79" s="160"/>
      <c r="E79" s="160"/>
      <c r="F79" s="160"/>
      <c r="G79" s="160"/>
      <c r="H79" s="160"/>
      <c r="I79" s="160"/>
      <c r="J79" s="160"/>
      <c r="K79" s="160"/>
      <c r="L79" s="485">
        <f>IFERROR(ROUND(_Output!K676,0),0)</f>
        <v>0</v>
      </c>
      <c r="M79" s="141"/>
      <c r="N79" s="137"/>
      <c r="O79" s="141"/>
      <c r="P79" s="479"/>
      <c r="Q79" s="402"/>
      <c r="R79" s="156"/>
    </row>
    <row r="80" spans="1:18" ht="20.149999999999999" customHeight="1" x14ac:dyDescent="0.3">
      <c r="A80" s="157"/>
      <c r="B80" s="141"/>
      <c r="C80" s="160"/>
      <c r="D80" s="160"/>
      <c r="E80" s="160"/>
      <c r="F80" s="160"/>
      <c r="G80" s="160"/>
      <c r="H80" s="160"/>
      <c r="I80" s="160"/>
      <c r="J80" s="160"/>
      <c r="K80" s="160"/>
      <c r="L80" s="478"/>
      <c r="M80" s="141"/>
      <c r="N80" s="137"/>
      <c r="O80" s="141"/>
      <c r="P80" s="180"/>
      <c r="Q80" s="402"/>
      <c r="R80" s="156"/>
    </row>
    <row r="81" spans="1:18" ht="20.149999999999999" customHeight="1" x14ac:dyDescent="0.3">
      <c r="A81" s="176"/>
      <c r="B81" s="174" t="s">
        <v>233</v>
      </c>
      <c r="C81" s="174"/>
      <c r="D81" s="174"/>
      <c r="E81" s="174"/>
      <c r="F81" s="174"/>
      <c r="G81" s="174"/>
      <c r="H81" s="174"/>
      <c r="I81" s="174"/>
      <c r="J81" s="174"/>
      <c r="K81" s="486"/>
      <c r="L81" s="137"/>
      <c r="M81" s="141"/>
      <c r="N81" s="137"/>
      <c r="O81" s="141"/>
      <c r="P81" s="137"/>
      <c r="Q81" s="402"/>
      <c r="R81" s="156"/>
    </row>
    <row r="82" spans="1:18" ht="20.149999999999999" customHeight="1" x14ac:dyDescent="0.3">
      <c r="A82" s="9"/>
      <c r="B82" s="3" t="s">
        <v>3547</v>
      </c>
      <c r="C82" s="3" t="s">
        <v>4651</v>
      </c>
      <c r="D82" s="5"/>
      <c r="E82" s="5"/>
      <c r="F82" s="5"/>
      <c r="G82" s="5"/>
      <c r="H82" s="5"/>
      <c r="I82" s="5"/>
      <c r="J82" s="5"/>
      <c r="K82" s="102" t="s">
        <v>902</v>
      </c>
      <c r="L82" s="720" t="s">
        <v>7</v>
      </c>
      <c r="M82" s="717"/>
      <c r="N82" s="830"/>
      <c r="O82" s="830"/>
      <c r="P82" s="830"/>
      <c r="Q82" s="831"/>
      <c r="R82" s="156"/>
    </row>
    <row r="83" spans="1:18" ht="20" customHeight="1" x14ac:dyDescent="0.3">
      <c r="A83" s="9"/>
      <c r="B83" s="5"/>
      <c r="C83" s="5"/>
      <c r="D83" s="5"/>
      <c r="E83" s="5"/>
      <c r="F83" s="5"/>
      <c r="G83" s="5"/>
      <c r="H83" s="5"/>
      <c r="I83" s="5"/>
      <c r="J83" s="5"/>
      <c r="K83" s="5"/>
      <c r="L83" s="721" t="s">
        <v>10</v>
      </c>
      <c r="M83" s="718"/>
      <c r="N83" s="826"/>
      <c r="O83" s="826"/>
      <c r="P83" s="826"/>
      <c r="Q83" s="827"/>
      <c r="R83" s="156"/>
    </row>
    <row r="84" spans="1:18" ht="20" customHeight="1" x14ac:dyDescent="0.3">
      <c r="A84" s="9"/>
      <c r="B84" s="5"/>
      <c r="C84" s="733" t="s">
        <v>4673</v>
      </c>
      <c r="D84" s="5"/>
      <c r="E84" s="5"/>
      <c r="F84" s="5"/>
      <c r="G84" s="5"/>
      <c r="H84" s="5"/>
      <c r="I84" s="5"/>
      <c r="J84" s="5"/>
      <c r="K84" s="5"/>
      <c r="L84" s="721" t="s">
        <v>22</v>
      </c>
      <c r="M84" s="718"/>
      <c r="N84" s="822"/>
      <c r="O84" s="822"/>
      <c r="P84" s="822"/>
      <c r="Q84" s="823"/>
      <c r="R84" s="156"/>
    </row>
    <row r="85" spans="1:18" ht="20" customHeight="1" x14ac:dyDescent="0.3">
      <c r="A85" s="9"/>
      <c r="B85" s="5"/>
      <c r="C85" s="734" t="s">
        <v>4674</v>
      </c>
      <c r="D85" s="5"/>
      <c r="E85" s="5"/>
      <c r="F85" s="5"/>
      <c r="G85" s="5"/>
      <c r="H85" s="5"/>
      <c r="I85" s="5"/>
      <c r="J85" s="5"/>
      <c r="K85" s="5"/>
      <c r="L85" s="721" t="s">
        <v>202</v>
      </c>
      <c r="M85" s="718"/>
      <c r="N85" s="826"/>
      <c r="O85" s="826"/>
      <c r="P85" s="826"/>
      <c r="Q85" s="827"/>
      <c r="R85" s="156"/>
    </row>
    <row r="86" spans="1:18" ht="20" customHeight="1" x14ac:dyDescent="0.3">
      <c r="A86" s="9"/>
      <c r="B86" s="5"/>
      <c r="C86" s="5"/>
      <c r="D86" s="5"/>
      <c r="E86" s="5"/>
      <c r="F86" s="5"/>
      <c r="G86" s="5"/>
      <c r="H86" s="5"/>
      <c r="I86" s="5"/>
      <c r="J86" s="5"/>
      <c r="K86" s="5"/>
      <c r="L86" s="721" t="s">
        <v>256</v>
      </c>
      <c r="M86" s="718"/>
      <c r="N86" s="822"/>
      <c r="O86" s="822"/>
      <c r="P86" s="822"/>
      <c r="Q86" s="823"/>
      <c r="R86" s="156"/>
    </row>
    <row r="87" spans="1:18" ht="20" customHeight="1" x14ac:dyDescent="0.3">
      <c r="A87" s="9"/>
      <c r="B87" s="5"/>
      <c r="C87" s="5"/>
      <c r="D87" s="5"/>
      <c r="E87" s="5"/>
      <c r="F87" s="5"/>
      <c r="G87" s="5"/>
      <c r="H87" s="5"/>
      <c r="I87" s="5"/>
      <c r="J87" s="5"/>
      <c r="K87" s="5"/>
      <c r="L87" s="721" t="s">
        <v>285</v>
      </c>
      <c r="M87" s="718"/>
      <c r="N87" s="822"/>
      <c r="O87" s="822"/>
      <c r="P87" s="822"/>
      <c r="Q87" s="823"/>
      <c r="R87" s="156"/>
    </row>
    <row r="88" spans="1:18" ht="20" customHeight="1" x14ac:dyDescent="0.3">
      <c r="A88" s="9"/>
      <c r="B88" s="5"/>
      <c r="C88" s="5"/>
      <c r="D88" s="5"/>
      <c r="E88" s="5"/>
      <c r="F88" s="5"/>
      <c r="G88" s="5"/>
      <c r="H88" s="5"/>
      <c r="I88" s="5"/>
      <c r="J88" s="5"/>
      <c r="K88" s="5"/>
      <c r="L88" s="721" t="s">
        <v>977</v>
      </c>
      <c r="M88" s="718"/>
      <c r="N88" s="826"/>
      <c r="O88" s="826"/>
      <c r="P88" s="826"/>
      <c r="Q88" s="827"/>
      <c r="R88" s="156"/>
    </row>
    <row r="89" spans="1:18" ht="20" customHeight="1" x14ac:dyDescent="0.3">
      <c r="A89" s="9"/>
      <c r="B89" s="5"/>
      <c r="C89" s="5"/>
      <c r="D89" s="5"/>
      <c r="E89" s="5"/>
      <c r="F89" s="5"/>
      <c r="G89" s="5"/>
      <c r="H89" s="5"/>
      <c r="I89" s="5"/>
      <c r="J89" s="5"/>
      <c r="K89" s="5"/>
      <c r="L89" s="721" t="s">
        <v>978</v>
      </c>
      <c r="M89" s="718"/>
      <c r="N89" s="820"/>
      <c r="O89" s="820"/>
      <c r="P89" s="820"/>
      <c r="Q89" s="821"/>
      <c r="R89" s="156"/>
    </row>
    <row r="90" spans="1:18" ht="20" customHeight="1" x14ac:dyDescent="0.3">
      <c r="A90" s="9"/>
      <c r="B90" s="5"/>
      <c r="C90" s="5"/>
      <c r="D90" s="5"/>
      <c r="E90" s="5"/>
      <c r="F90" s="5"/>
      <c r="G90" s="5"/>
      <c r="H90" s="5"/>
      <c r="I90" s="5"/>
      <c r="J90" s="5"/>
      <c r="K90" s="5"/>
      <c r="L90" s="721" t="s">
        <v>979</v>
      </c>
      <c r="M90" s="718"/>
      <c r="N90" s="820"/>
      <c r="O90" s="820"/>
      <c r="P90" s="820"/>
      <c r="Q90" s="821"/>
      <c r="R90" s="156"/>
    </row>
    <row r="91" spans="1:18" ht="20" customHeight="1" x14ac:dyDescent="0.3">
      <c r="A91" s="9"/>
      <c r="B91" s="5"/>
      <c r="C91" s="5"/>
      <c r="D91" s="5"/>
      <c r="E91" s="5"/>
      <c r="F91" s="5"/>
      <c r="G91" s="5"/>
      <c r="H91" s="5"/>
      <c r="I91" s="5"/>
      <c r="J91" s="5"/>
      <c r="K91" s="5"/>
      <c r="L91" s="721" t="s">
        <v>980</v>
      </c>
      <c r="M91" s="718"/>
      <c r="N91" s="820"/>
      <c r="O91" s="820"/>
      <c r="P91" s="820"/>
      <c r="Q91" s="821"/>
      <c r="R91" s="156"/>
    </row>
    <row r="92" spans="1:18" ht="20" customHeight="1" x14ac:dyDescent="0.3">
      <c r="A92" s="9"/>
      <c r="B92" s="5"/>
      <c r="C92" s="5"/>
      <c r="D92" s="5"/>
      <c r="E92" s="5"/>
      <c r="F92" s="5"/>
      <c r="G92" s="5"/>
      <c r="H92" s="5"/>
      <c r="I92" s="5"/>
      <c r="J92" s="5"/>
      <c r="K92" s="5"/>
      <c r="L92" s="721" t="s">
        <v>981</v>
      </c>
      <c r="M92" s="718"/>
      <c r="N92" s="820"/>
      <c r="O92" s="820"/>
      <c r="P92" s="820"/>
      <c r="Q92" s="821"/>
      <c r="R92" s="156"/>
    </row>
    <row r="93" spans="1:18" ht="20" customHeight="1" x14ac:dyDescent="0.3">
      <c r="A93" s="9"/>
      <c r="B93" s="5"/>
      <c r="C93" s="5"/>
      <c r="D93" s="5"/>
      <c r="E93" s="5"/>
      <c r="F93" s="5"/>
      <c r="G93" s="5"/>
      <c r="H93" s="5"/>
      <c r="I93" s="5"/>
      <c r="J93" s="5"/>
      <c r="K93" s="5"/>
      <c r="L93" s="721" t="s">
        <v>982</v>
      </c>
      <c r="M93" s="718"/>
      <c r="N93" s="820"/>
      <c r="O93" s="820"/>
      <c r="P93" s="820"/>
      <c r="Q93" s="821"/>
      <c r="R93" s="156"/>
    </row>
    <row r="94" spans="1:18" ht="20.149999999999999" customHeight="1" x14ac:dyDescent="0.3">
      <c r="A94" s="9"/>
      <c r="B94" s="5"/>
      <c r="C94" s="5"/>
      <c r="D94" s="5"/>
      <c r="E94" s="5"/>
      <c r="F94" s="5"/>
      <c r="G94" s="5"/>
      <c r="H94" s="5"/>
      <c r="I94" s="5"/>
      <c r="J94" s="5"/>
      <c r="K94" s="5"/>
      <c r="L94" s="721" t="s">
        <v>983</v>
      </c>
      <c r="M94" s="718"/>
      <c r="N94" s="820"/>
      <c r="O94" s="820"/>
      <c r="P94" s="820"/>
      <c r="Q94" s="821"/>
      <c r="R94" s="156"/>
    </row>
    <row r="95" spans="1:18" ht="20.149999999999999" customHeight="1" x14ac:dyDescent="0.3">
      <c r="A95" s="9"/>
      <c r="B95" s="5"/>
      <c r="C95" s="5"/>
      <c r="D95" s="5"/>
      <c r="E95" s="5"/>
      <c r="F95" s="5"/>
      <c r="G95" s="5"/>
      <c r="H95" s="5"/>
      <c r="I95" s="5"/>
      <c r="J95" s="5"/>
      <c r="K95" s="5"/>
      <c r="L95" s="722" t="s">
        <v>984</v>
      </c>
      <c r="M95" s="719"/>
      <c r="N95" s="828"/>
      <c r="O95" s="828"/>
      <c r="P95" s="828"/>
      <c r="Q95" s="829"/>
      <c r="R95" s="156"/>
    </row>
    <row r="96" spans="1:18" ht="20.149999999999999" customHeight="1" x14ac:dyDescent="0.3">
      <c r="A96" s="9"/>
      <c r="B96" s="5"/>
      <c r="C96" s="5"/>
      <c r="D96" s="5"/>
      <c r="E96" s="5"/>
      <c r="F96" s="5"/>
      <c r="G96" s="5"/>
      <c r="H96" s="5"/>
      <c r="I96" s="5"/>
      <c r="J96" s="5"/>
      <c r="K96" s="5"/>
      <c r="L96" s="5"/>
      <c r="M96" s="5"/>
      <c r="N96" s="5"/>
      <c r="O96" s="5"/>
      <c r="P96" s="5"/>
      <c r="Q96" s="5"/>
      <c r="R96" s="156"/>
    </row>
    <row r="97" spans="1:18" ht="20.149999999999999" customHeight="1" x14ac:dyDescent="0.3">
      <c r="A97" s="9"/>
      <c r="B97" s="5"/>
      <c r="C97" s="5"/>
      <c r="D97" s="5"/>
      <c r="E97" s="5"/>
      <c r="F97" s="5"/>
      <c r="G97" s="5"/>
      <c r="H97" s="5"/>
      <c r="I97" s="5"/>
      <c r="J97" s="5"/>
      <c r="K97" s="102" t="s">
        <v>941</v>
      </c>
      <c r="L97" s="728" t="s">
        <v>3512</v>
      </c>
      <c r="M97" s="714"/>
      <c r="N97" s="847"/>
      <c r="O97" s="847"/>
      <c r="P97" s="847"/>
      <c r="Q97" s="848"/>
      <c r="R97" s="156"/>
    </row>
    <row r="98" spans="1:18" ht="20.149999999999999" customHeight="1" x14ac:dyDescent="0.3">
      <c r="A98" s="9"/>
      <c r="B98" s="5"/>
      <c r="C98" s="5"/>
      <c r="D98" s="5"/>
      <c r="E98" s="5"/>
      <c r="F98" s="5"/>
      <c r="G98" s="5"/>
      <c r="H98" s="5"/>
      <c r="I98" s="5"/>
      <c r="J98" s="5"/>
      <c r="K98" s="5"/>
      <c r="L98" s="729" t="s">
        <v>3513</v>
      </c>
      <c r="M98" s="715"/>
      <c r="N98" s="843"/>
      <c r="O98" s="843"/>
      <c r="P98" s="843"/>
      <c r="Q98" s="844"/>
      <c r="R98" s="156"/>
    </row>
    <row r="99" spans="1:18" ht="20.149999999999999" customHeight="1" x14ac:dyDescent="0.3">
      <c r="A99" s="9"/>
      <c r="B99" s="5"/>
      <c r="C99" s="5"/>
      <c r="D99" s="5"/>
      <c r="E99" s="5"/>
      <c r="F99" s="5"/>
      <c r="G99" s="5"/>
      <c r="H99" s="5"/>
      <c r="I99" s="5"/>
      <c r="J99" s="5"/>
      <c r="K99" s="5"/>
      <c r="L99" s="729" t="s">
        <v>3514</v>
      </c>
      <c r="M99" s="715"/>
      <c r="N99" s="845"/>
      <c r="O99" s="845"/>
      <c r="P99" s="845"/>
      <c r="Q99" s="846"/>
      <c r="R99" s="156"/>
    </row>
    <row r="100" spans="1:18" ht="20.149999999999999" customHeight="1" x14ac:dyDescent="0.3">
      <c r="A100" s="9"/>
      <c r="B100" s="5"/>
      <c r="C100" s="5"/>
      <c r="D100" s="5"/>
      <c r="E100" s="5"/>
      <c r="F100" s="5"/>
      <c r="G100" s="5"/>
      <c r="H100" s="5"/>
      <c r="I100" s="5"/>
      <c r="J100" s="5"/>
      <c r="K100" s="5"/>
      <c r="L100" s="729" t="s">
        <v>3515</v>
      </c>
      <c r="M100" s="715"/>
      <c r="N100" s="843"/>
      <c r="O100" s="843"/>
      <c r="P100" s="843"/>
      <c r="Q100" s="844"/>
      <c r="R100" s="156"/>
    </row>
    <row r="101" spans="1:18" ht="20.149999999999999" customHeight="1" x14ac:dyDescent="0.3">
      <c r="A101" s="9"/>
      <c r="B101" s="5"/>
      <c r="C101" s="5"/>
      <c r="D101" s="5"/>
      <c r="E101" s="5"/>
      <c r="F101" s="5"/>
      <c r="G101" s="5"/>
      <c r="H101" s="5"/>
      <c r="I101" s="5"/>
      <c r="J101" s="5"/>
      <c r="K101" s="5"/>
      <c r="L101" s="729" t="s">
        <v>3516</v>
      </c>
      <c r="M101" s="715"/>
      <c r="N101" s="843"/>
      <c r="O101" s="843"/>
      <c r="P101" s="843"/>
      <c r="Q101" s="844"/>
      <c r="R101" s="156"/>
    </row>
    <row r="102" spans="1:18" ht="20.149999999999999" customHeight="1" x14ac:dyDescent="0.3">
      <c r="A102" s="9"/>
      <c r="B102" s="5"/>
      <c r="C102" s="5"/>
      <c r="D102" s="5"/>
      <c r="E102" s="5"/>
      <c r="F102" s="5"/>
      <c r="G102" s="5"/>
      <c r="H102" s="5"/>
      <c r="I102" s="5"/>
      <c r="J102" s="5"/>
      <c r="K102" s="5"/>
      <c r="L102" s="729" t="s">
        <v>3517</v>
      </c>
      <c r="M102" s="715"/>
      <c r="N102" s="843"/>
      <c r="O102" s="843"/>
      <c r="P102" s="843"/>
      <c r="Q102" s="844"/>
      <c r="R102" s="156"/>
    </row>
    <row r="103" spans="1:18" ht="20.149999999999999" customHeight="1" x14ac:dyDescent="0.3">
      <c r="A103" s="9"/>
      <c r="B103" s="5"/>
      <c r="C103" s="5"/>
      <c r="D103" s="5"/>
      <c r="E103" s="5"/>
      <c r="F103" s="5"/>
      <c r="G103" s="5"/>
      <c r="H103" s="5"/>
      <c r="I103" s="5"/>
      <c r="J103" s="5"/>
      <c r="K103" s="5"/>
      <c r="L103" s="729" t="s">
        <v>3518</v>
      </c>
      <c r="M103" s="715"/>
      <c r="N103" s="843"/>
      <c r="O103" s="843"/>
      <c r="P103" s="843"/>
      <c r="Q103" s="844"/>
      <c r="R103" s="156"/>
    </row>
    <row r="104" spans="1:18" ht="20.149999999999999" customHeight="1" x14ac:dyDescent="0.3">
      <c r="A104" s="9"/>
      <c r="B104" s="5"/>
      <c r="C104" s="5"/>
      <c r="D104" s="5"/>
      <c r="E104" s="5"/>
      <c r="F104" s="5"/>
      <c r="G104" s="5"/>
      <c r="H104" s="5"/>
      <c r="I104" s="5"/>
      <c r="J104" s="5"/>
      <c r="K104" s="5"/>
      <c r="L104" s="729" t="s">
        <v>3519</v>
      </c>
      <c r="M104" s="715"/>
      <c r="N104" s="843"/>
      <c r="O104" s="843"/>
      <c r="P104" s="843"/>
      <c r="Q104" s="844"/>
      <c r="R104" s="156"/>
    </row>
    <row r="105" spans="1:18" ht="20.149999999999999" customHeight="1" x14ac:dyDescent="0.3">
      <c r="A105" s="9"/>
      <c r="B105" s="5"/>
      <c r="C105" s="5"/>
      <c r="D105" s="5"/>
      <c r="E105" s="5"/>
      <c r="F105" s="5"/>
      <c r="G105" s="5"/>
      <c r="H105" s="5"/>
      <c r="I105" s="5"/>
      <c r="J105" s="5"/>
      <c r="K105" s="5"/>
      <c r="L105" s="729" t="s">
        <v>3520</v>
      </c>
      <c r="M105" s="715"/>
      <c r="N105" s="843"/>
      <c r="O105" s="843"/>
      <c r="P105" s="843"/>
      <c r="Q105" s="844"/>
      <c r="R105" s="156"/>
    </row>
    <row r="106" spans="1:18" ht="20.149999999999999" customHeight="1" x14ac:dyDescent="0.3">
      <c r="A106" s="9"/>
      <c r="B106" s="5"/>
      <c r="C106" s="5"/>
      <c r="D106" s="5"/>
      <c r="E106" s="5"/>
      <c r="F106" s="5"/>
      <c r="G106" s="5"/>
      <c r="H106" s="5"/>
      <c r="I106" s="5"/>
      <c r="J106" s="5"/>
      <c r="K106" s="5"/>
      <c r="L106" s="729" t="s">
        <v>3521</v>
      </c>
      <c r="M106" s="715"/>
      <c r="N106" s="843"/>
      <c r="O106" s="843"/>
      <c r="P106" s="843"/>
      <c r="Q106" s="844"/>
      <c r="R106" s="156"/>
    </row>
    <row r="107" spans="1:18" ht="20.149999999999999" customHeight="1" x14ac:dyDescent="0.3">
      <c r="A107" s="9"/>
      <c r="B107" s="5"/>
      <c r="C107" s="5"/>
      <c r="D107" s="5"/>
      <c r="E107" s="5"/>
      <c r="F107" s="5"/>
      <c r="G107" s="5"/>
      <c r="H107" s="5"/>
      <c r="I107" s="5"/>
      <c r="J107" s="5"/>
      <c r="K107" s="5"/>
      <c r="L107" s="729" t="s">
        <v>3522</v>
      </c>
      <c r="M107" s="715"/>
      <c r="N107" s="843"/>
      <c r="O107" s="843"/>
      <c r="P107" s="843"/>
      <c r="Q107" s="844"/>
      <c r="R107" s="156"/>
    </row>
    <row r="108" spans="1:18" ht="20.149999999999999" customHeight="1" x14ac:dyDescent="0.3">
      <c r="A108" s="9"/>
      <c r="B108" s="5"/>
      <c r="C108" s="5"/>
      <c r="D108" s="5"/>
      <c r="E108" s="5"/>
      <c r="F108" s="5"/>
      <c r="G108" s="5"/>
      <c r="H108" s="5"/>
      <c r="I108" s="5"/>
      <c r="J108" s="5"/>
      <c r="K108" s="5"/>
      <c r="L108" s="729" t="s">
        <v>3523</v>
      </c>
      <c r="M108" s="715"/>
      <c r="N108" s="843"/>
      <c r="O108" s="843"/>
      <c r="P108" s="843"/>
      <c r="Q108" s="844"/>
      <c r="R108" s="156"/>
    </row>
    <row r="109" spans="1:18" ht="20.149999999999999" customHeight="1" x14ac:dyDescent="0.3">
      <c r="A109" s="9"/>
      <c r="B109" s="5"/>
      <c r="C109" s="5"/>
      <c r="D109" s="5"/>
      <c r="E109" s="5"/>
      <c r="F109" s="5"/>
      <c r="G109" s="5"/>
      <c r="H109" s="5"/>
      <c r="I109" s="5"/>
      <c r="J109" s="5"/>
      <c r="K109" s="5"/>
      <c r="L109" s="729" t="s">
        <v>3524</v>
      </c>
      <c r="M109" s="715"/>
      <c r="N109" s="843"/>
      <c r="O109" s="843"/>
      <c r="P109" s="843"/>
      <c r="Q109" s="844"/>
      <c r="R109" s="156"/>
    </row>
    <row r="110" spans="1:18" ht="20.149999999999999" customHeight="1" x14ac:dyDescent="0.3">
      <c r="A110" s="9"/>
      <c r="B110" s="5"/>
      <c r="C110" s="5"/>
      <c r="D110" s="5"/>
      <c r="E110" s="5"/>
      <c r="F110" s="5"/>
      <c r="G110" s="5"/>
      <c r="H110" s="5"/>
      <c r="I110" s="5"/>
      <c r="J110" s="5"/>
      <c r="K110" s="5"/>
      <c r="L110" s="729" t="s">
        <v>3525</v>
      </c>
      <c r="M110" s="715"/>
      <c r="N110" s="843"/>
      <c r="O110" s="843"/>
      <c r="P110" s="843"/>
      <c r="Q110" s="844"/>
      <c r="R110" s="156"/>
    </row>
    <row r="111" spans="1:18" ht="20.149999999999999" customHeight="1" x14ac:dyDescent="0.3">
      <c r="A111" s="9"/>
      <c r="B111" s="5"/>
      <c r="C111" s="5"/>
      <c r="D111" s="5"/>
      <c r="E111" s="5"/>
      <c r="F111" s="5"/>
      <c r="G111" s="5"/>
      <c r="H111" s="5"/>
      <c r="I111" s="5"/>
      <c r="J111" s="5"/>
      <c r="K111" s="5"/>
      <c r="L111" s="729" t="s">
        <v>3526</v>
      </c>
      <c r="M111" s="715"/>
      <c r="N111" s="843"/>
      <c r="O111" s="843"/>
      <c r="P111" s="843"/>
      <c r="Q111" s="844"/>
      <c r="R111" s="156"/>
    </row>
    <row r="112" spans="1:18" ht="20.149999999999999" customHeight="1" x14ac:dyDescent="0.3">
      <c r="A112" s="9"/>
      <c r="B112" s="5"/>
      <c r="C112" s="5"/>
      <c r="D112" s="5"/>
      <c r="E112" s="5"/>
      <c r="F112" s="5"/>
      <c r="G112" s="5"/>
      <c r="H112" s="5"/>
      <c r="I112" s="5"/>
      <c r="J112" s="5"/>
      <c r="K112" s="5"/>
      <c r="L112" s="729" t="s">
        <v>3527</v>
      </c>
      <c r="M112" s="715"/>
      <c r="N112" s="843"/>
      <c r="O112" s="843"/>
      <c r="P112" s="843"/>
      <c r="Q112" s="844"/>
      <c r="R112" s="156"/>
    </row>
    <row r="113" spans="1:18" ht="20.149999999999999" customHeight="1" x14ac:dyDescent="0.3">
      <c r="A113" s="9"/>
      <c r="B113" s="5"/>
      <c r="C113" s="5"/>
      <c r="D113" s="5"/>
      <c r="E113" s="5"/>
      <c r="F113" s="5"/>
      <c r="G113" s="5"/>
      <c r="H113" s="5"/>
      <c r="I113" s="5"/>
      <c r="J113" s="5"/>
      <c r="K113" s="5"/>
      <c r="L113" s="729" t="s">
        <v>3528</v>
      </c>
      <c r="M113" s="715"/>
      <c r="N113" s="843"/>
      <c r="O113" s="843"/>
      <c r="P113" s="843"/>
      <c r="Q113" s="844"/>
      <c r="R113" s="156"/>
    </row>
    <row r="114" spans="1:18" ht="20.149999999999999" customHeight="1" x14ac:dyDescent="0.3">
      <c r="A114" s="9"/>
      <c r="B114" s="5"/>
      <c r="C114" s="5"/>
      <c r="D114" s="5"/>
      <c r="E114" s="5"/>
      <c r="F114" s="5"/>
      <c r="G114" s="5"/>
      <c r="H114" s="5"/>
      <c r="I114" s="5"/>
      <c r="J114" s="5"/>
      <c r="K114" s="5"/>
      <c r="L114" s="729" t="s">
        <v>3529</v>
      </c>
      <c r="M114" s="715"/>
      <c r="N114" s="843"/>
      <c r="O114" s="843"/>
      <c r="P114" s="843"/>
      <c r="Q114" s="844"/>
      <c r="R114" s="156"/>
    </row>
    <row r="115" spans="1:18" ht="20.149999999999999" customHeight="1" x14ac:dyDescent="0.3">
      <c r="A115" s="9"/>
      <c r="B115" s="5"/>
      <c r="C115" s="5"/>
      <c r="D115" s="5"/>
      <c r="E115" s="5"/>
      <c r="F115" s="5"/>
      <c r="G115" s="5"/>
      <c r="H115" s="5"/>
      <c r="I115" s="5"/>
      <c r="J115" s="5"/>
      <c r="K115" s="5"/>
      <c r="L115" s="729" t="s">
        <v>3530</v>
      </c>
      <c r="M115" s="715"/>
      <c r="N115" s="843"/>
      <c r="O115" s="843"/>
      <c r="P115" s="843"/>
      <c r="Q115" s="844"/>
      <c r="R115" s="156"/>
    </row>
    <row r="116" spans="1:18" ht="20.149999999999999" customHeight="1" x14ac:dyDescent="0.3">
      <c r="A116" s="9"/>
      <c r="B116" s="5"/>
      <c r="C116" s="5"/>
      <c r="D116" s="5"/>
      <c r="E116" s="5"/>
      <c r="F116" s="5"/>
      <c r="G116" s="5"/>
      <c r="H116" s="5"/>
      <c r="I116" s="5"/>
      <c r="J116" s="5"/>
      <c r="K116" s="5"/>
      <c r="L116" s="729" t="s">
        <v>3531</v>
      </c>
      <c r="M116" s="715"/>
      <c r="N116" s="843"/>
      <c r="O116" s="843"/>
      <c r="P116" s="843"/>
      <c r="Q116" s="844"/>
      <c r="R116" s="156"/>
    </row>
    <row r="117" spans="1:18" ht="20.149999999999999" customHeight="1" x14ac:dyDescent="0.3">
      <c r="A117" s="9"/>
      <c r="B117" s="5"/>
      <c r="C117" s="5"/>
      <c r="D117" s="5"/>
      <c r="E117" s="5"/>
      <c r="F117" s="5"/>
      <c r="G117" s="5"/>
      <c r="H117" s="5"/>
      <c r="I117" s="5"/>
      <c r="J117" s="5"/>
      <c r="K117" s="5"/>
      <c r="L117" s="729" t="s">
        <v>3532</v>
      </c>
      <c r="M117" s="715"/>
      <c r="N117" s="843"/>
      <c r="O117" s="843"/>
      <c r="P117" s="843"/>
      <c r="Q117" s="844"/>
      <c r="R117" s="156"/>
    </row>
    <row r="118" spans="1:18" ht="20.149999999999999" customHeight="1" x14ac:dyDescent="0.3">
      <c r="A118" s="9"/>
      <c r="B118" s="5"/>
      <c r="C118" s="5"/>
      <c r="D118" s="5"/>
      <c r="E118" s="5"/>
      <c r="F118" s="5"/>
      <c r="G118" s="5"/>
      <c r="H118" s="5"/>
      <c r="I118" s="5"/>
      <c r="J118" s="5"/>
      <c r="K118" s="5"/>
      <c r="L118" s="729" t="s">
        <v>3533</v>
      </c>
      <c r="M118" s="715"/>
      <c r="N118" s="843"/>
      <c r="O118" s="843"/>
      <c r="P118" s="843"/>
      <c r="Q118" s="844"/>
      <c r="R118" s="156"/>
    </row>
    <row r="119" spans="1:18" ht="20.149999999999999" customHeight="1" x14ac:dyDescent="0.3">
      <c r="A119" s="9"/>
      <c r="B119" s="5"/>
      <c r="C119" s="5"/>
      <c r="D119" s="5"/>
      <c r="E119" s="5"/>
      <c r="F119" s="5"/>
      <c r="G119" s="5"/>
      <c r="H119" s="5"/>
      <c r="I119" s="5"/>
      <c r="J119" s="5"/>
      <c r="K119" s="5"/>
      <c r="L119" s="729" t="s">
        <v>3534</v>
      </c>
      <c r="M119" s="715"/>
      <c r="N119" s="843"/>
      <c r="O119" s="843"/>
      <c r="P119" s="843"/>
      <c r="Q119" s="844"/>
      <c r="R119" s="156"/>
    </row>
    <row r="120" spans="1:18" ht="20.149999999999999" customHeight="1" x14ac:dyDescent="0.3">
      <c r="A120" s="9"/>
      <c r="B120" s="5"/>
      <c r="C120" s="5"/>
      <c r="D120" s="5"/>
      <c r="E120" s="5"/>
      <c r="F120" s="5"/>
      <c r="G120" s="5"/>
      <c r="H120" s="5"/>
      <c r="I120" s="5"/>
      <c r="J120" s="5"/>
      <c r="K120" s="5"/>
      <c r="L120" s="729" t="s">
        <v>3535</v>
      </c>
      <c r="M120" s="715"/>
      <c r="N120" s="843"/>
      <c r="O120" s="843"/>
      <c r="P120" s="843"/>
      <c r="Q120" s="844"/>
      <c r="R120" s="156"/>
    </row>
    <row r="121" spans="1:18" ht="20.149999999999999" customHeight="1" x14ac:dyDescent="0.3">
      <c r="A121" s="9"/>
      <c r="B121" s="5"/>
      <c r="C121" s="5"/>
      <c r="D121" s="5"/>
      <c r="E121" s="5"/>
      <c r="F121" s="5"/>
      <c r="G121" s="5"/>
      <c r="H121" s="5"/>
      <c r="I121" s="5"/>
      <c r="J121" s="5"/>
      <c r="K121" s="5"/>
      <c r="L121" s="729" t="s">
        <v>3536</v>
      </c>
      <c r="M121" s="715"/>
      <c r="N121" s="843"/>
      <c r="O121" s="843"/>
      <c r="P121" s="843"/>
      <c r="Q121" s="844"/>
      <c r="R121" s="156"/>
    </row>
    <row r="122" spans="1:18" ht="20.149999999999999" customHeight="1" x14ac:dyDescent="0.3">
      <c r="A122" s="9"/>
      <c r="B122" s="5"/>
      <c r="C122" s="5"/>
      <c r="D122" s="5"/>
      <c r="E122" s="5"/>
      <c r="F122" s="5"/>
      <c r="G122" s="5"/>
      <c r="H122" s="5"/>
      <c r="I122" s="5"/>
      <c r="J122" s="5"/>
      <c r="K122" s="5"/>
      <c r="L122" s="729" t="s">
        <v>3537</v>
      </c>
      <c r="M122" s="715"/>
      <c r="N122" s="843"/>
      <c r="O122" s="843"/>
      <c r="P122" s="843"/>
      <c r="Q122" s="844"/>
      <c r="R122" s="156"/>
    </row>
    <row r="123" spans="1:18" ht="20.149999999999999" customHeight="1" x14ac:dyDescent="0.3">
      <c r="A123" s="9"/>
      <c r="B123" s="5"/>
      <c r="C123" s="5"/>
      <c r="D123" s="5"/>
      <c r="E123" s="5"/>
      <c r="F123" s="5"/>
      <c r="G123" s="5"/>
      <c r="H123" s="5"/>
      <c r="I123" s="5"/>
      <c r="J123" s="5"/>
      <c r="K123" s="5"/>
      <c r="L123" s="729" t="s">
        <v>3538</v>
      </c>
      <c r="M123" s="715"/>
      <c r="N123" s="843"/>
      <c r="O123" s="843"/>
      <c r="P123" s="843"/>
      <c r="Q123" s="844"/>
      <c r="R123" s="156"/>
    </row>
    <row r="124" spans="1:18" ht="20.149999999999999" customHeight="1" x14ac:dyDescent="0.3">
      <c r="A124" s="9"/>
      <c r="B124" s="5"/>
      <c r="C124" s="5"/>
      <c r="D124" s="5"/>
      <c r="E124" s="5"/>
      <c r="F124" s="5"/>
      <c r="G124" s="5"/>
      <c r="H124" s="5"/>
      <c r="I124" s="5"/>
      <c r="J124" s="5"/>
      <c r="K124" s="5"/>
      <c r="L124" s="729" t="s">
        <v>3539</v>
      </c>
      <c r="M124" s="715"/>
      <c r="N124" s="843"/>
      <c r="O124" s="843"/>
      <c r="P124" s="843"/>
      <c r="Q124" s="844"/>
      <c r="R124" s="156"/>
    </row>
    <row r="125" spans="1:18" ht="20.149999999999999" customHeight="1" x14ac:dyDescent="0.3">
      <c r="A125" s="9"/>
      <c r="B125" s="5"/>
      <c r="C125" s="5"/>
      <c r="D125" s="5"/>
      <c r="E125" s="5"/>
      <c r="F125" s="5"/>
      <c r="G125" s="5"/>
      <c r="H125" s="5"/>
      <c r="I125" s="5"/>
      <c r="J125" s="5"/>
      <c r="K125" s="5"/>
      <c r="L125" s="729" t="s">
        <v>3540</v>
      </c>
      <c r="M125" s="715"/>
      <c r="N125" s="843"/>
      <c r="O125" s="843"/>
      <c r="P125" s="843"/>
      <c r="Q125" s="844"/>
      <c r="R125" s="156"/>
    </row>
    <row r="126" spans="1:18" ht="20.149999999999999" customHeight="1" x14ac:dyDescent="0.3">
      <c r="A126" s="9"/>
      <c r="B126" s="5"/>
      <c r="C126" s="5"/>
      <c r="D126" s="5"/>
      <c r="E126" s="5"/>
      <c r="F126" s="5"/>
      <c r="G126" s="5"/>
      <c r="H126" s="5"/>
      <c r="I126" s="5"/>
      <c r="J126" s="5"/>
      <c r="K126" s="5"/>
      <c r="L126" s="729" t="s">
        <v>3541</v>
      </c>
      <c r="M126" s="715"/>
      <c r="N126" s="843"/>
      <c r="O126" s="843"/>
      <c r="P126" s="843"/>
      <c r="Q126" s="844"/>
      <c r="R126" s="156"/>
    </row>
    <row r="127" spans="1:18" ht="20.149999999999999" customHeight="1" x14ac:dyDescent="0.3">
      <c r="A127" s="9"/>
      <c r="B127" s="5"/>
      <c r="C127" s="5"/>
      <c r="D127" s="5"/>
      <c r="E127" s="5"/>
      <c r="F127" s="5"/>
      <c r="G127" s="5"/>
      <c r="H127" s="5"/>
      <c r="I127" s="5"/>
      <c r="J127" s="5"/>
      <c r="K127" s="5"/>
      <c r="L127" s="729" t="s">
        <v>3542</v>
      </c>
      <c r="M127" s="715"/>
      <c r="N127" s="843"/>
      <c r="O127" s="843"/>
      <c r="P127" s="843"/>
      <c r="Q127" s="844"/>
      <c r="R127" s="156"/>
    </row>
    <row r="128" spans="1:18" ht="20.149999999999999" customHeight="1" x14ac:dyDescent="0.3">
      <c r="A128" s="9"/>
      <c r="B128" s="5"/>
      <c r="C128" s="5"/>
      <c r="D128" s="5"/>
      <c r="E128" s="5"/>
      <c r="F128" s="5"/>
      <c r="G128" s="5"/>
      <c r="H128" s="5"/>
      <c r="I128" s="5"/>
      <c r="J128" s="5"/>
      <c r="K128" s="5"/>
      <c r="L128" s="729" t="s">
        <v>3543</v>
      </c>
      <c r="M128" s="715"/>
      <c r="N128" s="843"/>
      <c r="O128" s="843"/>
      <c r="P128" s="843"/>
      <c r="Q128" s="844"/>
      <c r="R128" s="156"/>
    </row>
    <row r="129" spans="1:18" ht="20.149999999999999" customHeight="1" x14ac:dyDescent="0.3">
      <c r="A129" s="9"/>
      <c r="B129" s="5"/>
      <c r="C129" s="5"/>
      <c r="D129" s="5"/>
      <c r="E129" s="5"/>
      <c r="F129" s="5"/>
      <c r="G129" s="5"/>
      <c r="H129" s="5"/>
      <c r="I129" s="5"/>
      <c r="J129" s="5"/>
      <c r="K129" s="5"/>
      <c r="L129" s="729" t="s">
        <v>3544</v>
      </c>
      <c r="M129" s="715"/>
      <c r="N129" s="843"/>
      <c r="O129" s="843"/>
      <c r="P129" s="843"/>
      <c r="Q129" s="844"/>
      <c r="R129" s="156"/>
    </row>
    <row r="130" spans="1:18" ht="20.149999999999999" customHeight="1" x14ac:dyDescent="0.3">
      <c r="A130" s="9"/>
      <c r="B130" s="5"/>
      <c r="C130" s="5"/>
      <c r="D130" s="5"/>
      <c r="E130" s="5"/>
      <c r="F130" s="5"/>
      <c r="G130" s="5"/>
      <c r="H130" s="5"/>
      <c r="I130" s="5"/>
      <c r="J130" s="5"/>
      <c r="K130" s="5"/>
      <c r="L130" s="729" t="s">
        <v>3545</v>
      </c>
      <c r="M130" s="715"/>
      <c r="N130" s="843"/>
      <c r="O130" s="843"/>
      <c r="P130" s="843"/>
      <c r="Q130" s="844"/>
      <c r="R130" s="156"/>
    </row>
    <row r="131" spans="1:18" ht="20.149999999999999" customHeight="1" x14ac:dyDescent="0.3">
      <c r="A131" s="9"/>
      <c r="B131" s="5"/>
      <c r="C131" s="5"/>
      <c r="D131" s="5"/>
      <c r="E131" s="5"/>
      <c r="F131" s="5"/>
      <c r="G131" s="5"/>
      <c r="H131" s="5"/>
      <c r="I131" s="5"/>
      <c r="J131" s="5"/>
      <c r="K131" s="5"/>
      <c r="L131" s="730" t="s">
        <v>3546</v>
      </c>
      <c r="M131" s="716"/>
      <c r="N131" s="855"/>
      <c r="O131" s="855"/>
      <c r="P131" s="855"/>
      <c r="Q131" s="856"/>
      <c r="R131" s="156"/>
    </row>
    <row r="132" spans="1:18" ht="20.149999999999999" customHeight="1" thickBot="1" x14ac:dyDescent="0.35">
      <c r="A132" s="10"/>
      <c r="B132" s="11"/>
      <c r="C132" s="11"/>
      <c r="D132" s="11"/>
      <c r="E132" s="11"/>
      <c r="F132" s="11"/>
      <c r="G132" s="11"/>
      <c r="H132" s="11"/>
      <c r="I132" s="11"/>
      <c r="J132" s="11"/>
      <c r="K132" s="11"/>
      <c r="L132" s="676"/>
      <c r="M132" s="676"/>
      <c r="N132" s="676"/>
      <c r="O132" s="676"/>
      <c r="P132" s="676"/>
      <c r="Q132" s="676"/>
      <c r="R132" s="677"/>
    </row>
    <row r="133" spans="1:18" ht="15" hidden="1" customHeight="1" thickBot="1" x14ac:dyDescent="0.35">
      <c r="A133" s="10"/>
      <c r="B133" s="11"/>
      <c r="C133" s="11"/>
      <c r="D133" s="11"/>
      <c r="E133" s="11"/>
      <c r="F133" s="11"/>
      <c r="G133" s="11"/>
      <c r="H133" s="11"/>
      <c r="I133" s="11"/>
      <c r="J133" s="11"/>
      <c r="K133" s="11"/>
      <c r="L133" s="11"/>
      <c r="M133" s="11"/>
      <c r="N133" s="11"/>
      <c r="O133" s="11"/>
      <c r="P133" s="15"/>
    </row>
  </sheetData>
  <mergeCells count="59">
    <mergeCell ref="N84:Q84"/>
    <mergeCell ref="N85:Q85"/>
    <mergeCell ref="N86:Q86"/>
    <mergeCell ref="B6:F6"/>
    <mergeCell ref="G3:K3"/>
    <mergeCell ref="G4:K4"/>
    <mergeCell ref="N82:Q82"/>
    <mergeCell ref="N83:Q83"/>
    <mergeCell ref="B1:K2"/>
    <mergeCell ref="L1:L2"/>
    <mergeCell ref="N1:N2"/>
    <mergeCell ref="G5:K5"/>
    <mergeCell ref="B4:F4"/>
    <mergeCell ref="B3:F3"/>
    <mergeCell ref="B5:F5"/>
    <mergeCell ref="N87:Q87"/>
    <mergeCell ref="N88:Q88"/>
    <mergeCell ref="N89:Q89"/>
    <mergeCell ref="N90:Q90"/>
    <mergeCell ref="N91:Q91"/>
    <mergeCell ref="N92:Q92"/>
    <mergeCell ref="N93:Q93"/>
    <mergeCell ref="N94:Q94"/>
    <mergeCell ref="N95:Q95"/>
    <mergeCell ref="N97:Q97"/>
    <mergeCell ref="N98:Q98"/>
    <mergeCell ref="N99:Q99"/>
    <mergeCell ref="N100:Q100"/>
    <mergeCell ref="N101:Q101"/>
    <mergeCell ref="N102:Q102"/>
    <mergeCell ref="N103:Q103"/>
    <mergeCell ref="N104:Q104"/>
    <mergeCell ref="N105:Q105"/>
    <mergeCell ref="N106:Q106"/>
    <mergeCell ref="N107:Q107"/>
    <mergeCell ref="N108:Q108"/>
    <mergeCell ref="N109:Q109"/>
    <mergeCell ref="N110:Q110"/>
    <mergeCell ref="N111:Q111"/>
    <mergeCell ref="N112:Q112"/>
    <mergeCell ref="N113:Q113"/>
    <mergeCell ref="N114:Q114"/>
    <mergeCell ref="N115:Q115"/>
    <mergeCell ref="N116:Q116"/>
    <mergeCell ref="N117:Q117"/>
    <mergeCell ref="N118:Q118"/>
    <mergeCell ref="N119:Q119"/>
    <mergeCell ref="N120:Q120"/>
    <mergeCell ref="N121:Q121"/>
    <mergeCell ref="N122:Q122"/>
    <mergeCell ref="N128:Q128"/>
    <mergeCell ref="N129:Q129"/>
    <mergeCell ref="N130:Q130"/>
    <mergeCell ref="N131:Q131"/>
    <mergeCell ref="N123:Q123"/>
    <mergeCell ref="N124:Q124"/>
    <mergeCell ref="N125:Q125"/>
    <mergeCell ref="N126:Q126"/>
    <mergeCell ref="N127:Q127"/>
  </mergeCells>
  <phoneticPr fontId="24" type="noConversion"/>
  <conditionalFormatting sqref="L79:L80">
    <cfRule type="dataBar" priority="52">
      <dataBar>
        <cfvo type="num" val="0"/>
        <cfvo type="num" val="100"/>
        <color rgb="FF638EC6"/>
      </dataBar>
      <extLst>
        <ext xmlns:x14="http://schemas.microsoft.com/office/spreadsheetml/2009/9/main" uri="{B025F937-C7B1-47D3-B67F-A62EFF666E3E}">
          <x14:id>{2DDAB7A0-4A22-4FCC-A2FE-DB26C6EB5330}</x14:id>
        </ext>
      </extLst>
    </cfRule>
  </conditionalFormatting>
  <hyperlinks>
    <hyperlink ref="B3:F3" location="'Services - SCM'!A1" tooltip="1. Security Monitoring" display="1. Security Monitoring" xr:uid="{00000000-0004-0000-1900-000000000000}"/>
    <hyperlink ref="B5:F5" location="'Services - A&amp;F'!A1" tooltip="3. Security Analysis &amp; Forensics" display="3. Security Analysis &amp; Forensics" xr:uid="{00000000-0004-0000-1900-000001000000}"/>
    <hyperlink ref="B6:F6" location="'Services - THR'!A1" tooltip="4. Threat Intelligence" display="4. Threat Intelligence" xr:uid="{00000000-0004-0000-1900-000002000000}"/>
    <hyperlink ref="G4:K4" location="'Services - VUL'!A1" tooltip="6. Vulnerability Management" display="6. Vulnerability Management" xr:uid="{00000000-0004-0000-1900-000003000000}"/>
    <hyperlink ref="G5:K5" location="'Services - LOG'!A1" tooltip="7. Log Management" display="7. Log Management" xr:uid="{00000000-0004-0000-1900-000004000000}"/>
    <hyperlink ref="G3:K3" location="'Services - HNT'!A1" tooltip="5. Threat Hunting" display="5. Threat Hunting" xr:uid="{00000000-0004-0000-1900-000005000000}"/>
    <hyperlink ref="C85" r:id="rId1" xr:uid="{BE79514F-EF6F-4276-AFEB-E70433C7DCD4}"/>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47168" r:id="rId5" name="Drop Down 64">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47169" r:id="rId6" name="Drop Down 6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47171" r:id="rId7" name="Drop Down 67">
              <controlPr defaultSize="0" autoLine="0" autoPict="0">
                <anchor moveWithCells="1">
                  <from>
                    <xdr:col>13</xdr:col>
                    <xdr:colOff>15368</xdr:colOff>
                    <xdr:row>14</xdr:row>
                    <xdr:rowOff>15368</xdr:rowOff>
                  </from>
                  <to>
                    <xdr:col>14</xdr:col>
                    <xdr:colOff>15368</xdr:colOff>
                    <xdr:row>14</xdr:row>
                    <xdr:rowOff>238205</xdr:rowOff>
                  </to>
                </anchor>
              </controlPr>
            </control>
          </mc:Choice>
        </mc:AlternateContent>
        <mc:AlternateContent xmlns:mc="http://schemas.openxmlformats.org/markup-compatibility/2006">
          <mc:Choice Requires="x14">
            <control shapeId="47172" r:id="rId8" name="Drop Down 68">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47173" r:id="rId9" name="Drop Down 69">
              <controlPr defaultSize="0" autoLine="0" autoPict="0">
                <anchor moveWithCells="1">
                  <from>
                    <xdr:col>13</xdr:col>
                    <xdr:colOff>15368</xdr:colOff>
                    <xdr:row>15</xdr:row>
                    <xdr:rowOff>15368</xdr:rowOff>
                  </from>
                  <to>
                    <xdr:col>14</xdr:col>
                    <xdr:colOff>15368</xdr:colOff>
                    <xdr:row>15</xdr:row>
                    <xdr:rowOff>238205</xdr:rowOff>
                  </to>
                </anchor>
              </controlPr>
            </control>
          </mc:Choice>
        </mc:AlternateContent>
        <mc:AlternateContent xmlns:mc="http://schemas.openxmlformats.org/markup-compatibility/2006">
          <mc:Choice Requires="x14">
            <control shapeId="47174" r:id="rId10" name="Drop Down 70">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47175" r:id="rId11" name="Drop Down 71">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47176" r:id="rId12" name="Drop Down 72">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47177" r:id="rId13" name="Drop Down 73">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47178" r:id="rId14" name="Drop Down 74">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47179" r:id="rId15" name="Drop Down 75">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47180" r:id="rId16" name="Drop Down 76">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47181" r:id="rId17" name="Drop Down 77">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47182" r:id="rId18" name="Drop Down 78">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47183" r:id="rId19" name="Drop Down 79">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47184" r:id="rId20" name="Drop Down 80">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47187" r:id="rId21" name="Drop Down 83">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47188" r:id="rId22" name="Drop Down 84">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47189" r:id="rId23" name="Drop Down 85">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47190" r:id="rId24" name="Drop Down 8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47191" r:id="rId25" name="Drop Down 87">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47192" r:id="rId26" name="Drop Down 88">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47193" r:id="rId27" name="Drop Down 89">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47195" r:id="rId28" name="Drop Down 91">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47196" r:id="rId29" name="Drop Down 92">
              <controlPr defaultSize="0" autoLine="0" autoPict="0">
                <anchor moveWithCells="1">
                  <from>
                    <xdr:col>11</xdr:col>
                    <xdr:colOff>15368</xdr:colOff>
                    <xdr:row>38</xdr:row>
                    <xdr:rowOff>15368</xdr:rowOff>
                  </from>
                  <to>
                    <xdr:col>12</xdr:col>
                    <xdr:colOff>15368</xdr:colOff>
                    <xdr:row>38</xdr:row>
                    <xdr:rowOff>238205</xdr:rowOff>
                  </to>
                </anchor>
              </controlPr>
            </control>
          </mc:Choice>
        </mc:AlternateContent>
        <mc:AlternateContent xmlns:mc="http://schemas.openxmlformats.org/markup-compatibility/2006">
          <mc:Choice Requires="x14">
            <control shapeId="47197" r:id="rId30" name="Drop Down 93">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47198" r:id="rId31" name="Drop Down 94">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47199" r:id="rId32" name="Drop Down 95">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47200" r:id="rId33" name="Drop Down 96">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mc:AlternateContent xmlns:mc="http://schemas.openxmlformats.org/markup-compatibility/2006">
          <mc:Choice Requires="x14">
            <control shapeId="47201" r:id="rId34" name="Drop Down 97">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47202" r:id="rId35" name="Drop Down 98">
              <controlPr defaultSize="0" autoLine="0" autoPict="0">
                <anchor moveWithCells="1">
                  <from>
                    <xdr:col>13</xdr:col>
                    <xdr:colOff>15368</xdr:colOff>
                    <xdr:row>34</xdr:row>
                    <xdr:rowOff>15368</xdr:rowOff>
                  </from>
                  <to>
                    <xdr:col>14</xdr:col>
                    <xdr:colOff>15368</xdr:colOff>
                    <xdr:row>34</xdr:row>
                    <xdr:rowOff>238205</xdr:rowOff>
                  </to>
                </anchor>
              </controlPr>
            </control>
          </mc:Choice>
        </mc:AlternateContent>
        <mc:AlternateContent xmlns:mc="http://schemas.openxmlformats.org/markup-compatibility/2006">
          <mc:Choice Requires="x14">
            <control shapeId="47203" r:id="rId36" name="Drop Down 99">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47205" r:id="rId37" name="Drop Down 101">
              <controlPr defaultSize="0" autoLine="0" autoPict="0">
                <anchor moveWithCells="1">
                  <from>
                    <xdr:col>13</xdr:col>
                    <xdr:colOff>15368</xdr:colOff>
                    <xdr:row>37</xdr:row>
                    <xdr:rowOff>15368</xdr:rowOff>
                  </from>
                  <to>
                    <xdr:col>14</xdr:col>
                    <xdr:colOff>15368</xdr:colOff>
                    <xdr:row>37</xdr:row>
                    <xdr:rowOff>238205</xdr:rowOff>
                  </to>
                </anchor>
              </controlPr>
            </control>
          </mc:Choice>
        </mc:AlternateContent>
        <mc:AlternateContent xmlns:mc="http://schemas.openxmlformats.org/markup-compatibility/2006">
          <mc:Choice Requires="x14">
            <control shapeId="47206" r:id="rId38" name="Drop Down 102">
              <controlPr defaultSize="0" autoLine="0" autoPict="0">
                <anchor moveWithCells="1">
                  <from>
                    <xdr:col>13</xdr:col>
                    <xdr:colOff>15368</xdr:colOff>
                    <xdr:row>38</xdr:row>
                    <xdr:rowOff>15368</xdr:rowOff>
                  </from>
                  <to>
                    <xdr:col>14</xdr:col>
                    <xdr:colOff>15368</xdr:colOff>
                    <xdr:row>38</xdr:row>
                    <xdr:rowOff>238205</xdr:rowOff>
                  </to>
                </anchor>
              </controlPr>
            </control>
          </mc:Choice>
        </mc:AlternateContent>
        <mc:AlternateContent xmlns:mc="http://schemas.openxmlformats.org/markup-compatibility/2006">
          <mc:Choice Requires="x14">
            <control shapeId="47208" r:id="rId39" name="Drop Down 104">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47209" r:id="rId40" name="Drop Down 105">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47210" r:id="rId41" name="Drop Down 106">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47211" r:id="rId42" name="Drop Down 107">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47212" r:id="rId43" name="Drop Down 108">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47213" r:id="rId44" name="Drop Down 109">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47214" r:id="rId45" name="Drop Down 110">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47215" r:id="rId46" name="Drop Down 111">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47216" r:id="rId47" name="Drop Down 112">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47217" r:id="rId48" name="Drop Down 113">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47218" r:id="rId49" name="Drop Down 114">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47219" r:id="rId50" name="Drop Down 115">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47220" r:id="rId51" name="Drop Down 116">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47221" r:id="rId52" name="Drop Down 117">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47222" r:id="rId53" name="Drop Down 118">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47223" r:id="rId54" name="Drop Down 119">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47224" r:id="rId55" name="Drop Down 120">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47225" r:id="rId56" name="Drop Down 121">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47226" r:id="rId57" name="Drop Down 122">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47227" r:id="rId58" name="Drop Down 123">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47229" r:id="rId59" name="Drop Down 125">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47230" r:id="rId60" name="Drop Down 126">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47231" r:id="rId61" name="Drop Down 127">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47232" r:id="rId62" name="Drop Down 128">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47233" r:id="rId63" name="Drop Down 129">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47234" r:id="rId64" name="Drop Down 130">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47235" r:id="rId65" name="Drop Down 131">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mc:AlternateContent xmlns:mc="http://schemas.openxmlformats.org/markup-compatibility/2006">
          <mc:Choice Requires="x14">
            <control shapeId="47236" r:id="rId66" name="Drop Down 132">
              <controlPr defaultSize="0" autoLine="0" autoPict="0">
                <anchor moveWithCells="1">
                  <from>
                    <xdr:col>11</xdr:col>
                    <xdr:colOff>15368</xdr:colOff>
                    <xdr:row>72</xdr:row>
                    <xdr:rowOff>15368</xdr:rowOff>
                  </from>
                  <to>
                    <xdr:col>12</xdr:col>
                    <xdr:colOff>15368</xdr:colOff>
                    <xdr:row>72</xdr:row>
                    <xdr:rowOff>238205</xdr:rowOff>
                  </to>
                </anchor>
              </controlPr>
            </control>
          </mc:Choice>
        </mc:AlternateContent>
        <mc:AlternateContent xmlns:mc="http://schemas.openxmlformats.org/markup-compatibility/2006">
          <mc:Choice Requires="x14">
            <control shapeId="47237" r:id="rId67" name="Drop Down 133">
              <controlPr defaultSize="0" autoLine="0" autoPict="0">
                <anchor moveWithCells="1">
                  <from>
                    <xdr:col>11</xdr:col>
                    <xdr:colOff>15368</xdr:colOff>
                    <xdr:row>73</xdr:row>
                    <xdr:rowOff>15368</xdr:rowOff>
                  </from>
                  <to>
                    <xdr:col>12</xdr:col>
                    <xdr:colOff>15368</xdr:colOff>
                    <xdr:row>73</xdr:row>
                    <xdr:rowOff>238205</xdr:rowOff>
                  </to>
                </anchor>
              </controlPr>
            </control>
          </mc:Choice>
        </mc:AlternateContent>
        <mc:AlternateContent xmlns:mc="http://schemas.openxmlformats.org/markup-compatibility/2006">
          <mc:Choice Requires="x14">
            <control shapeId="47465" r:id="rId68" name="Drop Down 361">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47466" r:id="rId69" name="Drop Down 362">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47467" r:id="rId70" name="Drop Down 363">
              <controlPr defaultSize="0" autoLine="0" autoPict="0">
                <anchor moveWithCells="1">
                  <from>
                    <xdr:col>13</xdr:col>
                    <xdr:colOff>15368</xdr:colOff>
                    <xdr:row>39</xdr:row>
                    <xdr:rowOff>15368</xdr:rowOff>
                  </from>
                  <to>
                    <xdr:col>14</xdr:col>
                    <xdr:colOff>15368</xdr:colOff>
                    <xdr:row>39</xdr:row>
                    <xdr:rowOff>238205</xdr:rowOff>
                  </to>
                </anchor>
              </controlPr>
            </control>
          </mc:Choice>
        </mc:AlternateContent>
        <mc:AlternateContent xmlns:mc="http://schemas.openxmlformats.org/markup-compatibility/2006">
          <mc:Choice Requires="x14">
            <control shapeId="47468" r:id="rId71" name="Drop Down 364">
              <controlPr defaultSize="0" autoLine="0" autoPict="0">
                <anchor moveWithCells="1">
                  <from>
                    <xdr:col>13</xdr:col>
                    <xdr:colOff>15368</xdr:colOff>
                    <xdr:row>40</xdr:row>
                    <xdr:rowOff>15368</xdr:rowOff>
                  </from>
                  <to>
                    <xdr:col>14</xdr:col>
                    <xdr:colOff>15368</xdr:colOff>
                    <xdr:row>40</xdr:row>
                    <xdr:rowOff>238205</xdr:rowOff>
                  </to>
                </anchor>
              </controlPr>
            </control>
          </mc:Choice>
        </mc:AlternateContent>
        <mc:AlternateContent xmlns:mc="http://schemas.openxmlformats.org/markup-compatibility/2006">
          <mc:Choice Requires="x14">
            <control shapeId="47469" r:id="rId72" name="Drop Down 365">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47470" r:id="rId73" name="Drop Down 366">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47471" r:id="rId74" name="Drop Down 367">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47475" r:id="rId75" name="Drop Down 371">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47476" r:id="rId76" name="Drop Down 372">
              <controlPr defaultSize="0" autoLine="0" autoPict="0">
                <anchor moveWithCells="1">
                  <from>
                    <xdr:col>11</xdr:col>
                    <xdr:colOff>15368</xdr:colOff>
                    <xdr:row>76</xdr:row>
                    <xdr:rowOff>15368</xdr:rowOff>
                  </from>
                  <to>
                    <xdr:col>12</xdr:col>
                    <xdr:colOff>15368</xdr:colOff>
                    <xdr:row>76</xdr:row>
                    <xdr:rowOff>238205</xdr:rowOff>
                  </to>
                </anchor>
              </controlPr>
            </control>
          </mc:Choice>
        </mc:AlternateContent>
        <mc:AlternateContent xmlns:mc="http://schemas.openxmlformats.org/markup-compatibility/2006">
          <mc:Choice Requires="x14">
            <control shapeId="47477" r:id="rId77" name="Drop Down 373">
              <controlPr defaultSize="0" autoLine="0" autoPict="0">
                <anchor moveWithCells="1">
                  <from>
                    <xdr:col>11</xdr:col>
                    <xdr:colOff>15368</xdr:colOff>
                    <xdr:row>77</xdr:row>
                    <xdr:rowOff>15368</xdr:rowOff>
                  </from>
                  <to>
                    <xdr:col>12</xdr:col>
                    <xdr:colOff>15368</xdr:colOff>
                    <xdr:row>77</xdr:row>
                    <xdr:rowOff>238205</xdr:rowOff>
                  </to>
                </anchor>
              </controlPr>
            </control>
          </mc:Choice>
        </mc:AlternateContent>
        <mc:AlternateContent xmlns:mc="http://schemas.openxmlformats.org/markup-compatibility/2006">
          <mc:Choice Requires="x14">
            <control shapeId="47479" r:id="rId78" name="Drop Down 375">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47481" r:id="rId79" name="Drop Down 377">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50" id="{669198FC-3179-4D5E-9ED3-19578ACA6046}">
            <xm:f>_Output!$D$601=1</xm:f>
            <x14:dxf>
              <font>
                <strike/>
              </font>
              <fill>
                <patternFill>
                  <bgColor rgb="FFFFC000"/>
                </patternFill>
              </fill>
            </x14:dxf>
          </x14:cfRule>
          <xm:sqref>A9:Q80</xm:sqref>
        </x14:conditionalFormatting>
        <x14:conditionalFormatting xmlns:xm="http://schemas.microsoft.com/office/excel/2006/main">
          <x14:cfRule type="dataBar" id="{2DDAB7A0-4A22-4FCC-A2FE-DB26C6EB5330}">
            <x14:dataBar minLength="0" maxLength="100" border="1" gradient="0">
              <x14:cfvo type="num">
                <xm:f>0</xm:f>
              </x14:cfvo>
              <x14:cfvo type="num">
                <xm:f>100</xm:f>
              </x14:cfvo>
              <x14:borderColor theme="3"/>
              <x14:negativeFillColor rgb="FFFF0000"/>
              <x14:axisColor rgb="FF000000"/>
            </x14:dataBar>
          </x14:cfRule>
          <xm:sqref>L79:L80</xm:sqref>
        </x14:conditionalFormatting>
      </x14:conditionalFormatting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Blad33">
    <tabColor rgb="FF0070C0"/>
  </sheetPr>
  <dimension ref="A1:Z106"/>
  <sheetViews>
    <sheetView showRowColHeaders="0"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483"/>
      <c r="B1" s="851" t="s">
        <v>537</v>
      </c>
      <c r="C1" s="852"/>
      <c r="D1" s="852"/>
      <c r="E1" s="852"/>
      <c r="F1" s="852"/>
      <c r="G1" s="852"/>
      <c r="H1" s="852"/>
      <c r="I1" s="852"/>
      <c r="J1" s="852"/>
      <c r="K1" s="852"/>
      <c r="L1" s="759"/>
      <c r="M1" s="421"/>
      <c r="N1" s="759"/>
      <c r="O1" s="421"/>
      <c r="P1" s="421"/>
      <c r="Q1" s="421"/>
      <c r="R1" s="412"/>
    </row>
    <row r="2" spans="1:18" ht="20.3" customHeight="1" x14ac:dyDescent="0.3">
      <c r="A2" s="484"/>
      <c r="B2" s="753"/>
      <c r="C2" s="754"/>
      <c r="D2" s="754"/>
      <c r="E2" s="754"/>
      <c r="F2" s="754"/>
      <c r="G2" s="754"/>
      <c r="H2" s="754"/>
      <c r="I2" s="754"/>
      <c r="J2" s="754"/>
      <c r="K2" s="754"/>
      <c r="L2" s="743"/>
      <c r="M2" s="422"/>
      <c r="N2" s="743"/>
      <c r="O2" s="422"/>
      <c r="P2" s="422"/>
      <c r="Q2" s="422"/>
      <c r="R2" s="415"/>
    </row>
    <row r="3" spans="1:18" ht="20.3" customHeight="1" x14ac:dyDescent="0.3">
      <c r="A3" s="484"/>
      <c r="B3" s="735" t="s">
        <v>2216</v>
      </c>
      <c r="C3" s="736"/>
      <c r="D3" s="736"/>
      <c r="E3" s="736"/>
      <c r="F3" s="737"/>
      <c r="G3" s="735" t="s">
        <v>2375</v>
      </c>
      <c r="H3" s="736"/>
      <c r="I3" s="736"/>
      <c r="J3" s="736"/>
      <c r="K3" s="736"/>
      <c r="L3" s="414"/>
      <c r="M3" s="414"/>
      <c r="N3" s="414"/>
      <c r="O3" s="414"/>
      <c r="P3" s="414"/>
      <c r="Q3" s="414"/>
      <c r="R3" s="415"/>
    </row>
    <row r="4" spans="1:18" ht="20.3" customHeight="1" x14ac:dyDescent="0.3">
      <c r="A4" s="484"/>
      <c r="B4" s="747" t="s">
        <v>2217</v>
      </c>
      <c r="C4" s="748"/>
      <c r="D4" s="748"/>
      <c r="E4" s="748"/>
      <c r="F4" s="858"/>
      <c r="G4" s="747" t="s">
        <v>2220</v>
      </c>
      <c r="H4" s="748"/>
      <c r="I4" s="748"/>
      <c r="J4" s="748"/>
      <c r="K4" s="748"/>
      <c r="L4" s="414"/>
      <c r="M4" s="414"/>
      <c r="N4" s="414"/>
      <c r="O4" s="414"/>
      <c r="P4" s="414"/>
      <c r="Q4" s="414"/>
      <c r="R4" s="415"/>
    </row>
    <row r="5" spans="1:18" ht="20.3" customHeight="1" x14ac:dyDescent="0.3">
      <c r="A5" s="484"/>
      <c r="B5" s="744" t="s">
        <v>2373</v>
      </c>
      <c r="C5" s="745"/>
      <c r="D5" s="745"/>
      <c r="E5" s="745"/>
      <c r="F5" s="746"/>
      <c r="G5" s="747" t="s">
        <v>2219</v>
      </c>
      <c r="H5" s="748"/>
      <c r="I5" s="748"/>
      <c r="J5" s="748"/>
      <c r="K5" s="748"/>
      <c r="L5" s="414"/>
      <c r="M5" s="414"/>
      <c r="N5" s="414"/>
      <c r="O5" s="414"/>
      <c r="P5" s="414"/>
      <c r="Q5" s="414"/>
      <c r="R5" s="415"/>
    </row>
    <row r="6" spans="1:18" ht="20.3" customHeight="1" x14ac:dyDescent="0.3">
      <c r="A6" s="484"/>
      <c r="B6" s="747" t="s">
        <v>2221</v>
      </c>
      <c r="C6" s="748"/>
      <c r="D6" s="748"/>
      <c r="E6" s="748"/>
      <c r="F6" s="858"/>
      <c r="G6" s="482"/>
      <c r="H6" s="487"/>
      <c r="I6" s="487"/>
      <c r="J6" s="487"/>
      <c r="K6" s="487"/>
      <c r="L6" s="414"/>
      <c r="M6" s="414"/>
      <c r="N6" s="414"/>
      <c r="O6" s="414"/>
      <c r="P6" s="414"/>
      <c r="Q6" s="414"/>
      <c r="R6" s="415"/>
    </row>
    <row r="7" spans="1:18" ht="20.3" customHeight="1" thickBot="1" x14ac:dyDescent="0.35">
      <c r="A7" s="416"/>
      <c r="B7" s="417"/>
      <c r="C7" s="417"/>
      <c r="D7" s="417"/>
      <c r="E7" s="417"/>
      <c r="F7" s="417"/>
      <c r="G7" s="417"/>
      <c r="H7" s="417"/>
      <c r="I7" s="417"/>
      <c r="J7" s="417"/>
      <c r="K7" s="417"/>
      <c r="L7" s="417"/>
      <c r="M7" s="417"/>
      <c r="N7" s="417"/>
      <c r="O7" s="417"/>
      <c r="P7" s="417"/>
      <c r="Q7" s="417"/>
      <c r="R7" s="418"/>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3</v>
      </c>
      <c r="B9" s="174" t="s">
        <v>2106</v>
      </c>
      <c r="C9" s="174"/>
      <c r="D9" s="174"/>
      <c r="E9" s="174"/>
      <c r="F9" s="174"/>
      <c r="G9" s="174"/>
      <c r="H9" s="174"/>
      <c r="I9" s="174"/>
      <c r="J9" s="174"/>
      <c r="K9" s="174"/>
      <c r="L9" s="177" t="s">
        <v>148</v>
      </c>
      <c r="M9" s="174"/>
      <c r="N9" s="177" t="s">
        <v>125</v>
      </c>
      <c r="O9" s="174"/>
      <c r="P9" s="178" t="s">
        <v>1258</v>
      </c>
      <c r="Q9" s="177" t="s">
        <v>149</v>
      </c>
      <c r="R9" s="156"/>
    </row>
    <row r="10" spans="1:18" ht="20.3" customHeight="1" x14ac:dyDescent="0.3">
      <c r="A10" s="157"/>
      <c r="B10" s="151" t="s">
        <v>902</v>
      </c>
      <c r="C10" s="148"/>
      <c r="D10" s="148"/>
      <c r="E10" s="148"/>
      <c r="F10" s="148"/>
      <c r="G10" s="148"/>
      <c r="H10" s="148"/>
      <c r="I10" s="148"/>
      <c r="J10" s="148"/>
      <c r="K10" s="148"/>
      <c r="L10" s="149"/>
      <c r="M10" s="148"/>
      <c r="N10" s="149"/>
      <c r="O10" s="148"/>
      <c r="P10" s="179"/>
      <c r="Q10" s="407"/>
      <c r="R10" s="156"/>
    </row>
    <row r="11" spans="1:18" ht="20.3" customHeight="1" x14ac:dyDescent="0.3">
      <c r="A11" s="157"/>
      <c r="B11" s="163" t="s">
        <v>12</v>
      </c>
      <c r="C11" s="163" t="s">
        <v>2107</v>
      </c>
      <c r="D11" s="163"/>
      <c r="E11" s="163"/>
      <c r="F11" s="163"/>
      <c r="G11" s="163"/>
      <c r="H11" s="163"/>
      <c r="I11" s="163"/>
      <c r="J11" s="163"/>
      <c r="K11" s="163"/>
      <c r="L11" s="137"/>
      <c r="M11" s="141"/>
      <c r="N11" s="137"/>
      <c r="O11" s="141"/>
      <c r="P11" s="479" t="str">
        <f>VLOOKUP(_Output!D681,_Guidance!B1774:C1779,2,FALSE)</f>
        <v xml:space="preserve"> </v>
      </c>
      <c r="Q11" s="402" t="s">
        <v>2450</v>
      </c>
      <c r="R11" s="156"/>
    </row>
    <row r="12" spans="1:18" ht="20.3" customHeight="1" x14ac:dyDescent="0.3">
      <c r="A12" s="158"/>
      <c r="B12" s="164" t="s">
        <v>24</v>
      </c>
      <c r="C12" s="165" t="s">
        <v>1012</v>
      </c>
      <c r="D12" s="165"/>
      <c r="E12" s="165"/>
      <c r="F12" s="165"/>
      <c r="G12" s="165"/>
      <c r="H12" s="165"/>
      <c r="I12" s="165"/>
      <c r="J12" s="165"/>
      <c r="K12" s="165"/>
      <c r="L12" s="138"/>
      <c r="M12" s="142"/>
      <c r="N12" s="138"/>
      <c r="O12" s="142"/>
      <c r="P12" s="509"/>
      <c r="Q12" s="403"/>
      <c r="R12" s="159"/>
    </row>
    <row r="13" spans="1:18" ht="20.3" customHeight="1" x14ac:dyDescent="0.3">
      <c r="A13" s="158"/>
      <c r="B13" s="173" t="s">
        <v>25</v>
      </c>
      <c r="C13" s="164" t="s">
        <v>905</v>
      </c>
      <c r="D13" s="164"/>
      <c r="E13" s="164"/>
      <c r="F13" s="164"/>
      <c r="G13" s="164"/>
      <c r="H13" s="164"/>
      <c r="I13" s="164"/>
      <c r="J13" s="164"/>
      <c r="K13" s="164"/>
      <c r="L13" s="138"/>
      <c r="M13" s="142"/>
      <c r="N13" s="138"/>
      <c r="O13" s="142"/>
      <c r="P13" s="509"/>
      <c r="Q13" s="403" t="s">
        <v>1130</v>
      </c>
      <c r="R13" s="159"/>
    </row>
    <row r="14" spans="1:18" ht="20.3" customHeight="1" x14ac:dyDescent="0.3">
      <c r="A14" s="158"/>
      <c r="B14" s="173" t="s">
        <v>36</v>
      </c>
      <c r="C14" s="164" t="s">
        <v>906</v>
      </c>
      <c r="D14" s="164"/>
      <c r="E14" s="164"/>
      <c r="F14" s="164"/>
      <c r="G14" s="164"/>
      <c r="H14" s="164"/>
      <c r="I14" s="164"/>
      <c r="J14" s="164"/>
      <c r="K14" s="164"/>
      <c r="L14" s="138"/>
      <c r="M14" s="142"/>
      <c r="N14" s="138"/>
      <c r="O14" s="142"/>
      <c r="P14" s="509"/>
      <c r="Q14" s="403" t="s">
        <v>1131</v>
      </c>
      <c r="R14" s="159"/>
    </row>
    <row r="15" spans="1:18" ht="20.3" customHeight="1" x14ac:dyDescent="0.3">
      <c r="A15" s="158"/>
      <c r="B15" s="173" t="s">
        <v>37</v>
      </c>
      <c r="C15" s="164" t="s">
        <v>908</v>
      </c>
      <c r="D15" s="164"/>
      <c r="E15" s="164"/>
      <c r="F15" s="164"/>
      <c r="G15" s="164"/>
      <c r="H15" s="164"/>
      <c r="I15" s="164"/>
      <c r="J15" s="164"/>
      <c r="K15" s="164"/>
      <c r="L15" s="138"/>
      <c r="M15" s="142"/>
      <c r="N15" s="138"/>
      <c r="O15" s="142"/>
      <c r="P15" s="509"/>
      <c r="Q15" s="403" t="s">
        <v>1132</v>
      </c>
      <c r="R15" s="159"/>
    </row>
    <row r="16" spans="1:18" ht="20.3" customHeight="1" x14ac:dyDescent="0.3">
      <c r="A16" s="158"/>
      <c r="B16" s="173" t="s">
        <v>38</v>
      </c>
      <c r="C16" s="164" t="s">
        <v>910</v>
      </c>
      <c r="D16" s="164"/>
      <c r="E16" s="164"/>
      <c r="F16" s="164"/>
      <c r="G16" s="164"/>
      <c r="H16" s="164"/>
      <c r="I16" s="164"/>
      <c r="J16" s="164"/>
      <c r="K16" s="164"/>
      <c r="L16" s="138"/>
      <c r="M16" s="142"/>
      <c r="N16" s="138"/>
      <c r="O16" s="142"/>
      <c r="P16" s="509"/>
      <c r="Q16" s="403" t="s">
        <v>1133</v>
      </c>
      <c r="R16" s="159"/>
    </row>
    <row r="17" spans="1:18" ht="20.3" customHeight="1" x14ac:dyDescent="0.3">
      <c r="A17" s="158"/>
      <c r="B17" s="173" t="s">
        <v>39</v>
      </c>
      <c r="C17" s="164" t="s">
        <v>912</v>
      </c>
      <c r="D17" s="164"/>
      <c r="E17" s="164"/>
      <c r="F17" s="164"/>
      <c r="G17" s="164"/>
      <c r="H17" s="164"/>
      <c r="I17" s="164"/>
      <c r="J17" s="164"/>
      <c r="K17" s="164"/>
      <c r="L17" s="138"/>
      <c r="M17" s="142"/>
      <c r="N17" s="138"/>
      <c r="O17" s="142"/>
      <c r="P17" s="509"/>
      <c r="Q17" s="403" t="s">
        <v>1134</v>
      </c>
      <c r="R17" s="159"/>
    </row>
    <row r="18" spans="1:18" ht="20.3" customHeight="1" x14ac:dyDescent="0.3">
      <c r="A18" s="158"/>
      <c r="B18" s="173" t="s">
        <v>40</v>
      </c>
      <c r="C18" s="164" t="s">
        <v>914</v>
      </c>
      <c r="D18" s="164"/>
      <c r="E18" s="164"/>
      <c r="F18" s="164"/>
      <c r="G18" s="164"/>
      <c r="H18" s="164"/>
      <c r="I18" s="164"/>
      <c r="J18" s="164"/>
      <c r="K18" s="164"/>
      <c r="L18" s="138"/>
      <c r="M18" s="142"/>
      <c r="N18" s="138"/>
      <c r="O18" s="142"/>
      <c r="P18" s="509"/>
      <c r="Q18" s="403" t="s">
        <v>1135</v>
      </c>
      <c r="R18" s="159"/>
    </row>
    <row r="19" spans="1:18" ht="20.3" customHeight="1" x14ac:dyDescent="0.3">
      <c r="A19" s="158"/>
      <c r="B19" s="173" t="s">
        <v>41</v>
      </c>
      <c r="C19" s="164" t="s">
        <v>916</v>
      </c>
      <c r="D19" s="164"/>
      <c r="E19" s="164"/>
      <c r="F19" s="164"/>
      <c r="G19" s="164"/>
      <c r="H19" s="164"/>
      <c r="I19" s="164"/>
      <c r="J19" s="164"/>
      <c r="K19" s="164"/>
      <c r="L19" s="138"/>
      <c r="M19" s="142"/>
      <c r="N19" s="138"/>
      <c r="O19" s="142"/>
      <c r="P19" s="509"/>
      <c r="Q19" s="403" t="s">
        <v>1136</v>
      </c>
      <c r="R19" s="159"/>
    </row>
    <row r="20" spans="1:18" ht="20.3" customHeight="1" x14ac:dyDescent="0.3">
      <c r="A20" s="158"/>
      <c r="B20" s="173" t="s">
        <v>42</v>
      </c>
      <c r="C20" s="164" t="s">
        <v>918</v>
      </c>
      <c r="D20" s="164"/>
      <c r="E20" s="164"/>
      <c r="F20" s="164"/>
      <c r="G20" s="164"/>
      <c r="H20" s="164"/>
      <c r="I20" s="164"/>
      <c r="J20" s="164"/>
      <c r="K20" s="164"/>
      <c r="L20" s="138"/>
      <c r="M20" s="142"/>
      <c r="N20" s="138"/>
      <c r="O20" s="142"/>
      <c r="P20" s="509"/>
      <c r="Q20" s="403" t="s">
        <v>1137</v>
      </c>
      <c r="R20" s="159"/>
    </row>
    <row r="21" spans="1:18" ht="20.3" customHeight="1" x14ac:dyDescent="0.3">
      <c r="A21" s="158"/>
      <c r="B21" s="173" t="s">
        <v>43</v>
      </c>
      <c r="C21" s="164" t="s">
        <v>920</v>
      </c>
      <c r="D21" s="164"/>
      <c r="E21" s="164"/>
      <c r="F21" s="164"/>
      <c r="G21" s="164"/>
      <c r="H21" s="164"/>
      <c r="I21" s="164"/>
      <c r="J21" s="164"/>
      <c r="K21" s="164"/>
      <c r="L21" s="138"/>
      <c r="M21" s="142"/>
      <c r="N21" s="138"/>
      <c r="O21" s="142"/>
      <c r="P21" s="509"/>
      <c r="Q21" s="403" t="s">
        <v>1138</v>
      </c>
      <c r="R21" s="159"/>
    </row>
    <row r="22" spans="1:18" ht="20.3" customHeight="1" x14ac:dyDescent="0.3">
      <c r="A22" s="158"/>
      <c r="B22" s="173" t="s">
        <v>194</v>
      </c>
      <c r="C22" s="164" t="s">
        <v>922</v>
      </c>
      <c r="D22" s="164"/>
      <c r="E22" s="164"/>
      <c r="F22" s="164"/>
      <c r="G22" s="164"/>
      <c r="H22" s="164"/>
      <c r="I22" s="164"/>
      <c r="J22" s="164"/>
      <c r="K22" s="164"/>
      <c r="L22" s="138"/>
      <c r="M22" s="142"/>
      <c r="N22" s="138"/>
      <c r="O22" s="142"/>
      <c r="P22" s="509"/>
      <c r="Q22" s="403" t="s">
        <v>1139</v>
      </c>
      <c r="R22" s="159"/>
    </row>
    <row r="23" spans="1:18" ht="20.3" customHeight="1" x14ac:dyDescent="0.3">
      <c r="A23" s="158"/>
      <c r="B23" s="173" t="s">
        <v>1013</v>
      </c>
      <c r="C23" s="166" t="s">
        <v>924</v>
      </c>
      <c r="D23" s="166"/>
      <c r="E23" s="166"/>
      <c r="F23" s="166"/>
      <c r="G23" s="166"/>
      <c r="H23" s="166"/>
      <c r="I23" s="166"/>
      <c r="J23" s="166"/>
      <c r="K23" s="166"/>
      <c r="L23" s="147"/>
      <c r="M23" s="150"/>
      <c r="N23" s="147"/>
      <c r="O23" s="150"/>
      <c r="P23" s="510"/>
      <c r="Q23" s="404" t="s">
        <v>1140</v>
      </c>
      <c r="R23" s="159"/>
    </row>
    <row r="24" spans="1:18" ht="20.3" customHeight="1" x14ac:dyDescent="0.3">
      <c r="A24" s="158"/>
      <c r="B24" s="164"/>
      <c r="C24" s="168" t="s">
        <v>14</v>
      </c>
      <c r="D24" s="168"/>
      <c r="E24" s="168"/>
      <c r="F24" s="168"/>
      <c r="G24" s="168"/>
      <c r="H24" s="168"/>
      <c r="I24" s="168"/>
      <c r="J24" s="168"/>
      <c r="K24" s="168"/>
      <c r="L24" s="408" t="str">
        <f>VLOOKUP(SUM(_Output!D686:D696),_SUM_Completeness!A84:B95, 2, FALSE)</f>
        <v>Incomplete</v>
      </c>
      <c r="M24" s="142"/>
      <c r="N24" s="138"/>
      <c r="O24" s="142"/>
      <c r="P24" s="509"/>
      <c r="Q24" s="405" t="s">
        <v>1184</v>
      </c>
      <c r="R24" s="159"/>
    </row>
    <row r="25" spans="1:18" ht="20.3" customHeight="1" x14ac:dyDescent="0.3">
      <c r="A25" s="157"/>
      <c r="B25" s="163" t="s">
        <v>69</v>
      </c>
      <c r="C25" s="163" t="s">
        <v>925</v>
      </c>
      <c r="D25" s="163"/>
      <c r="E25" s="163"/>
      <c r="F25" s="163"/>
      <c r="G25" s="163"/>
      <c r="H25" s="163"/>
      <c r="I25" s="163"/>
      <c r="J25" s="163"/>
      <c r="K25" s="163"/>
      <c r="L25" s="145"/>
      <c r="M25" s="141"/>
      <c r="N25" s="137"/>
      <c r="O25" s="141"/>
      <c r="P25" s="479" t="str">
        <f>VLOOKUP(_Output!D697,_Guidance!B1780:C1785,2,FALSE)</f>
        <v xml:space="preserve"> </v>
      </c>
      <c r="Q25" s="402" t="s">
        <v>2451</v>
      </c>
      <c r="R25" s="156"/>
    </row>
    <row r="26" spans="1:18" ht="20.3" customHeight="1" x14ac:dyDescent="0.3">
      <c r="A26" s="157"/>
      <c r="B26" s="163" t="s">
        <v>71</v>
      </c>
      <c r="C26" s="163" t="s">
        <v>926</v>
      </c>
      <c r="D26" s="163"/>
      <c r="E26" s="163"/>
      <c r="F26" s="163"/>
      <c r="G26" s="163"/>
      <c r="H26" s="163"/>
      <c r="I26" s="163"/>
      <c r="J26" s="163"/>
      <c r="K26" s="163"/>
      <c r="L26" s="137"/>
      <c r="M26" s="141"/>
      <c r="N26" s="137"/>
      <c r="O26" s="141"/>
      <c r="P26" s="479" t="str">
        <f>VLOOKUP(_Output!D698,_Guidance!B1786:C1791,2,FALSE)</f>
        <v xml:space="preserve"> </v>
      </c>
      <c r="Q26" s="402" t="s">
        <v>2452</v>
      </c>
      <c r="R26" s="156"/>
    </row>
    <row r="27" spans="1:18" ht="20.3" customHeight="1" x14ac:dyDescent="0.3">
      <c r="A27" s="157"/>
      <c r="B27" s="163" t="s">
        <v>182</v>
      </c>
      <c r="C27" s="163" t="s">
        <v>927</v>
      </c>
      <c r="D27" s="163"/>
      <c r="E27" s="163"/>
      <c r="F27" s="163"/>
      <c r="G27" s="163"/>
      <c r="H27" s="163"/>
      <c r="I27" s="163"/>
      <c r="J27" s="163"/>
      <c r="K27" s="163"/>
      <c r="L27" s="137"/>
      <c r="M27" s="141"/>
      <c r="N27" s="137"/>
      <c r="O27" s="141"/>
      <c r="P27" s="479" t="str">
        <f>VLOOKUP(_Output!D699,_Guidance!B1792:C1797,2,FALSE)</f>
        <v xml:space="preserve"> </v>
      </c>
      <c r="Q27" s="402" t="s">
        <v>1143</v>
      </c>
      <c r="R27" s="156"/>
    </row>
    <row r="28" spans="1:18" ht="20.3" customHeight="1" x14ac:dyDescent="0.3">
      <c r="A28" s="157"/>
      <c r="B28" s="163" t="s">
        <v>290</v>
      </c>
      <c r="C28" s="163" t="s">
        <v>928</v>
      </c>
      <c r="D28" s="163"/>
      <c r="E28" s="163"/>
      <c r="F28" s="163"/>
      <c r="G28" s="163"/>
      <c r="H28" s="163"/>
      <c r="I28" s="163"/>
      <c r="J28" s="163"/>
      <c r="K28" s="163"/>
      <c r="L28" s="137"/>
      <c r="M28" s="141"/>
      <c r="N28" s="137"/>
      <c r="O28" s="141"/>
      <c r="P28" s="479" t="str">
        <f>VLOOKUP(_Output!D700,_Guidance!B1798:C1803,2,FALSE)</f>
        <v xml:space="preserve"> </v>
      </c>
      <c r="Q28" s="402" t="s">
        <v>2453</v>
      </c>
      <c r="R28" s="156"/>
    </row>
    <row r="29" spans="1:18" ht="20.3" customHeight="1" x14ac:dyDescent="0.3">
      <c r="A29" s="157"/>
      <c r="B29" s="163" t="s">
        <v>531</v>
      </c>
      <c r="C29" s="163" t="s">
        <v>2056</v>
      </c>
      <c r="D29" s="163"/>
      <c r="E29" s="163"/>
      <c r="F29" s="163"/>
      <c r="G29" s="163"/>
      <c r="H29" s="163"/>
      <c r="I29" s="163"/>
      <c r="J29" s="163"/>
      <c r="K29" s="163"/>
      <c r="L29" s="137"/>
      <c r="M29" s="141"/>
      <c r="N29" s="137"/>
      <c r="O29" s="141"/>
      <c r="P29" s="479" t="str">
        <f>VLOOKUP(_Output!D701,_Guidance!B1804:C1809,2,FALSE)</f>
        <v xml:space="preserve"> </v>
      </c>
      <c r="Q29" s="402" t="s">
        <v>2454</v>
      </c>
      <c r="R29" s="156"/>
    </row>
    <row r="30" spans="1:18" ht="20.3" customHeight="1" x14ac:dyDescent="0.3">
      <c r="A30" s="157"/>
      <c r="B30" s="163" t="s">
        <v>547</v>
      </c>
      <c r="C30" s="163" t="s">
        <v>2061</v>
      </c>
      <c r="D30" s="163"/>
      <c r="E30" s="163"/>
      <c r="F30" s="163"/>
      <c r="G30" s="163"/>
      <c r="H30" s="163"/>
      <c r="I30" s="163"/>
      <c r="J30" s="163"/>
      <c r="K30" s="163"/>
      <c r="L30" s="137"/>
      <c r="M30" s="141"/>
      <c r="N30" s="137"/>
      <c r="O30" s="141"/>
      <c r="P30" s="479" t="str">
        <f>VLOOKUP(_Output!D702,_Guidance!B1810:C1815,2,FALSE)</f>
        <v xml:space="preserve"> </v>
      </c>
      <c r="Q30" s="402" t="s">
        <v>1144</v>
      </c>
      <c r="R30" s="156"/>
    </row>
    <row r="31" spans="1:18" ht="20.3" customHeight="1" x14ac:dyDescent="0.3">
      <c r="A31" s="157"/>
      <c r="B31" s="163" t="s">
        <v>570</v>
      </c>
      <c r="C31" s="163" t="s">
        <v>931</v>
      </c>
      <c r="D31" s="163"/>
      <c r="E31" s="163"/>
      <c r="F31" s="163"/>
      <c r="G31" s="163"/>
      <c r="H31" s="163"/>
      <c r="I31" s="163"/>
      <c r="J31" s="163"/>
      <c r="K31" s="163"/>
      <c r="L31" s="137"/>
      <c r="M31" s="141"/>
      <c r="N31" s="137"/>
      <c r="O31" s="141"/>
      <c r="P31" s="479" t="str">
        <f>VLOOKUP(_Output!D703,_Guidance!B1816:C1821,2,FALSE)</f>
        <v xml:space="preserve"> </v>
      </c>
      <c r="Q31" s="402" t="s">
        <v>2456</v>
      </c>
      <c r="R31" s="156"/>
    </row>
    <row r="32" spans="1:18" ht="20.3" customHeight="1" x14ac:dyDescent="0.3">
      <c r="A32" s="157"/>
      <c r="B32" s="163" t="s">
        <v>780</v>
      </c>
      <c r="C32" s="163" t="s">
        <v>933</v>
      </c>
      <c r="D32" s="163"/>
      <c r="E32" s="163"/>
      <c r="F32" s="163"/>
      <c r="G32" s="163"/>
      <c r="H32" s="163"/>
      <c r="I32" s="163"/>
      <c r="J32" s="163"/>
      <c r="K32" s="163"/>
      <c r="L32" s="137"/>
      <c r="M32" s="141"/>
      <c r="N32" s="137"/>
      <c r="O32" s="141"/>
      <c r="P32" s="479" t="str">
        <f>VLOOKUP(_Output!D705,_Guidance!B1822:C1827,2,FALSE)</f>
        <v xml:space="preserve"> </v>
      </c>
      <c r="Q32" s="402" t="s">
        <v>2589</v>
      </c>
      <c r="R32" s="156"/>
    </row>
    <row r="33" spans="1:18" ht="20.3" customHeight="1" x14ac:dyDescent="0.3">
      <c r="A33" s="157"/>
      <c r="B33" s="163" t="s">
        <v>1014</v>
      </c>
      <c r="C33" s="163" t="s">
        <v>3456</v>
      </c>
      <c r="D33" s="163"/>
      <c r="E33" s="163"/>
      <c r="F33" s="163"/>
      <c r="G33" s="163"/>
      <c r="H33" s="163"/>
      <c r="I33" s="163"/>
      <c r="J33" s="163"/>
      <c r="K33" s="163"/>
      <c r="L33" s="137"/>
      <c r="M33" s="141"/>
      <c r="N33" s="137"/>
      <c r="O33" s="141"/>
      <c r="P33" s="479" t="str">
        <f>VLOOKUP(_Output!D1067,_Guidance!B1828:C1833,2,FALSE)</f>
        <v xml:space="preserve"> </v>
      </c>
      <c r="Q33" s="402" t="s">
        <v>3457</v>
      </c>
      <c r="R33" s="156"/>
    </row>
    <row r="34" spans="1:18" ht="20.3" customHeight="1" x14ac:dyDescent="0.3">
      <c r="A34" s="157"/>
      <c r="B34" s="163" t="s">
        <v>1015</v>
      </c>
      <c r="C34" s="163" t="s">
        <v>935</v>
      </c>
      <c r="D34" s="163"/>
      <c r="E34" s="163"/>
      <c r="F34" s="163"/>
      <c r="G34" s="163"/>
      <c r="H34" s="163"/>
      <c r="I34" s="163"/>
      <c r="J34" s="163"/>
      <c r="K34" s="163"/>
      <c r="L34" s="137"/>
      <c r="M34" s="141"/>
      <c r="N34" s="137"/>
      <c r="O34" s="141"/>
      <c r="P34" s="479" t="str">
        <f>VLOOKUP(_Output!D706,_Guidance!B1834:C1839,2,FALSE)</f>
        <v xml:space="preserve"> </v>
      </c>
      <c r="Q34" s="402" t="s">
        <v>2457</v>
      </c>
      <c r="R34" s="156"/>
    </row>
    <row r="35" spans="1:18" ht="20.3" customHeight="1" x14ac:dyDescent="0.3">
      <c r="A35" s="157"/>
      <c r="B35" s="163" t="s">
        <v>1016</v>
      </c>
      <c r="C35" s="163" t="s">
        <v>2100</v>
      </c>
      <c r="D35" s="163"/>
      <c r="E35" s="163"/>
      <c r="F35" s="163"/>
      <c r="G35" s="163"/>
      <c r="H35" s="163"/>
      <c r="I35" s="163"/>
      <c r="J35" s="163"/>
      <c r="K35" s="163"/>
      <c r="L35" s="137"/>
      <c r="M35" s="141"/>
      <c r="N35" s="137"/>
      <c r="O35" s="141"/>
      <c r="P35" s="479" t="str">
        <f>VLOOKUP(_Output!D707,_Guidance!B1840:C1845,2,FALSE)</f>
        <v xml:space="preserve"> </v>
      </c>
      <c r="Q35" s="402" t="s">
        <v>1185</v>
      </c>
      <c r="R35" s="156"/>
    </row>
    <row r="36" spans="1:18" ht="20.3" customHeight="1" x14ac:dyDescent="0.3">
      <c r="A36" s="157"/>
      <c r="B36" s="163" t="s">
        <v>1017</v>
      </c>
      <c r="C36" s="163" t="s">
        <v>939</v>
      </c>
      <c r="D36" s="163"/>
      <c r="E36" s="163"/>
      <c r="F36" s="163"/>
      <c r="G36" s="163"/>
      <c r="H36" s="163"/>
      <c r="I36" s="163"/>
      <c r="J36" s="163"/>
      <c r="K36" s="163"/>
      <c r="L36" s="137"/>
      <c r="M36" s="141"/>
      <c r="N36" s="137"/>
      <c r="O36" s="141"/>
      <c r="P36" s="479" t="str">
        <f>VLOOKUP(_Output!D711,_Guidance!B1846:C1851,2,FALSE)</f>
        <v xml:space="preserve"> </v>
      </c>
      <c r="Q36" s="402" t="s">
        <v>2458</v>
      </c>
      <c r="R36" s="156"/>
    </row>
    <row r="37" spans="1:18" ht="20.3" customHeight="1" x14ac:dyDescent="0.3">
      <c r="A37" s="157"/>
      <c r="B37" s="163" t="s">
        <v>1018</v>
      </c>
      <c r="C37" s="163" t="s">
        <v>2079</v>
      </c>
      <c r="D37" s="163"/>
      <c r="E37" s="163"/>
      <c r="F37" s="163"/>
      <c r="G37" s="163"/>
      <c r="H37" s="163"/>
      <c r="I37" s="163"/>
      <c r="J37" s="163"/>
      <c r="K37" s="163"/>
      <c r="L37" s="137"/>
      <c r="M37" s="141"/>
      <c r="N37" s="137"/>
      <c r="O37" s="141"/>
      <c r="P37" s="479" t="str">
        <f>VLOOKUP(_Output!D712,_Guidance!B1852:C1857,2,FALSE)</f>
        <v xml:space="preserve"> </v>
      </c>
      <c r="Q37" s="402" t="s">
        <v>1146</v>
      </c>
      <c r="R37" s="156"/>
    </row>
    <row r="38" spans="1:18" ht="20.3" customHeight="1" x14ac:dyDescent="0.3">
      <c r="A38" s="157"/>
      <c r="B38" s="152" t="s">
        <v>941</v>
      </c>
      <c r="C38" s="144"/>
      <c r="D38" s="144"/>
      <c r="E38" s="144"/>
      <c r="F38" s="144"/>
      <c r="G38" s="144"/>
      <c r="H38" s="144"/>
      <c r="I38" s="144"/>
      <c r="J38" s="144"/>
      <c r="K38" s="144"/>
      <c r="L38" s="140"/>
      <c r="M38" s="144"/>
      <c r="N38" s="140"/>
      <c r="O38" s="144"/>
      <c r="P38" s="480"/>
      <c r="Q38" s="406"/>
      <c r="R38" s="156"/>
    </row>
    <row r="39" spans="1:18" ht="20.3" customHeight="1" x14ac:dyDescent="0.3">
      <c r="A39" s="157"/>
      <c r="B39" s="163" t="s">
        <v>1029</v>
      </c>
      <c r="C39" s="169" t="s">
        <v>1019</v>
      </c>
      <c r="D39" s="169"/>
      <c r="E39" s="169"/>
      <c r="F39" s="169"/>
      <c r="G39" s="169"/>
      <c r="H39" s="169"/>
      <c r="I39" s="169"/>
      <c r="J39" s="169"/>
      <c r="K39" s="169"/>
      <c r="L39" s="137"/>
      <c r="M39" s="141"/>
      <c r="N39" s="137"/>
      <c r="O39" s="141"/>
      <c r="P39" s="479"/>
      <c r="Q39" s="402"/>
      <c r="R39" s="156"/>
    </row>
    <row r="40" spans="1:18" ht="20.3" customHeight="1" x14ac:dyDescent="0.3">
      <c r="A40" s="157"/>
      <c r="B40" s="170" t="s">
        <v>3579</v>
      </c>
      <c r="C40" s="163" t="s">
        <v>1020</v>
      </c>
      <c r="D40" s="163"/>
      <c r="E40" s="163"/>
      <c r="F40" s="163"/>
      <c r="G40" s="163"/>
      <c r="H40" s="163"/>
      <c r="I40" s="163"/>
      <c r="J40" s="163"/>
      <c r="K40" s="163"/>
      <c r="L40" s="137"/>
      <c r="M40" s="141"/>
      <c r="N40" s="137"/>
      <c r="O40" s="141"/>
      <c r="P40" s="479" t="str">
        <f>VLOOKUP(_Output!D714,_Guidance!$B$2187:$C$2193,2,FALSE)</f>
        <v xml:space="preserve"> </v>
      </c>
      <c r="Q40" s="402" t="s">
        <v>1186</v>
      </c>
      <c r="R40" s="156"/>
    </row>
    <row r="41" spans="1:18" ht="20.3" customHeight="1" x14ac:dyDescent="0.3">
      <c r="A41" s="157"/>
      <c r="B41" s="170" t="s">
        <v>3580</v>
      </c>
      <c r="C41" s="163" t="s">
        <v>2116</v>
      </c>
      <c r="D41" s="163"/>
      <c r="E41" s="163"/>
      <c r="F41" s="163"/>
      <c r="G41" s="163"/>
      <c r="H41" s="163"/>
      <c r="I41" s="163"/>
      <c r="J41" s="163"/>
      <c r="K41" s="163"/>
      <c r="L41" s="137"/>
      <c r="M41" s="141"/>
      <c r="N41" s="137"/>
      <c r="O41" s="141"/>
      <c r="P41" s="479" t="str">
        <f>VLOOKUP(_Output!D715,_Guidance!$B$2187:$C$2193,2,FALSE)</f>
        <v xml:space="preserve"> </v>
      </c>
      <c r="Q41" s="163" t="s">
        <v>2126</v>
      </c>
      <c r="R41" s="156"/>
    </row>
    <row r="42" spans="1:18" ht="20.3" customHeight="1" x14ac:dyDescent="0.3">
      <c r="A42" s="157"/>
      <c r="B42" s="170" t="s">
        <v>3581</v>
      </c>
      <c r="C42" s="163" t="s">
        <v>1021</v>
      </c>
      <c r="D42" s="163"/>
      <c r="E42" s="163"/>
      <c r="F42" s="163"/>
      <c r="G42" s="163"/>
      <c r="H42" s="163"/>
      <c r="I42" s="163"/>
      <c r="J42" s="163"/>
      <c r="K42" s="163"/>
      <c r="L42" s="137"/>
      <c r="M42" s="141"/>
      <c r="N42" s="137"/>
      <c r="O42" s="141"/>
      <c r="P42" s="479" t="str">
        <f>VLOOKUP(_Output!D716,_Guidance!$B$2187:$C$2193,2,FALSE)</f>
        <v xml:space="preserve"> </v>
      </c>
      <c r="Q42" s="402" t="s">
        <v>1187</v>
      </c>
      <c r="R42" s="156"/>
    </row>
    <row r="43" spans="1:18" ht="20.3" customHeight="1" x14ac:dyDescent="0.3">
      <c r="A43" s="157"/>
      <c r="B43" s="170" t="s">
        <v>3582</v>
      </c>
      <c r="C43" s="163" t="s">
        <v>1022</v>
      </c>
      <c r="D43" s="163"/>
      <c r="E43" s="163"/>
      <c r="F43" s="163"/>
      <c r="G43" s="163"/>
      <c r="H43" s="163"/>
      <c r="I43" s="163"/>
      <c r="J43" s="163"/>
      <c r="K43" s="163"/>
      <c r="L43" s="137"/>
      <c r="M43" s="141"/>
      <c r="N43" s="137"/>
      <c r="O43" s="141"/>
      <c r="P43" s="479" t="str">
        <f>VLOOKUP(_Output!D717,_Guidance!$B$2187:$C$2193,2,FALSE)</f>
        <v xml:space="preserve"> </v>
      </c>
      <c r="Q43" s="402" t="s">
        <v>1188</v>
      </c>
      <c r="R43" s="156"/>
    </row>
    <row r="44" spans="1:18" ht="20.3" customHeight="1" x14ac:dyDescent="0.3">
      <c r="A44" s="157"/>
      <c r="B44" s="170" t="s">
        <v>3583</v>
      </c>
      <c r="C44" s="163" t="s">
        <v>1023</v>
      </c>
      <c r="D44" s="163"/>
      <c r="E44" s="163"/>
      <c r="F44" s="163"/>
      <c r="G44" s="163"/>
      <c r="H44" s="163"/>
      <c r="I44" s="163"/>
      <c r="J44" s="163"/>
      <c r="K44" s="163"/>
      <c r="L44" s="137"/>
      <c r="M44" s="141"/>
      <c r="N44" s="137"/>
      <c r="O44" s="141"/>
      <c r="P44" s="479" t="str">
        <f>VLOOKUP(_Output!D718,_Guidance!$B$2187:$C$2193,2,FALSE)</f>
        <v xml:space="preserve"> </v>
      </c>
      <c r="Q44" s="402" t="s">
        <v>2600</v>
      </c>
      <c r="R44" s="156"/>
    </row>
    <row r="45" spans="1:18" ht="20.3" customHeight="1" x14ac:dyDescent="0.3">
      <c r="A45" s="157"/>
      <c r="B45" s="170" t="s">
        <v>3584</v>
      </c>
      <c r="C45" s="163" t="s">
        <v>1024</v>
      </c>
      <c r="D45" s="163"/>
      <c r="E45" s="163"/>
      <c r="F45" s="163"/>
      <c r="G45" s="163"/>
      <c r="H45" s="163"/>
      <c r="I45" s="163"/>
      <c r="J45" s="163"/>
      <c r="K45" s="163"/>
      <c r="L45" s="137"/>
      <c r="M45" s="141"/>
      <c r="N45" s="137"/>
      <c r="O45" s="141"/>
      <c r="P45" s="479" t="str">
        <f>VLOOKUP(_Output!D719,_Guidance!$B$2187:$C$2193,2,FALSE)</f>
        <v xml:space="preserve"> </v>
      </c>
      <c r="Q45" s="402" t="s">
        <v>1189</v>
      </c>
      <c r="R45" s="156"/>
    </row>
    <row r="46" spans="1:18" ht="20.3" customHeight="1" x14ac:dyDescent="0.3">
      <c r="A46" s="157"/>
      <c r="B46" s="170" t="s">
        <v>3585</v>
      </c>
      <c r="C46" s="163" t="s">
        <v>1025</v>
      </c>
      <c r="D46" s="163"/>
      <c r="E46" s="163"/>
      <c r="F46" s="163"/>
      <c r="G46" s="163"/>
      <c r="H46" s="163"/>
      <c r="I46" s="163"/>
      <c r="J46" s="163"/>
      <c r="K46" s="163"/>
      <c r="L46" s="137"/>
      <c r="M46" s="141"/>
      <c r="N46" s="137"/>
      <c r="O46" s="141"/>
      <c r="P46" s="479" t="str">
        <f>VLOOKUP(_Output!D720,_Guidance!$B$2187:$C$2193,2,FALSE)</f>
        <v xml:space="preserve"> </v>
      </c>
      <c r="Q46" s="402" t="s">
        <v>1190</v>
      </c>
      <c r="R46" s="156"/>
    </row>
    <row r="47" spans="1:18" ht="20.3" customHeight="1" x14ac:dyDescent="0.3">
      <c r="A47" s="157"/>
      <c r="B47" s="170" t="s">
        <v>3586</v>
      </c>
      <c r="C47" s="163" t="s">
        <v>1026</v>
      </c>
      <c r="D47" s="163"/>
      <c r="E47" s="163"/>
      <c r="F47" s="163"/>
      <c r="G47" s="163"/>
      <c r="H47" s="163"/>
      <c r="I47" s="163"/>
      <c r="J47" s="163"/>
      <c r="K47" s="163"/>
      <c r="L47" s="137"/>
      <c r="M47" s="141"/>
      <c r="N47" s="137"/>
      <c r="O47" s="141"/>
      <c r="P47" s="479" t="str">
        <f>VLOOKUP(_Output!D721,_Guidance!$B$2187:$C$2193,2,FALSE)</f>
        <v xml:space="preserve"> </v>
      </c>
      <c r="Q47" s="402" t="s">
        <v>1191</v>
      </c>
      <c r="R47" s="156"/>
    </row>
    <row r="48" spans="1:18" ht="20.3" customHeight="1" x14ac:dyDescent="0.3">
      <c r="A48" s="157"/>
      <c r="B48" s="170" t="s">
        <v>3587</v>
      </c>
      <c r="C48" s="163" t="s">
        <v>1027</v>
      </c>
      <c r="D48" s="163"/>
      <c r="E48" s="163"/>
      <c r="F48" s="163"/>
      <c r="G48" s="163"/>
      <c r="H48" s="163"/>
      <c r="I48" s="163"/>
      <c r="J48" s="163"/>
      <c r="K48" s="163"/>
      <c r="L48" s="137"/>
      <c r="M48" s="141"/>
      <c r="N48" s="137"/>
      <c r="O48" s="141"/>
      <c r="P48" s="479" t="str">
        <f>VLOOKUP(_Output!D722,_Guidance!$B$2187:$C$2193,2,FALSE)</f>
        <v xml:space="preserve"> </v>
      </c>
      <c r="Q48" s="402" t="s">
        <v>1192</v>
      </c>
      <c r="R48" s="156"/>
    </row>
    <row r="49" spans="1:18" ht="20.3" customHeight="1" x14ac:dyDescent="0.3">
      <c r="A49" s="157"/>
      <c r="B49" s="170" t="s">
        <v>3588</v>
      </c>
      <c r="C49" s="163" t="s">
        <v>1028</v>
      </c>
      <c r="D49" s="163"/>
      <c r="E49" s="163"/>
      <c r="F49" s="163"/>
      <c r="G49" s="163"/>
      <c r="H49" s="163"/>
      <c r="I49" s="163"/>
      <c r="J49" s="163"/>
      <c r="K49" s="163"/>
      <c r="L49" s="137"/>
      <c r="M49" s="141"/>
      <c r="N49" s="137"/>
      <c r="O49" s="141"/>
      <c r="P49" s="479" t="str">
        <f>VLOOKUP(_Output!D723,_Guidance!$B$2187:$C$2193,2,FALSE)</f>
        <v xml:space="preserve"> </v>
      </c>
      <c r="Q49" s="402" t="s">
        <v>1193</v>
      </c>
      <c r="R49" s="156"/>
    </row>
    <row r="50" spans="1:18" ht="20.3" customHeight="1" x14ac:dyDescent="0.3">
      <c r="A50" s="157"/>
      <c r="B50" s="170" t="s">
        <v>3589</v>
      </c>
      <c r="C50" s="163" t="s">
        <v>2388</v>
      </c>
      <c r="D50" s="163"/>
      <c r="E50" s="163"/>
      <c r="F50" s="163"/>
      <c r="G50" s="163"/>
      <c r="H50" s="163"/>
      <c r="I50" s="163"/>
      <c r="J50" s="163"/>
      <c r="K50" s="163"/>
      <c r="L50" s="137"/>
      <c r="M50" s="141"/>
      <c r="N50" s="137"/>
      <c r="O50" s="141"/>
      <c r="P50" s="479" t="str">
        <f>VLOOKUP(_Output!D724,_Guidance!$B$2187:$C$2193,2,FALSE)</f>
        <v xml:space="preserve"> </v>
      </c>
      <c r="Q50" s="402" t="s">
        <v>3423</v>
      </c>
      <c r="R50" s="156"/>
    </row>
    <row r="51" spans="1:18" ht="20.3" customHeight="1" x14ac:dyDescent="0.3">
      <c r="A51" s="157"/>
      <c r="B51" s="170" t="s">
        <v>3590</v>
      </c>
      <c r="C51" s="163" t="s">
        <v>2109</v>
      </c>
      <c r="D51" s="163"/>
      <c r="E51" s="163"/>
      <c r="F51" s="163"/>
      <c r="G51" s="163"/>
      <c r="H51" s="163"/>
      <c r="I51" s="163"/>
      <c r="J51" s="163"/>
      <c r="K51" s="163"/>
      <c r="L51" s="137"/>
      <c r="M51" s="141"/>
      <c r="N51" s="137"/>
      <c r="O51" s="141"/>
      <c r="P51" s="479" t="str">
        <f>VLOOKUP(_Output!D725,_Guidance!$B$2187:$C$2193,2,FALSE)</f>
        <v xml:space="preserve"> </v>
      </c>
      <c r="Q51" s="402" t="s">
        <v>2120</v>
      </c>
      <c r="R51" s="156"/>
    </row>
    <row r="52" spans="1:18" ht="20.3" customHeight="1" x14ac:dyDescent="0.3">
      <c r="A52" s="157"/>
      <c r="B52" s="170" t="s">
        <v>3591</v>
      </c>
      <c r="C52" s="163" t="s">
        <v>2108</v>
      </c>
      <c r="D52" s="163"/>
      <c r="E52" s="163"/>
      <c r="F52" s="163"/>
      <c r="G52" s="163"/>
      <c r="H52" s="163"/>
      <c r="I52" s="163"/>
      <c r="J52" s="163"/>
      <c r="K52" s="163"/>
      <c r="L52" s="137"/>
      <c r="M52" s="141"/>
      <c r="N52" s="137"/>
      <c r="O52" s="141"/>
      <c r="P52" s="479" t="str">
        <f>VLOOKUP(_Output!D726,_Guidance!$B$2187:$C$2193,2,FALSE)</f>
        <v xml:space="preserve"> </v>
      </c>
      <c r="Q52" s="402" t="s">
        <v>2194</v>
      </c>
      <c r="R52" s="156"/>
    </row>
    <row r="53" spans="1:18" ht="20.3" customHeight="1" x14ac:dyDescent="0.3">
      <c r="A53" s="157"/>
      <c r="B53" s="170" t="s">
        <v>3592</v>
      </c>
      <c r="C53" s="163" t="s">
        <v>2111</v>
      </c>
      <c r="D53" s="163"/>
      <c r="E53" s="163"/>
      <c r="F53" s="163"/>
      <c r="G53" s="163"/>
      <c r="H53" s="163"/>
      <c r="I53" s="163"/>
      <c r="J53" s="163"/>
      <c r="K53" s="163"/>
      <c r="L53" s="137"/>
      <c r="M53" s="141"/>
      <c r="N53" s="137"/>
      <c r="O53" s="141"/>
      <c r="P53" s="479" t="str">
        <f>VLOOKUP(_Output!D727,_Guidance!$B$2187:$C$2193,2,FALSE)</f>
        <v xml:space="preserve"> </v>
      </c>
      <c r="Q53" s="402" t="s">
        <v>2121</v>
      </c>
      <c r="R53" s="156"/>
    </row>
    <row r="54" spans="1:18" ht="20.3" customHeight="1" x14ac:dyDescent="0.3">
      <c r="A54" s="157"/>
      <c r="B54" s="170" t="s">
        <v>3593</v>
      </c>
      <c r="C54" s="163" t="s">
        <v>2118</v>
      </c>
      <c r="D54" s="163"/>
      <c r="E54" s="163"/>
      <c r="F54" s="163"/>
      <c r="G54" s="163"/>
      <c r="H54" s="163"/>
      <c r="I54" s="163"/>
      <c r="J54" s="163"/>
      <c r="K54" s="163"/>
      <c r="L54" s="137"/>
      <c r="M54" s="141"/>
      <c r="N54" s="137"/>
      <c r="O54" s="141"/>
      <c r="P54" s="479" t="str">
        <f>VLOOKUP(_Output!D728,_Guidance!$B$2187:$C$2193,2,FALSE)</f>
        <v xml:space="preserve"> </v>
      </c>
      <c r="Q54" s="402" t="s">
        <v>2122</v>
      </c>
      <c r="R54" s="156"/>
    </row>
    <row r="55" spans="1:18" ht="20.3" customHeight="1" x14ac:dyDescent="0.3">
      <c r="A55" s="157"/>
      <c r="B55" s="170" t="s">
        <v>3594</v>
      </c>
      <c r="C55" s="163" t="s">
        <v>2117</v>
      </c>
      <c r="D55" s="163"/>
      <c r="E55" s="163"/>
      <c r="F55" s="163"/>
      <c r="G55" s="163"/>
      <c r="H55" s="163"/>
      <c r="I55" s="163"/>
      <c r="J55" s="163"/>
      <c r="K55" s="163"/>
      <c r="L55" s="137"/>
      <c r="M55" s="141"/>
      <c r="N55" s="137"/>
      <c r="O55" s="141"/>
      <c r="P55" s="479" t="str">
        <f>VLOOKUP(_Output!D729,_Guidance!$B$2187:$C$2193,2,FALSE)</f>
        <v xml:space="preserve"> </v>
      </c>
      <c r="Q55" s="402" t="s">
        <v>2123</v>
      </c>
      <c r="R55" s="156"/>
    </row>
    <row r="56" spans="1:18" ht="20.3" customHeight="1" x14ac:dyDescent="0.3">
      <c r="A56" s="157"/>
      <c r="B56" s="170" t="s">
        <v>3595</v>
      </c>
      <c r="C56" s="163" t="s">
        <v>2124</v>
      </c>
      <c r="D56" s="163"/>
      <c r="E56" s="163"/>
      <c r="F56" s="163"/>
      <c r="G56" s="163"/>
      <c r="H56" s="163"/>
      <c r="I56" s="163"/>
      <c r="J56" s="163"/>
      <c r="K56" s="163"/>
      <c r="L56" s="137"/>
      <c r="M56" s="141"/>
      <c r="N56" s="137"/>
      <c r="O56" s="141"/>
      <c r="P56" s="479" t="str">
        <f>VLOOKUP(_Output!D730,_Guidance!$B$2187:$C$2193,2,FALSE)</f>
        <v xml:space="preserve"> </v>
      </c>
      <c r="Q56" s="402" t="s">
        <v>2125</v>
      </c>
      <c r="R56" s="156"/>
    </row>
    <row r="57" spans="1:18" ht="20.3" customHeight="1" x14ac:dyDescent="0.3">
      <c r="A57" s="157"/>
      <c r="B57" s="170" t="s">
        <v>3596</v>
      </c>
      <c r="C57" s="163" t="s">
        <v>2110</v>
      </c>
      <c r="D57" s="163"/>
      <c r="E57" s="163"/>
      <c r="F57" s="163"/>
      <c r="G57" s="163"/>
      <c r="H57" s="163"/>
      <c r="I57" s="163"/>
      <c r="J57" s="163"/>
      <c r="K57" s="163"/>
      <c r="L57" s="137"/>
      <c r="M57" s="141"/>
      <c r="N57" s="137"/>
      <c r="O57" s="141"/>
      <c r="P57" s="479" t="str">
        <f>VLOOKUP(_Output!D731,_Guidance!$B$2187:$C$2193,2,FALSE)</f>
        <v xml:space="preserve"> </v>
      </c>
      <c r="Q57" s="402" t="s">
        <v>1194</v>
      </c>
      <c r="R57" s="156"/>
    </row>
    <row r="58" spans="1:18" ht="20.3" customHeight="1" x14ac:dyDescent="0.3">
      <c r="A58" s="157"/>
      <c r="B58" s="170" t="s">
        <v>3597</v>
      </c>
      <c r="C58" s="163" t="s">
        <v>2115</v>
      </c>
      <c r="D58" s="163"/>
      <c r="E58" s="163"/>
      <c r="F58" s="163"/>
      <c r="G58" s="163"/>
      <c r="H58" s="163"/>
      <c r="I58" s="163"/>
      <c r="J58" s="163"/>
      <c r="K58" s="163"/>
      <c r="L58" s="137"/>
      <c r="M58" s="141"/>
      <c r="N58" s="137"/>
      <c r="O58" s="141"/>
      <c r="P58" s="479" t="str">
        <f>VLOOKUP(_Output!D732,_Guidance!$B$2187:$C$2193,2,FALSE)</f>
        <v xml:space="preserve"> </v>
      </c>
      <c r="Q58" s="402" t="s">
        <v>1195</v>
      </c>
      <c r="R58" s="156"/>
    </row>
    <row r="59" spans="1:18" ht="20.3" customHeight="1" x14ac:dyDescent="0.3">
      <c r="A59" s="157"/>
      <c r="B59" s="170" t="s">
        <v>3598</v>
      </c>
      <c r="C59" s="163" t="s">
        <v>352</v>
      </c>
      <c r="D59" s="163"/>
      <c r="E59" s="163"/>
      <c r="F59" s="163"/>
      <c r="G59" s="163"/>
      <c r="H59" s="163"/>
      <c r="I59" s="163"/>
      <c r="J59" s="163"/>
      <c r="K59" s="163"/>
      <c r="L59" s="137"/>
      <c r="M59" s="141"/>
      <c r="N59" s="137"/>
      <c r="O59" s="141"/>
      <c r="P59" s="479" t="str">
        <f>VLOOKUP(_Output!D733,_Guidance!$B$2187:$C$2193,2,FALSE)</f>
        <v xml:space="preserve"> </v>
      </c>
      <c r="Q59" s="402" t="s">
        <v>1196</v>
      </c>
      <c r="R59" s="156"/>
    </row>
    <row r="60" spans="1:18" ht="20.3" customHeight="1" x14ac:dyDescent="0.3">
      <c r="A60" s="157"/>
      <c r="B60" s="170" t="s">
        <v>3599</v>
      </c>
      <c r="C60" s="163" t="s">
        <v>2112</v>
      </c>
      <c r="D60" s="163"/>
      <c r="E60" s="163"/>
      <c r="F60" s="163"/>
      <c r="G60" s="163"/>
      <c r="H60" s="163"/>
      <c r="I60" s="163"/>
      <c r="J60" s="163"/>
      <c r="K60" s="163"/>
      <c r="L60" s="137"/>
      <c r="M60" s="141"/>
      <c r="N60" s="137"/>
      <c r="O60" s="141"/>
      <c r="P60" s="479" t="str">
        <f>VLOOKUP(_Output!D734,_Guidance!$B$2187:$C$2193,2,FALSE)</f>
        <v xml:space="preserve"> </v>
      </c>
      <c r="Q60" s="402" t="s">
        <v>2127</v>
      </c>
      <c r="R60" s="156"/>
    </row>
    <row r="61" spans="1:18" ht="20.3" customHeight="1" x14ac:dyDescent="0.3">
      <c r="A61" s="157"/>
      <c r="B61" s="170" t="s">
        <v>3600</v>
      </c>
      <c r="C61" s="163" t="s">
        <v>2113</v>
      </c>
      <c r="D61" s="163"/>
      <c r="E61" s="163"/>
      <c r="F61" s="163"/>
      <c r="G61" s="163"/>
      <c r="H61" s="163"/>
      <c r="I61" s="163"/>
      <c r="J61" s="163"/>
      <c r="K61" s="163"/>
      <c r="L61" s="137"/>
      <c r="M61" s="141"/>
      <c r="N61" s="137"/>
      <c r="O61" s="141"/>
      <c r="P61" s="479" t="str">
        <f>VLOOKUP(_Output!D735,_Guidance!$B$2187:$C$2193,2,FALSE)</f>
        <v xml:space="preserve"> </v>
      </c>
      <c r="Q61" s="402" t="s">
        <v>2128</v>
      </c>
      <c r="R61" s="156"/>
    </row>
    <row r="62" spans="1:18" ht="20.3" customHeight="1" x14ac:dyDescent="0.3">
      <c r="A62" s="157"/>
      <c r="B62" s="170" t="s">
        <v>3601</v>
      </c>
      <c r="C62" s="163" t="s">
        <v>2114</v>
      </c>
      <c r="D62" s="163"/>
      <c r="E62" s="163"/>
      <c r="F62" s="163"/>
      <c r="G62" s="163"/>
      <c r="H62" s="163"/>
      <c r="I62" s="163"/>
      <c r="J62" s="163"/>
      <c r="K62" s="163"/>
      <c r="L62" s="137"/>
      <c r="M62" s="141"/>
      <c r="N62" s="137"/>
      <c r="O62" s="141"/>
      <c r="P62" s="479" t="str">
        <f>VLOOKUP(_Output!D736,_Guidance!$B$2187:$C$2193,2,FALSE)</f>
        <v xml:space="preserve"> </v>
      </c>
      <c r="Q62" s="402" t="s">
        <v>2129</v>
      </c>
      <c r="R62" s="156"/>
    </row>
    <row r="63" spans="1:18" ht="20.3" customHeight="1" x14ac:dyDescent="0.3">
      <c r="A63" s="157"/>
      <c r="B63" s="170" t="s">
        <v>3602</v>
      </c>
      <c r="C63" s="171" t="s">
        <v>2119</v>
      </c>
      <c r="D63" s="171"/>
      <c r="E63" s="171"/>
      <c r="F63" s="171"/>
      <c r="G63" s="171"/>
      <c r="H63" s="171"/>
      <c r="I63" s="171"/>
      <c r="J63" s="171"/>
      <c r="K63" s="171"/>
      <c r="L63" s="140"/>
      <c r="M63" s="144"/>
      <c r="N63" s="140"/>
      <c r="O63" s="144"/>
      <c r="P63" s="647" t="str">
        <f>VLOOKUP(_Output!D737,_Guidance!$B$2187:$C$2193,2,FALSE)</f>
        <v xml:space="preserve"> </v>
      </c>
      <c r="Q63" s="406" t="s">
        <v>2130</v>
      </c>
      <c r="R63" s="156"/>
    </row>
    <row r="64" spans="1:18" ht="20.3" customHeight="1" x14ac:dyDescent="0.3">
      <c r="A64" s="157"/>
      <c r="B64" s="141"/>
      <c r="C64" s="160" t="s">
        <v>604</v>
      </c>
      <c r="D64" s="160"/>
      <c r="E64" s="160"/>
      <c r="F64" s="160"/>
      <c r="G64" s="160"/>
      <c r="H64" s="160"/>
      <c r="I64" s="160"/>
      <c r="J64" s="160"/>
      <c r="K64" s="160"/>
      <c r="L64" s="409">
        <f>IFERROR(ROUND(_Output!K739,0),0)</f>
        <v>0</v>
      </c>
      <c r="M64" s="141"/>
      <c r="N64" s="180"/>
      <c r="O64" s="141"/>
      <c r="P64" s="180"/>
      <c r="Q64" s="402"/>
      <c r="R64" s="156"/>
    </row>
    <row r="65" spans="1:18" ht="20.3" customHeight="1" x14ac:dyDescent="0.3">
      <c r="A65" s="157"/>
      <c r="B65" s="141"/>
      <c r="C65" s="141"/>
      <c r="D65" s="141"/>
      <c r="E65" s="141"/>
      <c r="F65" s="141"/>
      <c r="G65" s="141"/>
      <c r="H65" s="141"/>
      <c r="I65" s="141"/>
      <c r="J65" s="141"/>
      <c r="K65" s="141"/>
      <c r="L65" s="145"/>
      <c r="M65" s="141"/>
      <c r="N65" s="180"/>
      <c r="O65" s="141"/>
      <c r="P65" s="137"/>
      <c r="Q65" s="137"/>
      <c r="R65" s="156"/>
    </row>
    <row r="66" spans="1:18" ht="20.3" customHeight="1" x14ac:dyDescent="0.3">
      <c r="A66" s="176"/>
      <c r="B66" s="174" t="s">
        <v>233</v>
      </c>
      <c r="C66" s="174"/>
      <c r="D66" s="174"/>
      <c r="E66" s="174"/>
      <c r="F66" s="174"/>
      <c r="G66" s="174"/>
      <c r="H66" s="174"/>
      <c r="I66" s="174"/>
      <c r="J66" s="174"/>
      <c r="K66" s="486"/>
      <c r="L66" s="140"/>
      <c r="M66" s="141"/>
      <c r="N66" s="140"/>
      <c r="O66" s="141"/>
      <c r="P66" s="140"/>
      <c r="Q66" s="140"/>
      <c r="R66" s="156"/>
    </row>
    <row r="67" spans="1:18" ht="20.3" customHeight="1" x14ac:dyDescent="0.3">
      <c r="A67" s="9"/>
      <c r="B67" s="3" t="s">
        <v>3603</v>
      </c>
      <c r="C67" s="3" t="s">
        <v>4651</v>
      </c>
      <c r="D67" s="5"/>
      <c r="E67" s="5"/>
      <c r="F67" s="5"/>
      <c r="G67" s="5"/>
      <c r="H67" s="5"/>
      <c r="I67" s="5"/>
      <c r="J67" s="5"/>
      <c r="K67" s="102" t="s">
        <v>902</v>
      </c>
      <c r="L67" s="720" t="s">
        <v>12</v>
      </c>
      <c r="M67" s="717"/>
      <c r="N67" s="830"/>
      <c r="O67" s="830"/>
      <c r="P67" s="830"/>
      <c r="Q67" s="831"/>
      <c r="R67" s="14"/>
    </row>
    <row r="68" spans="1:18" ht="20.3" customHeight="1" x14ac:dyDescent="0.3">
      <c r="A68" s="9"/>
      <c r="B68" s="5"/>
      <c r="C68" s="5"/>
      <c r="D68" s="5"/>
      <c r="E68" s="5"/>
      <c r="F68" s="5"/>
      <c r="G68" s="5"/>
      <c r="H68" s="5"/>
      <c r="I68" s="5"/>
      <c r="J68" s="5"/>
      <c r="K68" s="5"/>
      <c r="L68" s="721" t="s">
        <v>69</v>
      </c>
      <c r="M68" s="718"/>
      <c r="N68" s="826"/>
      <c r="O68" s="826"/>
      <c r="P68" s="826"/>
      <c r="Q68" s="827"/>
      <c r="R68" s="14"/>
    </row>
    <row r="69" spans="1:18" ht="20.3" customHeight="1" x14ac:dyDescent="0.3">
      <c r="A69" s="9"/>
      <c r="B69" s="5"/>
      <c r="C69" s="5"/>
      <c r="D69" s="5"/>
      <c r="E69" s="5"/>
      <c r="F69" s="5"/>
      <c r="G69" s="5"/>
      <c r="H69" s="5"/>
      <c r="I69" s="5"/>
      <c r="J69" s="5"/>
      <c r="K69" s="5"/>
      <c r="L69" s="721" t="s">
        <v>71</v>
      </c>
      <c r="M69" s="718"/>
      <c r="N69" s="822"/>
      <c r="O69" s="822"/>
      <c r="P69" s="822"/>
      <c r="Q69" s="823"/>
      <c r="R69" s="14"/>
    </row>
    <row r="70" spans="1:18" ht="20.3" customHeight="1" x14ac:dyDescent="0.3">
      <c r="A70" s="9"/>
      <c r="B70" s="5"/>
      <c r="C70" s="5"/>
      <c r="D70" s="5"/>
      <c r="E70" s="5"/>
      <c r="F70" s="5"/>
      <c r="G70" s="5"/>
      <c r="H70" s="5"/>
      <c r="I70" s="5"/>
      <c r="J70" s="5"/>
      <c r="K70" s="5"/>
      <c r="L70" s="721" t="s">
        <v>182</v>
      </c>
      <c r="M70" s="718"/>
      <c r="N70" s="826"/>
      <c r="O70" s="826"/>
      <c r="P70" s="826"/>
      <c r="Q70" s="827"/>
      <c r="R70" s="14"/>
    </row>
    <row r="71" spans="1:18" ht="20.3" customHeight="1" x14ac:dyDescent="0.3">
      <c r="A71" s="9"/>
      <c r="B71" s="5"/>
      <c r="C71" s="5"/>
      <c r="D71" s="5"/>
      <c r="E71" s="5"/>
      <c r="F71" s="5"/>
      <c r="G71" s="5"/>
      <c r="H71" s="5"/>
      <c r="I71" s="5"/>
      <c r="J71" s="5"/>
      <c r="K71" s="5"/>
      <c r="L71" s="721" t="s">
        <v>290</v>
      </c>
      <c r="M71" s="718"/>
      <c r="N71" s="822"/>
      <c r="O71" s="822"/>
      <c r="P71" s="822"/>
      <c r="Q71" s="823"/>
      <c r="R71" s="14"/>
    </row>
    <row r="72" spans="1:18" ht="20.3" customHeight="1" x14ac:dyDescent="0.3">
      <c r="A72" s="9"/>
      <c r="B72" s="5"/>
      <c r="C72" s="5"/>
      <c r="D72" s="5"/>
      <c r="E72" s="5"/>
      <c r="F72" s="5"/>
      <c r="G72" s="5"/>
      <c r="H72" s="5"/>
      <c r="I72" s="5"/>
      <c r="J72" s="5"/>
      <c r="K72" s="5"/>
      <c r="L72" s="721" t="s">
        <v>531</v>
      </c>
      <c r="M72" s="718"/>
      <c r="N72" s="822"/>
      <c r="O72" s="822"/>
      <c r="P72" s="822"/>
      <c r="Q72" s="823"/>
      <c r="R72" s="14"/>
    </row>
    <row r="73" spans="1:18" ht="20.3" customHeight="1" x14ac:dyDescent="0.3">
      <c r="A73" s="9"/>
      <c r="B73" s="5"/>
      <c r="C73" s="5"/>
      <c r="D73" s="5"/>
      <c r="E73" s="5"/>
      <c r="F73" s="5"/>
      <c r="G73" s="5"/>
      <c r="H73" s="5"/>
      <c r="I73" s="5"/>
      <c r="J73" s="5"/>
      <c r="K73" s="5"/>
      <c r="L73" s="721" t="s">
        <v>547</v>
      </c>
      <c r="M73" s="718"/>
      <c r="N73" s="826"/>
      <c r="O73" s="826"/>
      <c r="P73" s="826"/>
      <c r="Q73" s="827"/>
      <c r="R73" s="14"/>
    </row>
    <row r="74" spans="1:18" ht="20.3" customHeight="1" x14ac:dyDescent="0.3">
      <c r="A74" s="9"/>
      <c r="B74" s="5"/>
      <c r="C74" s="5"/>
      <c r="D74" s="5"/>
      <c r="E74" s="5"/>
      <c r="F74" s="5"/>
      <c r="G74" s="5"/>
      <c r="H74" s="5"/>
      <c r="I74" s="5"/>
      <c r="J74" s="5"/>
      <c r="K74" s="5"/>
      <c r="L74" s="721" t="s">
        <v>570</v>
      </c>
      <c r="M74" s="718"/>
      <c r="N74" s="820"/>
      <c r="O74" s="820"/>
      <c r="P74" s="820"/>
      <c r="Q74" s="821"/>
      <c r="R74" s="14"/>
    </row>
    <row r="75" spans="1:18" ht="20.3" customHeight="1" x14ac:dyDescent="0.3">
      <c r="A75" s="9"/>
      <c r="B75" s="5"/>
      <c r="C75" s="5"/>
      <c r="D75" s="5"/>
      <c r="E75" s="5"/>
      <c r="F75" s="5"/>
      <c r="G75" s="5"/>
      <c r="H75" s="5"/>
      <c r="I75" s="5"/>
      <c r="J75" s="5"/>
      <c r="K75" s="5"/>
      <c r="L75" s="721" t="s">
        <v>780</v>
      </c>
      <c r="M75" s="718"/>
      <c r="N75" s="820"/>
      <c r="O75" s="820"/>
      <c r="P75" s="820"/>
      <c r="Q75" s="821"/>
      <c r="R75" s="14"/>
    </row>
    <row r="76" spans="1:18" ht="20.3" customHeight="1" x14ac:dyDescent="0.3">
      <c r="A76" s="9"/>
      <c r="B76" s="5"/>
      <c r="C76" s="5"/>
      <c r="D76" s="5"/>
      <c r="E76" s="5"/>
      <c r="F76" s="5"/>
      <c r="G76" s="5"/>
      <c r="H76" s="5"/>
      <c r="I76" s="5"/>
      <c r="J76" s="5"/>
      <c r="K76" s="5"/>
      <c r="L76" s="721" t="s">
        <v>1014</v>
      </c>
      <c r="M76" s="718"/>
      <c r="N76" s="820"/>
      <c r="O76" s="820"/>
      <c r="P76" s="820"/>
      <c r="Q76" s="821"/>
      <c r="R76" s="14"/>
    </row>
    <row r="77" spans="1:18" ht="20.3" customHeight="1" x14ac:dyDescent="0.3">
      <c r="A77" s="9"/>
      <c r="B77" s="5"/>
      <c r="C77" s="5"/>
      <c r="D77" s="5"/>
      <c r="E77" s="5"/>
      <c r="F77" s="5"/>
      <c r="G77" s="5"/>
      <c r="H77" s="5"/>
      <c r="I77" s="5"/>
      <c r="J77" s="5"/>
      <c r="K77" s="5"/>
      <c r="L77" s="721" t="s">
        <v>1015</v>
      </c>
      <c r="M77" s="718"/>
      <c r="N77" s="820"/>
      <c r="O77" s="820"/>
      <c r="P77" s="820"/>
      <c r="Q77" s="821"/>
      <c r="R77" s="14"/>
    </row>
    <row r="78" spans="1:18" ht="20.3" customHeight="1" x14ac:dyDescent="0.3">
      <c r="A78" s="9"/>
      <c r="B78" s="5"/>
      <c r="C78" s="5"/>
      <c r="D78" s="5"/>
      <c r="E78" s="5"/>
      <c r="F78" s="5"/>
      <c r="G78" s="5"/>
      <c r="H78" s="5"/>
      <c r="I78" s="5"/>
      <c r="J78" s="5"/>
      <c r="K78" s="5"/>
      <c r="L78" s="721" t="s">
        <v>1016</v>
      </c>
      <c r="M78" s="718"/>
      <c r="N78" s="820"/>
      <c r="O78" s="820"/>
      <c r="P78" s="820"/>
      <c r="Q78" s="821"/>
      <c r="R78" s="14"/>
    </row>
    <row r="79" spans="1:18" ht="20.3" customHeight="1" x14ac:dyDescent="0.3">
      <c r="A79" s="9"/>
      <c r="B79" s="5"/>
      <c r="C79" s="5"/>
      <c r="D79" s="5"/>
      <c r="E79" s="5"/>
      <c r="F79" s="5"/>
      <c r="G79" s="5"/>
      <c r="H79" s="5"/>
      <c r="I79" s="5"/>
      <c r="J79" s="5"/>
      <c r="K79" s="5"/>
      <c r="L79" s="721" t="s">
        <v>1017</v>
      </c>
      <c r="M79" s="718"/>
      <c r="N79" s="820"/>
      <c r="O79" s="820"/>
      <c r="P79" s="820"/>
      <c r="Q79" s="821"/>
      <c r="R79" s="14"/>
    </row>
    <row r="80" spans="1:18" ht="20.3" customHeight="1" x14ac:dyDescent="0.3">
      <c r="A80" s="9"/>
      <c r="B80" s="5"/>
      <c r="C80" s="5"/>
      <c r="D80" s="5"/>
      <c r="E80" s="5"/>
      <c r="F80" s="5"/>
      <c r="G80" s="5"/>
      <c r="H80" s="5"/>
      <c r="I80" s="5"/>
      <c r="J80" s="5"/>
      <c r="K80" s="5"/>
      <c r="L80" s="722" t="s">
        <v>1018</v>
      </c>
      <c r="M80" s="719"/>
      <c r="N80" s="828"/>
      <c r="O80" s="828"/>
      <c r="P80" s="828"/>
      <c r="Q80" s="829"/>
      <c r="R80" s="14"/>
    </row>
    <row r="81" spans="1:18" ht="20.3" customHeight="1" x14ac:dyDescent="0.3">
      <c r="A81" s="9"/>
      <c r="B81" s="5"/>
      <c r="C81" s="5"/>
      <c r="D81" s="5"/>
      <c r="E81" s="5"/>
      <c r="F81" s="5"/>
      <c r="G81" s="5"/>
      <c r="H81" s="5"/>
      <c r="I81" s="5"/>
      <c r="J81" s="5"/>
      <c r="K81" s="5"/>
      <c r="L81" s="5"/>
      <c r="M81" s="5"/>
      <c r="N81" s="5"/>
      <c r="O81" s="5"/>
      <c r="P81" s="5"/>
      <c r="Q81" s="5"/>
      <c r="R81" s="14"/>
    </row>
    <row r="82" spans="1:18" ht="20.3" customHeight="1" x14ac:dyDescent="0.3">
      <c r="A82" s="9"/>
      <c r="B82" s="5"/>
      <c r="C82" s="5"/>
      <c r="D82" s="5"/>
      <c r="E82" s="5"/>
      <c r="F82" s="5"/>
      <c r="G82" s="5"/>
      <c r="H82" s="5"/>
      <c r="I82" s="5"/>
      <c r="J82" s="5"/>
      <c r="K82" s="102" t="s">
        <v>941</v>
      </c>
      <c r="L82" s="728" t="s">
        <v>3579</v>
      </c>
      <c r="M82" s="714"/>
      <c r="N82" s="847"/>
      <c r="O82" s="847"/>
      <c r="P82" s="847"/>
      <c r="Q82" s="848"/>
      <c r="R82" s="14"/>
    </row>
    <row r="83" spans="1:18" ht="20.3" customHeight="1" x14ac:dyDescent="0.3">
      <c r="A83" s="9"/>
      <c r="B83" s="5"/>
      <c r="C83" s="5"/>
      <c r="D83" s="5"/>
      <c r="E83" s="5"/>
      <c r="F83" s="5"/>
      <c r="G83" s="5"/>
      <c r="H83" s="5"/>
      <c r="I83" s="5"/>
      <c r="J83" s="5"/>
      <c r="K83" s="5"/>
      <c r="L83" s="729" t="s">
        <v>3580</v>
      </c>
      <c r="M83" s="715"/>
      <c r="N83" s="843"/>
      <c r="O83" s="843"/>
      <c r="P83" s="843"/>
      <c r="Q83" s="844"/>
      <c r="R83" s="14"/>
    </row>
    <row r="84" spans="1:18" ht="20.3" customHeight="1" x14ac:dyDescent="0.3">
      <c r="A84" s="9"/>
      <c r="B84" s="5"/>
      <c r="C84" s="5"/>
      <c r="D84" s="5"/>
      <c r="E84" s="5"/>
      <c r="F84" s="5"/>
      <c r="G84" s="5"/>
      <c r="H84" s="5"/>
      <c r="I84" s="5"/>
      <c r="J84" s="5"/>
      <c r="K84" s="5"/>
      <c r="L84" s="729" t="s">
        <v>3581</v>
      </c>
      <c r="M84" s="715"/>
      <c r="N84" s="845"/>
      <c r="O84" s="845"/>
      <c r="P84" s="845"/>
      <c r="Q84" s="846"/>
      <c r="R84" s="14"/>
    </row>
    <row r="85" spans="1:18" ht="20.3" customHeight="1" x14ac:dyDescent="0.3">
      <c r="A85" s="9"/>
      <c r="B85" s="5"/>
      <c r="C85" s="5"/>
      <c r="D85" s="5"/>
      <c r="E85" s="5"/>
      <c r="F85" s="5"/>
      <c r="G85" s="5"/>
      <c r="H85" s="5"/>
      <c r="I85" s="5"/>
      <c r="J85" s="5"/>
      <c r="K85" s="5"/>
      <c r="L85" s="729" t="s">
        <v>3582</v>
      </c>
      <c r="M85" s="715"/>
      <c r="N85" s="843"/>
      <c r="O85" s="843"/>
      <c r="P85" s="843"/>
      <c r="Q85" s="844"/>
      <c r="R85" s="14"/>
    </row>
    <row r="86" spans="1:18" ht="20.3" customHeight="1" x14ac:dyDescent="0.3">
      <c r="A86" s="9"/>
      <c r="B86" s="5"/>
      <c r="C86" s="5"/>
      <c r="D86" s="5"/>
      <c r="E86" s="5"/>
      <c r="F86" s="5"/>
      <c r="G86" s="5"/>
      <c r="H86" s="5"/>
      <c r="I86" s="5"/>
      <c r="J86" s="5"/>
      <c r="K86" s="5"/>
      <c r="L86" s="729" t="s">
        <v>3583</v>
      </c>
      <c r="M86" s="715"/>
      <c r="N86" s="843"/>
      <c r="O86" s="843"/>
      <c r="P86" s="843"/>
      <c r="Q86" s="844"/>
      <c r="R86" s="14"/>
    </row>
    <row r="87" spans="1:18" ht="20.3" customHeight="1" x14ac:dyDescent="0.3">
      <c r="A87" s="9"/>
      <c r="B87" s="5"/>
      <c r="C87" s="5"/>
      <c r="D87" s="5"/>
      <c r="E87" s="5"/>
      <c r="F87" s="5"/>
      <c r="G87" s="5"/>
      <c r="H87" s="5"/>
      <c r="I87" s="5"/>
      <c r="J87" s="5"/>
      <c r="K87" s="5"/>
      <c r="L87" s="729" t="s">
        <v>3584</v>
      </c>
      <c r="M87" s="715"/>
      <c r="N87" s="843"/>
      <c r="O87" s="843"/>
      <c r="P87" s="843"/>
      <c r="Q87" s="844"/>
      <c r="R87" s="14"/>
    </row>
    <row r="88" spans="1:18" ht="20.3" customHeight="1" x14ac:dyDescent="0.3">
      <c r="A88" s="9"/>
      <c r="B88" s="5"/>
      <c r="C88" s="5"/>
      <c r="D88" s="5"/>
      <c r="E88" s="5"/>
      <c r="F88" s="5"/>
      <c r="G88" s="5"/>
      <c r="H88" s="5"/>
      <c r="I88" s="5"/>
      <c r="J88" s="5"/>
      <c r="K88" s="5"/>
      <c r="L88" s="729" t="s">
        <v>3585</v>
      </c>
      <c r="M88" s="715"/>
      <c r="N88" s="843"/>
      <c r="O88" s="843"/>
      <c r="P88" s="843"/>
      <c r="Q88" s="844"/>
      <c r="R88" s="14"/>
    </row>
    <row r="89" spans="1:18" ht="20.3" customHeight="1" x14ac:dyDescent="0.3">
      <c r="A89" s="9"/>
      <c r="B89" s="5"/>
      <c r="C89" s="5"/>
      <c r="D89" s="5"/>
      <c r="E89" s="5"/>
      <c r="F89" s="5"/>
      <c r="G89" s="5"/>
      <c r="H89" s="5"/>
      <c r="I89" s="5"/>
      <c r="J89" s="5"/>
      <c r="K89" s="5"/>
      <c r="L89" s="729" t="s">
        <v>3586</v>
      </c>
      <c r="M89" s="715"/>
      <c r="N89" s="843"/>
      <c r="O89" s="843"/>
      <c r="P89" s="843"/>
      <c r="Q89" s="844"/>
      <c r="R89" s="14"/>
    </row>
    <row r="90" spans="1:18" ht="20.3" customHeight="1" x14ac:dyDescent="0.3">
      <c r="A90" s="9"/>
      <c r="B90" s="5"/>
      <c r="C90" s="5"/>
      <c r="D90" s="5"/>
      <c r="E90" s="5"/>
      <c r="F90" s="5"/>
      <c r="G90" s="5"/>
      <c r="H90" s="5"/>
      <c r="I90" s="5"/>
      <c r="J90" s="5"/>
      <c r="K90" s="5"/>
      <c r="L90" s="729" t="s">
        <v>3587</v>
      </c>
      <c r="M90" s="715"/>
      <c r="N90" s="843"/>
      <c r="O90" s="843"/>
      <c r="P90" s="843"/>
      <c r="Q90" s="844"/>
      <c r="R90" s="14"/>
    </row>
    <row r="91" spans="1:18" ht="20.3" customHeight="1" x14ac:dyDescent="0.3">
      <c r="A91" s="9"/>
      <c r="B91" s="5"/>
      <c r="C91" s="5"/>
      <c r="D91" s="5"/>
      <c r="E91" s="5"/>
      <c r="F91" s="5"/>
      <c r="G91" s="5"/>
      <c r="H91" s="5"/>
      <c r="I91" s="5"/>
      <c r="J91" s="5"/>
      <c r="K91" s="5"/>
      <c r="L91" s="729" t="s">
        <v>3588</v>
      </c>
      <c r="M91" s="715"/>
      <c r="N91" s="843"/>
      <c r="O91" s="843"/>
      <c r="P91" s="843"/>
      <c r="Q91" s="844"/>
      <c r="R91" s="14"/>
    </row>
    <row r="92" spans="1:18" ht="20.3" customHeight="1" x14ac:dyDescent="0.3">
      <c r="A92" s="9"/>
      <c r="B92" s="5"/>
      <c r="C92" s="5"/>
      <c r="D92" s="5"/>
      <c r="E92" s="5"/>
      <c r="F92" s="5"/>
      <c r="G92" s="5"/>
      <c r="H92" s="5"/>
      <c r="I92" s="5"/>
      <c r="J92" s="5"/>
      <c r="K92" s="5"/>
      <c r="L92" s="729" t="s">
        <v>3589</v>
      </c>
      <c r="M92" s="715"/>
      <c r="N92" s="843"/>
      <c r="O92" s="843"/>
      <c r="P92" s="843"/>
      <c r="Q92" s="844"/>
      <c r="R92" s="14"/>
    </row>
    <row r="93" spans="1:18" ht="20.3" customHeight="1" x14ac:dyDescent="0.3">
      <c r="A93" s="9"/>
      <c r="B93" s="5"/>
      <c r="C93" s="5"/>
      <c r="D93" s="5"/>
      <c r="E93" s="5"/>
      <c r="F93" s="5"/>
      <c r="G93" s="5"/>
      <c r="H93" s="5"/>
      <c r="I93" s="5"/>
      <c r="J93" s="5"/>
      <c r="K93" s="5"/>
      <c r="L93" s="729" t="s">
        <v>3590</v>
      </c>
      <c r="M93" s="715"/>
      <c r="N93" s="843"/>
      <c r="O93" s="843"/>
      <c r="P93" s="843"/>
      <c r="Q93" s="844"/>
      <c r="R93" s="14"/>
    </row>
    <row r="94" spans="1:18" ht="20.3" customHeight="1" x14ac:dyDescent="0.3">
      <c r="A94" s="9"/>
      <c r="B94" s="5"/>
      <c r="C94" s="5"/>
      <c r="D94" s="5"/>
      <c r="E94" s="5"/>
      <c r="F94" s="5"/>
      <c r="G94" s="5"/>
      <c r="H94" s="5"/>
      <c r="I94" s="5"/>
      <c r="J94" s="5"/>
      <c r="K94" s="5"/>
      <c r="L94" s="729" t="s">
        <v>3591</v>
      </c>
      <c r="M94" s="715"/>
      <c r="N94" s="843"/>
      <c r="O94" s="843"/>
      <c r="P94" s="843"/>
      <c r="Q94" s="844"/>
      <c r="R94" s="14"/>
    </row>
    <row r="95" spans="1:18" ht="20.3" customHeight="1" x14ac:dyDescent="0.3">
      <c r="A95" s="9"/>
      <c r="B95" s="5"/>
      <c r="C95" s="5"/>
      <c r="D95" s="5"/>
      <c r="E95" s="5"/>
      <c r="F95" s="5"/>
      <c r="G95" s="5"/>
      <c r="H95" s="5"/>
      <c r="I95" s="5"/>
      <c r="J95" s="5"/>
      <c r="K95" s="5"/>
      <c r="L95" s="729" t="s">
        <v>3592</v>
      </c>
      <c r="M95" s="715"/>
      <c r="N95" s="843"/>
      <c r="O95" s="843"/>
      <c r="P95" s="843"/>
      <c r="Q95" s="844"/>
      <c r="R95" s="14"/>
    </row>
    <row r="96" spans="1:18" ht="20.3" customHeight="1" x14ac:dyDescent="0.3">
      <c r="A96" s="9"/>
      <c r="B96" s="5"/>
      <c r="C96" s="5"/>
      <c r="D96" s="5"/>
      <c r="E96" s="5"/>
      <c r="F96" s="5"/>
      <c r="G96" s="5"/>
      <c r="H96" s="5"/>
      <c r="I96" s="5"/>
      <c r="J96" s="5"/>
      <c r="K96" s="5"/>
      <c r="L96" s="729" t="s">
        <v>3593</v>
      </c>
      <c r="M96" s="715"/>
      <c r="N96" s="843"/>
      <c r="O96" s="843"/>
      <c r="P96" s="843"/>
      <c r="Q96" s="844"/>
      <c r="R96" s="14"/>
    </row>
    <row r="97" spans="1:18" ht="20.3" customHeight="1" x14ac:dyDescent="0.3">
      <c r="A97" s="9"/>
      <c r="B97" s="5"/>
      <c r="C97" s="5"/>
      <c r="D97" s="5"/>
      <c r="E97" s="5"/>
      <c r="F97" s="5"/>
      <c r="G97" s="5"/>
      <c r="H97" s="5"/>
      <c r="I97" s="5"/>
      <c r="J97" s="5"/>
      <c r="K97" s="5"/>
      <c r="L97" s="729" t="s">
        <v>3594</v>
      </c>
      <c r="M97" s="715"/>
      <c r="N97" s="843"/>
      <c r="O97" s="843"/>
      <c r="P97" s="843"/>
      <c r="Q97" s="844"/>
      <c r="R97" s="14"/>
    </row>
    <row r="98" spans="1:18" ht="20.3" customHeight="1" x14ac:dyDescent="0.3">
      <c r="A98" s="9"/>
      <c r="B98" s="5"/>
      <c r="C98" s="5"/>
      <c r="D98" s="5"/>
      <c r="E98" s="5"/>
      <c r="F98" s="5"/>
      <c r="G98" s="5"/>
      <c r="H98" s="5"/>
      <c r="I98" s="5"/>
      <c r="J98" s="5"/>
      <c r="K98" s="5"/>
      <c r="L98" s="729" t="s">
        <v>3595</v>
      </c>
      <c r="M98" s="715"/>
      <c r="N98" s="843"/>
      <c r="O98" s="843"/>
      <c r="P98" s="843"/>
      <c r="Q98" s="844"/>
      <c r="R98" s="14"/>
    </row>
    <row r="99" spans="1:18" ht="20.3" customHeight="1" x14ac:dyDescent="0.3">
      <c r="A99" s="9"/>
      <c r="B99" s="5"/>
      <c r="C99" s="5"/>
      <c r="D99" s="5"/>
      <c r="E99" s="5"/>
      <c r="F99" s="5"/>
      <c r="G99" s="5"/>
      <c r="H99" s="5"/>
      <c r="I99" s="5"/>
      <c r="J99" s="5"/>
      <c r="K99" s="5"/>
      <c r="L99" s="729" t="s">
        <v>3596</v>
      </c>
      <c r="M99" s="715"/>
      <c r="N99" s="843"/>
      <c r="O99" s="843"/>
      <c r="P99" s="843"/>
      <c r="Q99" s="844"/>
      <c r="R99" s="14"/>
    </row>
    <row r="100" spans="1:18" ht="20.3" customHeight="1" x14ac:dyDescent="0.3">
      <c r="A100" s="9"/>
      <c r="B100" s="5"/>
      <c r="C100" s="5"/>
      <c r="D100" s="5"/>
      <c r="E100" s="5"/>
      <c r="F100" s="5"/>
      <c r="G100" s="5"/>
      <c r="H100" s="5"/>
      <c r="I100" s="5"/>
      <c r="J100" s="5"/>
      <c r="K100" s="5"/>
      <c r="L100" s="729" t="s">
        <v>3597</v>
      </c>
      <c r="M100" s="715"/>
      <c r="N100" s="843"/>
      <c r="O100" s="843"/>
      <c r="P100" s="843"/>
      <c r="Q100" s="844"/>
      <c r="R100" s="14"/>
    </row>
    <row r="101" spans="1:18" ht="20.3" customHeight="1" x14ac:dyDescent="0.3">
      <c r="A101" s="9"/>
      <c r="B101" s="5"/>
      <c r="C101" s="5"/>
      <c r="D101" s="5"/>
      <c r="E101" s="5"/>
      <c r="F101" s="5"/>
      <c r="G101" s="5"/>
      <c r="H101" s="5"/>
      <c r="I101" s="5"/>
      <c r="J101" s="5"/>
      <c r="K101" s="5"/>
      <c r="L101" s="729" t="s">
        <v>3598</v>
      </c>
      <c r="M101" s="715"/>
      <c r="N101" s="843"/>
      <c r="O101" s="843"/>
      <c r="P101" s="843"/>
      <c r="Q101" s="844"/>
      <c r="R101" s="14"/>
    </row>
    <row r="102" spans="1:18" ht="20.3" customHeight="1" x14ac:dyDescent="0.3">
      <c r="A102" s="9"/>
      <c r="B102" s="5"/>
      <c r="C102" s="5"/>
      <c r="D102" s="5"/>
      <c r="E102" s="5"/>
      <c r="F102" s="5"/>
      <c r="G102" s="5"/>
      <c r="H102" s="5"/>
      <c r="I102" s="5"/>
      <c r="J102" s="5"/>
      <c r="K102" s="5"/>
      <c r="L102" s="729" t="s">
        <v>3599</v>
      </c>
      <c r="M102" s="715"/>
      <c r="N102" s="843"/>
      <c r="O102" s="843"/>
      <c r="P102" s="843"/>
      <c r="Q102" s="844"/>
      <c r="R102" s="14"/>
    </row>
    <row r="103" spans="1:18" ht="20.3" customHeight="1" x14ac:dyDescent="0.3">
      <c r="A103" s="9"/>
      <c r="B103" s="5"/>
      <c r="C103" s="5"/>
      <c r="D103" s="5"/>
      <c r="E103" s="5"/>
      <c r="F103" s="5"/>
      <c r="G103" s="5"/>
      <c r="H103" s="5"/>
      <c r="I103" s="5"/>
      <c r="J103" s="5"/>
      <c r="K103" s="5"/>
      <c r="L103" s="729" t="s">
        <v>3600</v>
      </c>
      <c r="M103" s="715"/>
      <c r="N103" s="843"/>
      <c r="O103" s="843"/>
      <c r="P103" s="843"/>
      <c r="Q103" s="844"/>
      <c r="R103" s="14"/>
    </row>
    <row r="104" spans="1:18" ht="20.3" customHeight="1" x14ac:dyDescent="0.3">
      <c r="A104" s="9"/>
      <c r="B104" s="5"/>
      <c r="C104" s="5"/>
      <c r="D104" s="5"/>
      <c r="E104" s="5"/>
      <c r="F104" s="5"/>
      <c r="G104" s="5"/>
      <c r="H104" s="5"/>
      <c r="I104" s="5"/>
      <c r="J104" s="5"/>
      <c r="K104" s="5"/>
      <c r="L104" s="729" t="s">
        <v>3601</v>
      </c>
      <c r="M104" s="715"/>
      <c r="N104" s="843"/>
      <c r="O104" s="843"/>
      <c r="P104" s="843"/>
      <c r="Q104" s="844"/>
      <c r="R104" s="14"/>
    </row>
    <row r="105" spans="1:18" ht="20.3" customHeight="1" x14ac:dyDescent="0.3">
      <c r="A105" s="9"/>
      <c r="B105" s="5"/>
      <c r="C105" s="5"/>
      <c r="D105" s="5"/>
      <c r="E105" s="5"/>
      <c r="F105" s="5"/>
      <c r="G105" s="5"/>
      <c r="H105" s="5"/>
      <c r="I105" s="5"/>
      <c r="J105" s="5"/>
      <c r="K105" s="5"/>
      <c r="L105" s="730" t="s">
        <v>3602</v>
      </c>
      <c r="M105" s="716"/>
      <c r="N105" s="855"/>
      <c r="O105" s="855"/>
      <c r="P105" s="855"/>
      <c r="Q105" s="856"/>
      <c r="R105" s="14"/>
    </row>
    <row r="106" spans="1:18" ht="20.3" customHeight="1" thickBot="1" x14ac:dyDescent="0.35">
      <c r="A106" s="10"/>
      <c r="B106" s="11"/>
      <c r="C106" s="11"/>
      <c r="D106" s="11"/>
      <c r="E106" s="11"/>
      <c r="F106" s="11"/>
      <c r="G106" s="11"/>
      <c r="H106" s="11"/>
      <c r="I106" s="11"/>
      <c r="J106" s="11"/>
      <c r="K106" s="11"/>
      <c r="L106" s="11"/>
      <c r="M106" s="11"/>
      <c r="N106" s="11"/>
      <c r="O106" s="11"/>
      <c r="P106" s="11"/>
      <c r="Q106" s="11"/>
      <c r="R106" s="15"/>
    </row>
  </sheetData>
  <mergeCells count="48">
    <mergeCell ref="N72:Q72"/>
    <mergeCell ref="N73:Q73"/>
    <mergeCell ref="N74:Q74"/>
    <mergeCell ref="N75:Q75"/>
    <mergeCell ref="N76:Q76"/>
    <mergeCell ref="N67:Q67"/>
    <mergeCell ref="N68:Q68"/>
    <mergeCell ref="N69:Q69"/>
    <mergeCell ref="N70:Q70"/>
    <mergeCell ref="N71:Q71"/>
    <mergeCell ref="B4:F4"/>
    <mergeCell ref="G4:K4"/>
    <mergeCell ref="B5:F5"/>
    <mergeCell ref="G5:K5"/>
    <mergeCell ref="B6:F6"/>
    <mergeCell ref="B1:K2"/>
    <mergeCell ref="L1:L2"/>
    <mergeCell ref="N1:N2"/>
    <mergeCell ref="B3:F3"/>
    <mergeCell ref="G3:K3"/>
    <mergeCell ref="N77:Q77"/>
    <mergeCell ref="N78:Q78"/>
    <mergeCell ref="N79:Q79"/>
    <mergeCell ref="N80:Q80"/>
    <mergeCell ref="N83:Q83"/>
    <mergeCell ref="N92:Q92"/>
    <mergeCell ref="N93:Q93"/>
    <mergeCell ref="N84:Q84"/>
    <mergeCell ref="N85:Q85"/>
    <mergeCell ref="N86:Q86"/>
    <mergeCell ref="N87:Q87"/>
    <mergeCell ref="N88:Q88"/>
    <mergeCell ref="N104:Q104"/>
    <mergeCell ref="N105:Q105"/>
    <mergeCell ref="N82:Q82"/>
    <mergeCell ref="N99:Q99"/>
    <mergeCell ref="N100:Q100"/>
    <mergeCell ref="N101:Q101"/>
    <mergeCell ref="N102:Q102"/>
    <mergeCell ref="N103:Q103"/>
    <mergeCell ref="N94:Q94"/>
    <mergeCell ref="N95:Q95"/>
    <mergeCell ref="N96:Q96"/>
    <mergeCell ref="N97:Q97"/>
    <mergeCell ref="N98:Q98"/>
    <mergeCell ref="N89:Q89"/>
    <mergeCell ref="N90:Q90"/>
    <mergeCell ref="N91:Q91"/>
  </mergeCells>
  <phoneticPr fontId="24" type="noConversion"/>
  <conditionalFormatting sqref="L64">
    <cfRule type="dataBar" priority="16">
      <dataBar>
        <cfvo type="num" val="0"/>
        <cfvo type="num" val="100"/>
        <color rgb="FF638EC6"/>
      </dataBar>
      <extLst>
        <ext xmlns:x14="http://schemas.microsoft.com/office/spreadsheetml/2009/9/main" uri="{B025F937-C7B1-47D3-B67F-A62EFF666E3E}">
          <x14:id>{25074FCD-97BC-4F2A-91F0-B2C7FFCB65B8}</x14:id>
        </ext>
      </extLst>
    </cfRule>
  </conditionalFormatting>
  <hyperlinks>
    <hyperlink ref="B6:F6" location="'Services - THR'!A1" tooltip="4. Threat Intelligence" display="4. Threat Intelligence" xr:uid="{00000000-0004-0000-1A00-000000000000}"/>
    <hyperlink ref="G4:K4" location="'Services - VUL'!A1" tooltip="6. Vulnerability Management" display="6. Vulnerability Management" xr:uid="{00000000-0004-0000-1A00-000001000000}"/>
    <hyperlink ref="G5:K5" location="'Services - LOG'!A1" tooltip="7. Log Management" display="7. Log Management" xr:uid="{00000000-0004-0000-1A00-000002000000}"/>
    <hyperlink ref="B4:F4" location="'Services - SIM'!A1" tooltip="2. Security Incident Management" display="2. Security Incident Management" xr:uid="{00000000-0004-0000-1A00-000003000000}"/>
    <hyperlink ref="B3:F3" location="'Services - SCM'!A1" tooltip="1. Security Monitoring" display="1. Security Monitoring" xr:uid="{00000000-0004-0000-1A00-000004000000}"/>
    <hyperlink ref="G3:K3" location="'Services - HNT'!A1" tooltip="5. Threat Hunting" display="5. Threat Hunting" xr:uid="{00000000-0004-0000-1A00-000005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58842" r:id="rId4" name="Drop Down 122">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58843" r:id="rId5" name="Drop Down 123">
              <controlPr defaultSize="0" autoLine="0" autoPict="0">
                <anchor moveWithCells="1">
                  <from>
                    <xdr:col>13</xdr:col>
                    <xdr:colOff>15368</xdr:colOff>
                    <xdr:row>10</xdr:row>
                    <xdr:rowOff>15368</xdr:rowOff>
                  </from>
                  <to>
                    <xdr:col>14</xdr:col>
                    <xdr:colOff>15368</xdr:colOff>
                    <xdr:row>10</xdr:row>
                    <xdr:rowOff>238205</xdr:rowOff>
                  </to>
                </anchor>
              </controlPr>
            </control>
          </mc:Choice>
        </mc:AlternateContent>
        <mc:AlternateContent xmlns:mc="http://schemas.openxmlformats.org/markup-compatibility/2006">
          <mc:Choice Requires="x14">
            <control shapeId="158844" r:id="rId6" name="Drop Down 124">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58845" r:id="rId7" name="Drop Down 125">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58846" r:id="rId8" name="Drop Down 126">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58847" r:id="rId9" name="Drop Down 127">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58848" r:id="rId10" name="Drop Down 128">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58849" r:id="rId11" name="Drop Down 12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58850" r:id="rId12" name="Drop Down 13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58851" r:id="rId13" name="Drop Down 13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58852" r:id="rId14" name="Drop Down 13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58853" r:id="rId15" name="Drop Down 133">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58854" r:id="rId16" name="Drop Down 134">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58855" r:id="rId17" name="Drop Down 135">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58856" r:id="rId18" name="Drop Down 136">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158857" r:id="rId19" name="Drop Down 137">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58858" r:id="rId20" name="Drop Down 138">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58859" r:id="rId21" name="Drop Down 139">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58860" r:id="rId22" name="Drop Down 140">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58861" r:id="rId23" name="Drop Down 141">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58862" r:id="rId24" name="Drop Down 142">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58863" r:id="rId25" name="Drop Down 143">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58864" r:id="rId26" name="Drop Down 144">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58865" r:id="rId27" name="Drop Down 145">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58866" r:id="rId28" name="Drop Down 146">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58867" r:id="rId29" name="Drop Down 147">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58868" r:id="rId30" name="Drop Down 148">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58869" r:id="rId31" name="Drop Down 149">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58870" r:id="rId32" name="Drop Down 150">
              <controlPr defaultSize="0" autoLine="0" autoPict="0">
                <anchor moveWithCells="1">
                  <from>
                    <xdr:col>13</xdr:col>
                    <xdr:colOff>15368</xdr:colOff>
                    <xdr:row>27</xdr:row>
                    <xdr:rowOff>15368</xdr:rowOff>
                  </from>
                  <to>
                    <xdr:col>14</xdr:col>
                    <xdr:colOff>15368</xdr:colOff>
                    <xdr:row>27</xdr:row>
                    <xdr:rowOff>238205</xdr:rowOff>
                  </to>
                </anchor>
              </controlPr>
            </control>
          </mc:Choice>
        </mc:AlternateContent>
        <mc:AlternateContent xmlns:mc="http://schemas.openxmlformats.org/markup-compatibility/2006">
          <mc:Choice Requires="x14">
            <control shapeId="158871" r:id="rId33" name="Drop Down 151">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58872" r:id="rId34" name="Drop Down 152">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58873" r:id="rId35" name="Drop Down 153">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58874" r:id="rId36" name="Drop Down 154">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58875" r:id="rId37" name="Drop Down 155">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158876" r:id="rId38" name="Drop Down 156">
              <controlPr defaultSize="0" autoLine="0" autoPict="0">
                <anchor moveWithCells="1">
                  <from>
                    <xdr:col>13</xdr:col>
                    <xdr:colOff>15368</xdr:colOff>
                    <xdr:row>34</xdr:row>
                    <xdr:rowOff>15368</xdr:rowOff>
                  </from>
                  <to>
                    <xdr:col>14</xdr:col>
                    <xdr:colOff>15368</xdr:colOff>
                    <xdr:row>34</xdr:row>
                    <xdr:rowOff>238205</xdr:rowOff>
                  </to>
                </anchor>
              </controlPr>
            </control>
          </mc:Choice>
        </mc:AlternateContent>
        <mc:AlternateContent xmlns:mc="http://schemas.openxmlformats.org/markup-compatibility/2006">
          <mc:Choice Requires="x14">
            <control shapeId="158877" r:id="rId39" name="Drop Down 157">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58878" r:id="rId40" name="Drop Down 158">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mc:AlternateContent xmlns:mc="http://schemas.openxmlformats.org/markup-compatibility/2006">
          <mc:Choice Requires="x14">
            <control shapeId="158879" r:id="rId41" name="Drop Down 159">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58880" r:id="rId42" name="Drop Down 160">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58881" r:id="rId43" name="Drop Down 161">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58882" r:id="rId44" name="Drop Down 16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58883" r:id="rId45" name="Drop Down 16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58884" r:id="rId46" name="Drop Down 16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58885" r:id="rId47" name="Drop Down 16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58886" r:id="rId48" name="Drop Down 166">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58887" r:id="rId49" name="Drop Down 167">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58888" r:id="rId50" name="Drop Down 168">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58889" r:id="rId51" name="Drop Down 169">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58890" r:id="rId52" name="Drop Down 170">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58891" r:id="rId53" name="Drop Down 171">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58892" r:id="rId54" name="Drop Down 172">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58893" r:id="rId55" name="Drop Down 173">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58894" r:id="rId56" name="Drop Down 174">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59068" r:id="rId57" name="Drop Down 348">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59069" r:id="rId58" name="Drop Down 349">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59070" r:id="rId59" name="Drop Down 350">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59071" r:id="rId60" name="Drop Down 351">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59072" r:id="rId61" name="Drop Down 352">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59073" r:id="rId62" name="Drop Down 353">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59074" r:id="rId63" name="Drop Down 354">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59075" r:id="rId64" name="Drop Down 355">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59076" r:id="rId65" name="Drop Down 35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59077" r:id="rId66" name="Drop Down 357">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3" id="{DCD5E380-1C8B-4677-A4E6-65573209A55D}">
            <xm:f>_Output!$D$680=1</xm:f>
            <x14:dxf>
              <font>
                <strike/>
              </font>
              <fill>
                <patternFill>
                  <bgColor rgb="FFFFC000"/>
                </patternFill>
              </fill>
            </x14:dxf>
          </x14:cfRule>
          <xm:sqref>A9:Q65</xm:sqref>
        </x14:conditionalFormatting>
        <x14:conditionalFormatting xmlns:xm="http://schemas.microsoft.com/office/excel/2006/main">
          <x14:cfRule type="dataBar" id="{25074FCD-97BC-4F2A-91F0-B2C7FFCB65B8}">
            <x14:dataBar minLength="0" maxLength="100" border="1" gradient="0">
              <x14:cfvo type="num">
                <xm:f>0</xm:f>
              </x14:cfvo>
              <x14:cfvo type="num">
                <xm:f>100</xm:f>
              </x14:cfvo>
              <x14:borderColor theme="3"/>
              <x14:negativeFillColor rgb="FFFF0000"/>
              <x14:axisColor rgb="FF000000"/>
            </x14:dataBar>
          </x14:cfRule>
          <xm:sqref>L64</xm:sqref>
        </x14:conditionalFormatting>
      </x14:conditionalFormatting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Blad34">
    <tabColor rgb="FF0070C0"/>
  </sheetPr>
  <dimension ref="A1:Z122"/>
  <sheetViews>
    <sheetView showRowColHeaders="0"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483"/>
      <c r="B1" s="852" t="s">
        <v>537</v>
      </c>
      <c r="C1" s="852"/>
      <c r="D1" s="852"/>
      <c r="E1" s="852"/>
      <c r="F1" s="852"/>
      <c r="G1" s="852"/>
      <c r="H1" s="852"/>
      <c r="I1" s="852"/>
      <c r="J1" s="852"/>
      <c r="K1" s="852"/>
      <c r="L1" s="759"/>
      <c r="M1" s="421"/>
      <c r="N1" s="759"/>
      <c r="O1" s="421"/>
      <c r="P1" s="421"/>
      <c r="Q1" s="421"/>
      <c r="R1" s="412"/>
    </row>
    <row r="2" spans="1:18" ht="20.3" customHeight="1" x14ac:dyDescent="0.3">
      <c r="A2" s="484"/>
      <c r="B2" s="754"/>
      <c r="C2" s="754"/>
      <c r="D2" s="754"/>
      <c r="E2" s="754"/>
      <c r="F2" s="754"/>
      <c r="G2" s="754"/>
      <c r="H2" s="754"/>
      <c r="I2" s="754"/>
      <c r="J2" s="754"/>
      <c r="K2" s="754"/>
      <c r="L2" s="743"/>
      <c r="M2" s="422"/>
      <c r="N2" s="743"/>
      <c r="O2" s="422"/>
      <c r="P2" s="422"/>
      <c r="Q2" s="422"/>
      <c r="R2" s="415"/>
    </row>
    <row r="3" spans="1:18" ht="20.3" customHeight="1" x14ac:dyDescent="0.3">
      <c r="A3" s="484"/>
      <c r="B3" s="862" t="s">
        <v>2216</v>
      </c>
      <c r="C3" s="863"/>
      <c r="D3" s="863"/>
      <c r="E3" s="863"/>
      <c r="F3" s="864"/>
      <c r="G3" s="735" t="s">
        <v>2375</v>
      </c>
      <c r="H3" s="736"/>
      <c r="I3" s="736"/>
      <c r="J3" s="736"/>
      <c r="K3" s="736"/>
      <c r="L3" s="414"/>
      <c r="M3" s="414"/>
      <c r="N3" s="414"/>
      <c r="O3" s="414"/>
      <c r="P3" s="414"/>
      <c r="Q3" s="414"/>
      <c r="R3" s="415"/>
    </row>
    <row r="4" spans="1:18" ht="20.3" customHeight="1" x14ac:dyDescent="0.3">
      <c r="A4" s="484"/>
      <c r="B4" s="747" t="s">
        <v>2217</v>
      </c>
      <c r="C4" s="748"/>
      <c r="D4" s="748"/>
      <c r="E4" s="748"/>
      <c r="F4" s="858"/>
      <c r="G4" s="747" t="s">
        <v>2220</v>
      </c>
      <c r="H4" s="748"/>
      <c r="I4" s="748"/>
      <c r="J4" s="748"/>
      <c r="K4" s="748"/>
      <c r="L4" s="414"/>
      <c r="M4" s="414"/>
      <c r="N4" s="414"/>
      <c r="O4" s="414"/>
      <c r="P4" s="414"/>
      <c r="Q4" s="414"/>
      <c r="R4" s="415"/>
    </row>
    <row r="5" spans="1:18" ht="20.3" customHeight="1" x14ac:dyDescent="0.3">
      <c r="A5" s="484"/>
      <c r="B5" s="747" t="s">
        <v>2373</v>
      </c>
      <c r="C5" s="748"/>
      <c r="D5" s="748"/>
      <c r="E5" s="748"/>
      <c r="F5" s="858"/>
      <c r="G5" s="747" t="s">
        <v>2219</v>
      </c>
      <c r="H5" s="748"/>
      <c r="I5" s="748"/>
      <c r="J5" s="748"/>
      <c r="K5" s="748"/>
      <c r="L5" s="414"/>
      <c r="M5" s="414"/>
      <c r="N5" s="414"/>
      <c r="O5" s="414"/>
      <c r="P5" s="414"/>
      <c r="Q5" s="414"/>
      <c r="R5" s="415"/>
    </row>
    <row r="6" spans="1:18" ht="20.3" customHeight="1" x14ac:dyDescent="0.3">
      <c r="A6" s="484"/>
      <c r="B6" s="744" t="s">
        <v>2374</v>
      </c>
      <c r="C6" s="745"/>
      <c r="D6" s="745"/>
      <c r="E6" s="745"/>
      <c r="F6" s="746"/>
      <c r="G6" s="423"/>
      <c r="H6" s="414"/>
      <c r="I6" s="414"/>
      <c r="J6" s="414"/>
      <c r="K6" s="414"/>
      <c r="L6" s="414"/>
      <c r="M6" s="414"/>
      <c r="N6" s="414"/>
      <c r="O6" s="414"/>
      <c r="P6" s="414"/>
      <c r="Q6" s="414"/>
      <c r="R6" s="415"/>
    </row>
    <row r="7" spans="1:18" ht="20.3" customHeight="1" thickBot="1" x14ac:dyDescent="0.35">
      <c r="A7" s="416"/>
      <c r="B7" s="417"/>
      <c r="C7" s="417"/>
      <c r="D7" s="417"/>
      <c r="E7" s="417"/>
      <c r="F7" s="417"/>
      <c r="G7" s="417"/>
      <c r="H7" s="417"/>
      <c r="I7" s="417"/>
      <c r="J7" s="417"/>
      <c r="K7" s="417"/>
      <c r="L7" s="417"/>
      <c r="M7" s="417"/>
      <c r="N7" s="417"/>
      <c r="O7" s="417"/>
      <c r="P7" s="417"/>
      <c r="Q7" s="417"/>
      <c r="R7" s="418"/>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4</v>
      </c>
      <c r="B9" s="174" t="s">
        <v>157</v>
      </c>
      <c r="C9" s="174"/>
      <c r="D9" s="174"/>
      <c r="E9" s="174"/>
      <c r="F9" s="174"/>
      <c r="G9" s="174"/>
      <c r="H9" s="174"/>
      <c r="I9" s="174"/>
      <c r="J9" s="174"/>
      <c r="K9" s="174"/>
      <c r="L9" s="177" t="s">
        <v>148</v>
      </c>
      <c r="M9" s="174"/>
      <c r="N9" s="177" t="s">
        <v>125</v>
      </c>
      <c r="O9" s="174"/>
      <c r="P9" s="178" t="s">
        <v>1258</v>
      </c>
      <c r="Q9" s="177" t="s">
        <v>149</v>
      </c>
      <c r="R9" s="156"/>
    </row>
    <row r="10" spans="1:18" ht="20.3" customHeight="1" x14ac:dyDescent="0.3">
      <c r="A10" s="157"/>
      <c r="B10" s="151" t="s">
        <v>902</v>
      </c>
      <c r="C10" s="148"/>
      <c r="D10" s="148"/>
      <c r="E10" s="148"/>
      <c r="F10" s="148"/>
      <c r="G10" s="148"/>
      <c r="H10" s="148"/>
      <c r="I10" s="148"/>
      <c r="J10" s="148"/>
      <c r="K10" s="148"/>
      <c r="L10" s="149"/>
      <c r="M10" s="148"/>
      <c r="N10" s="149"/>
      <c r="O10" s="148"/>
      <c r="P10" s="179"/>
      <c r="Q10" s="407"/>
      <c r="R10" s="156"/>
    </row>
    <row r="11" spans="1:18" ht="20.3" customHeight="1" x14ac:dyDescent="0.3">
      <c r="A11" s="157"/>
      <c r="B11" s="163" t="s">
        <v>62</v>
      </c>
      <c r="C11" s="163" t="s">
        <v>1030</v>
      </c>
      <c r="D11" s="163"/>
      <c r="E11" s="163"/>
      <c r="F11" s="163"/>
      <c r="G11" s="163"/>
      <c r="H11" s="163"/>
      <c r="I11" s="163"/>
      <c r="J11" s="163"/>
      <c r="K11" s="163"/>
      <c r="L11" s="137"/>
      <c r="M11" s="141"/>
      <c r="N11" s="137"/>
      <c r="O11" s="141"/>
      <c r="P11" s="479" t="str">
        <f>VLOOKUP(_Output!D744,_Guidance!B1860:C1865,2,FALSE)</f>
        <v xml:space="preserve"> </v>
      </c>
      <c r="Q11" s="402" t="s">
        <v>2450</v>
      </c>
      <c r="R11" s="156"/>
    </row>
    <row r="12" spans="1:18" ht="20.3" customHeight="1" x14ac:dyDescent="0.3">
      <c r="A12" s="158"/>
      <c r="B12" s="164" t="s">
        <v>63</v>
      </c>
      <c r="C12" s="165" t="s">
        <v>1031</v>
      </c>
      <c r="D12" s="165"/>
      <c r="E12" s="165"/>
      <c r="F12" s="165"/>
      <c r="G12" s="165"/>
      <c r="H12" s="165"/>
      <c r="I12" s="165"/>
      <c r="J12" s="165"/>
      <c r="K12" s="165"/>
      <c r="L12" s="138"/>
      <c r="M12" s="142"/>
      <c r="N12" s="138"/>
      <c r="O12" s="142"/>
      <c r="P12" s="509"/>
      <c r="Q12" s="403"/>
      <c r="R12" s="159"/>
    </row>
    <row r="13" spans="1:18" ht="20.3" customHeight="1" x14ac:dyDescent="0.3">
      <c r="A13" s="158"/>
      <c r="B13" s="167" t="s">
        <v>238</v>
      </c>
      <c r="C13" s="164" t="s">
        <v>905</v>
      </c>
      <c r="D13" s="164"/>
      <c r="E13" s="164"/>
      <c r="F13" s="164"/>
      <c r="G13" s="164"/>
      <c r="H13" s="164"/>
      <c r="I13" s="164"/>
      <c r="J13" s="164"/>
      <c r="K13" s="164"/>
      <c r="L13" s="138"/>
      <c r="M13" s="142"/>
      <c r="N13" s="138"/>
      <c r="O13" s="142"/>
      <c r="P13" s="509"/>
      <c r="Q13" s="403" t="s">
        <v>1130</v>
      </c>
      <c r="R13" s="159"/>
    </row>
    <row r="14" spans="1:18" ht="20.3" customHeight="1" x14ac:dyDescent="0.3">
      <c r="A14" s="158"/>
      <c r="B14" s="167" t="s">
        <v>306</v>
      </c>
      <c r="C14" s="164" t="s">
        <v>906</v>
      </c>
      <c r="D14" s="164"/>
      <c r="E14" s="164"/>
      <c r="F14" s="164"/>
      <c r="G14" s="164"/>
      <c r="H14" s="164"/>
      <c r="I14" s="164"/>
      <c r="J14" s="164"/>
      <c r="K14" s="164"/>
      <c r="L14" s="138"/>
      <c r="M14" s="142"/>
      <c r="N14" s="138"/>
      <c r="O14" s="142"/>
      <c r="P14" s="509"/>
      <c r="Q14" s="403" t="s">
        <v>1131</v>
      </c>
      <c r="R14" s="159"/>
    </row>
    <row r="15" spans="1:18" ht="20.3" customHeight="1" x14ac:dyDescent="0.3">
      <c r="A15" s="158"/>
      <c r="B15" s="167" t="s">
        <v>307</v>
      </c>
      <c r="C15" s="164" t="s">
        <v>908</v>
      </c>
      <c r="D15" s="164"/>
      <c r="E15" s="164"/>
      <c r="F15" s="164"/>
      <c r="G15" s="164"/>
      <c r="H15" s="164"/>
      <c r="I15" s="164"/>
      <c r="J15" s="164"/>
      <c r="K15" s="164"/>
      <c r="L15" s="138"/>
      <c r="M15" s="142"/>
      <c r="N15" s="138"/>
      <c r="O15" s="142"/>
      <c r="P15" s="509"/>
      <c r="Q15" s="403" t="s">
        <v>1132</v>
      </c>
      <c r="R15" s="159"/>
    </row>
    <row r="16" spans="1:18" ht="20.3" customHeight="1" x14ac:dyDescent="0.3">
      <c r="A16" s="158"/>
      <c r="B16" s="167" t="s">
        <v>308</v>
      </c>
      <c r="C16" s="164" t="s">
        <v>910</v>
      </c>
      <c r="D16" s="164"/>
      <c r="E16" s="164"/>
      <c r="F16" s="164"/>
      <c r="G16" s="164"/>
      <c r="H16" s="164"/>
      <c r="I16" s="164"/>
      <c r="J16" s="164"/>
      <c r="K16" s="164"/>
      <c r="L16" s="138"/>
      <c r="M16" s="142"/>
      <c r="N16" s="138"/>
      <c r="O16" s="142"/>
      <c r="P16" s="509"/>
      <c r="Q16" s="403" t="s">
        <v>1133</v>
      </c>
      <c r="R16" s="159"/>
    </row>
    <row r="17" spans="1:18" ht="20.3" customHeight="1" x14ac:dyDescent="0.3">
      <c r="A17" s="158"/>
      <c r="B17" s="167" t="s">
        <v>315</v>
      </c>
      <c r="C17" s="164" t="s">
        <v>912</v>
      </c>
      <c r="D17" s="164"/>
      <c r="E17" s="164"/>
      <c r="F17" s="164"/>
      <c r="G17" s="164"/>
      <c r="H17" s="164"/>
      <c r="I17" s="164"/>
      <c r="J17" s="164"/>
      <c r="K17" s="164"/>
      <c r="L17" s="138"/>
      <c r="M17" s="142"/>
      <c r="N17" s="138"/>
      <c r="O17" s="142"/>
      <c r="P17" s="509"/>
      <c r="Q17" s="403" t="s">
        <v>1134</v>
      </c>
      <c r="R17" s="159"/>
    </row>
    <row r="18" spans="1:18" ht="20.3" customHeight="1" x14ac:dyDescent="0.3">
      <c r="A18" s="158"/>
      <c r="B18" s="167" t="s">
        <v>669</v>
      </c>
      <c r="C18" s="164" t="s">
        <v>914</v>
      </c>
      <c r="D18" s="164"/>
      <c r="E18" s="164"/>
      <c r="F18" s="164"/>
      <c r="G18" s="164"/>
      <c r="H18" s="164"/>
      <c r="I18" s="164"/>
      <c r="J18" s="164"/>
      <c r="K18" s="164"/>
      <c r="L18" s="138"/>
      <c r="M18" s="142"/>
      <c r="N18" s="138"/>
      <c r="O18" s="142"/>
      <c r="P18" s="509"/>
      <c r="Q18" s="403" t="s">
        <v>1135</v>
      </c>
      <c r="R18" s="159"/>
    </row>
    <row r="19" spans="1:18" ht="20.3" customHeight="1" x14ac:dyDescent="0.3">
      <c r="A19" s="158"/>
      <c r="B19" s="167" t="s">
        <v>1032</v>
      </c>
      <c r="C19" s="164" t="s">
        <v>916</v>
      </c>
      <c r="D19" s="164"/>
      <c r="E19" s="164"/>
      <c r="F19" s="164"/>
      <c r="G19" s="164"/>
      <c r="H19" s="164"/>
      <c r="I19" s="164"/>
      <c r="J19" s="164"/>
      <c r="K19" s="164"/>
      <c r="L19" s="138"/>
      <c r="M19" s="142"/>
      <c r="N19" s="138"/>
      <c r="O19" s="142"/>
      <c r="P19" s="509"/>
      <c r="Q19" s="403" t="s">
        <v>1136</v>
      </c>
      <c r="R19" s="159"/>
    </row>
    <row r="20" spans="1:18" ht="20.3" customHeight="1" x14ac:dyDescent="0.3">
      <c r="A20" s="158"/>
      <c r="B20" s="167" t="s">
        <v>1033</v>
      </c>
      <c r="C20" s="164" t="s">
        <v>918</v>
      </c>
      <c r="D20" s="164"/>
      <c r="E20" s="164"/>
      <c r="F20" s="164"/>
      <c r="G20" s="164"/>
      <c r="H20" s="164"/>
      <c r="I20" s="164"/>
      <c r="J20" s="164"/>
      <c r="K20" s="164"/>
      <c r="L20" s="138"/>
      <c r="M20" s="142"/>
      <c r="N20" s="138"/>
      <c r="O20" s="142"/>
      <c r="P20" s="509"/>
      <c r="Q20" s="403" t="s">
        <v>1137</v>
      </c>
      <c r="R20" s="159"/>
    </row>
    <row r="21" spans="1:18" ht="20.3" customHeight="1" x14ac:dyDescent="0.3">
      <c r="A21" s="158"/>
      <c r="B21" s="167" t="s">
        <v>1034</v>
      </c>
      <c r="C21" s="164" t="s">
        <v>920</v>
      </c>
      <c r="D21" s="164"/>
      <c r="E21" s="164"/>
      <c r="F21" s="164"/>
      <c r="G21" s="164"/>
      <c r="H21" s="164"/>
      <c r="I21" s="164"/>
      <c r="J21" s="164"/>
      <c r="K21" s="164"/>
      <c r="L21" s="138"/>
      <c r="M21" s="142"/>
      <c r="N21" s="138"/>
      <c r="O21" s="142"/>
      <c r="P21" s="509"/>
      <c r="Q21" s="403" t="s">
        <v>1138</v>
      </c>
      <c r="R21" s="159"/>
    </row>
    <row r="22" spans="1:18" ht="20.3" customHeight="1" x14ac:dyDescent="0.3">
      <c r="A22" s="158"/>
      <c r="B22" s="167" t="s">
        <v>1035</v>
      </c>
      <c r="C22" s="164" t="s">
        <v>922</v>
      </c>
      <c r="D22" s="164"/>
      <c r="E22" s="164"/>
      <c r="F22" s="164"/>
      <c r="G22" s="164"/>
      <c r="H22" s="164"/>
      <c r="I22" s="164"/>
      <c r="J22" s="164"/>
      <c r="K22" s="164"/>
      <c r="L22" s="138"/>
      <c r="M22" s="142"/>
      <c r="N22" s="138"/>
      <c r="O22" s="142"/>
      <c r="P22" s="509"/>
      <c r="Q22" s="403" t="s">
        <v>1139</v>
      </c>
      <c r="R22" s="159"/>
    </row>
    <row r="23" spans="1:18" ht="20.3" customHeight="1" x14ac:dyDescent="0.3">
      <c r="A23" s="158"/>
      <c r="B23" s="167" t="s">
        <v>1036</v>
      </c>
      <c r="C23" s="166" t="s">
        <v>924</v>
      </c>
      <c r="D23" s="166"/>
      <c r="E23" s="166"/>
      <c r="F23" s="166"/>
      <c r="G23" s="166"/>
      <c r="H23" s="166"/>
      <c r="I23" s="166"/>
      <c r="J23" s="166"/>
      <c r="K23" s="166"/>
      <c r="L23" s="147"/>
      <c r="M23" s="150"/>
      <c r="N23" s="147"/>
      <c r="O23" s="150"/>
      <c r="P23" s="510"/>
      <c r="Q23" s="404" t="s">
        <v>1140</v>
      </c>
      <c r="R23" s="159"/>
    </row>
    <row r="24" spans="1:18" ht="20.3" customHeight="1" x14ac:dyDescent="0.3">
      <c r="A24" s="158"/>
      <c r="B24" s="164"/>
      <c r="C24" s="168" t="s">
        <v>14</v>
      </c>
      <c r="D24" s="168"/>
      <c r="E24" s="168"/>
      <c r="F24" s="168"/>
      <c r="G24" s="168"/>
      <c r="H24" s="168"/>
      <c r="I24" s="168"/>
      <c r="J24" s="168"/>
      <c r="K24" s="168"/>
      <c r="L24" s="408" t="str">
        <f>VLOOKUP(SUM(_Output!D746:D756),_SUM_Completeness!A84:B95,2,FALSE)</f>
        <v>Incomplete</v>
      </c>
      <c r="M24" s="142"/>
      <c r="N24" s="138"/>
      <c r="O24" s="142"/>
      <c r="P24" s="509"/>
      <c r="Q24" s="405" t="s">
        <v>1197</v>
      </c>
      <c r="R24" s="159"/>
    </row>
    <row r="25" spans="1:18" ht="20.3" customHeight="1" x14ac:dyDescent="0.3">
      <c r="A25" s="157"/>
      <c r="B25" s="163" t="s">
        <v>85</v>
      </c>
      <c r="C25" s="163" t="s">
        <v>925</v>
      </c>
      <c r="D25" s="163"/>
      <c r="E25" s="163"/>
      <c r="F25" s="163"/>
      <c r="G25" s="163"/>
      <c r="H25" s="163"/>
      <c r="I25" s="163"/>
      <c r="J25" s="163"/>
      <c r="K25" s="163"/>
      <c r="L25" s="145"/>
      <c r="M25" s="141"/>
      <c r="N25" s="137"/>
      <c r="O25" s="141"/>
      <c r="P25" s="479" t="str">
        <f>VLOOKUP(_Output!D757,_Guidance!B1866:C1871,2,FALSE)</f>
        <v xml:space="preserve"> </v>
      </c>
      <c r="Q25" s="402" t="s">
        <v>2451</v>
      </c>
      <c r="R25" s="156"/>
    </row>
    <row r="26" spans="1:18" ht="20.3" customHeight="1" x14ac:dyDescent="0.3">
      <c r="A26" s="157"/>
      <c r="B26" s="163" t="s">
        <v>116</v>
      </c>
      <c r="C26" s="163" t="s">
        <v>926</v>
      </c>
      <c r="D26" s="163"/>
      <c r="E26" s="163"/>
      <c r="F26" s="163"/>
      <c r="G26" s="163"/>
      <c r="H26" s="163"/>
      <c r="I26" s="163"/>
      <c r="J26" s="163"/>
      <c r="K26" s="163"/>
      <c r="L26" s="137"/>
      <c r="M26" s="141"/>
      <c r="N26" s="137"/>
      <c r="O26" s="141"/>
      <c r="P26" s="479" t="str">
        <f>VLOOKUP(_Output!D758,_Guidance!B1872:C1877,2,FALSE)</f>
        <v xml:space="preserve"> </v>
      </c>
      <c r="Q26" s="402" t="s">
        <v>2452</v>
      </c>
      <c r="R26" s="156"/>
    </row>
    <row r="27" spans="1:18" ht="20.3" customHeight="1" x14ac:dyDescent="0.3">
      <c r="A27" s="157"/>
      <c r="B27" s="163" t="s">
        <v>118</v>
      </c>
      <c r="C27" s="163" t="s">
        <v>927</v>
      </c>
      <c r="D27" s="163"/>
      <c r="E27" s="163"/>
      <c r="F27" s="163"/>
      <c r="G27" s="163"/>
      <c r="H27" s="163"/>
      <c r="I27" s="163"/>
      <c r="J27" s="163"/>
      <c r="K27" s="163"/>
      <c r="L27" s="137"/>
      <c r="M27" s="141"/>
      <c r="N27" s="137"/>
      <c r="O27" s="141"/>
      <c r="P27" s="479" t="str">
        <f>VLOOKUP(_Output!D759,_Guidance!B1878:C1883,2,FALSE)</f>
        <v xml:space="preserve"> </v>
      </c>
      <c r="Q27" s="402" t="s">
        <v>1143</v>
      </c>
      <c r="R27" s="156"/>
    </row>
    <row r="28" spans="1:18" ht="20.3" customHeight="1" x14ac:dyDescent="0.3">
      <c r="A28" s="157"/>
      <c r="B28" s="163" t="s">
        <v>311</v>
      </c>
      <c r="C28" s="163" t="s">
        <v>928</v>
      </c>
      <c r="D28" s="163"/>
      <c r="E28" s="163"/>
      <c r="F28" s="163"/>
      <c r="G28" s="163"/>
      <c r="H28" s="163"/>
      <c r="I28" s="163"/>
      <c r="J28" s="163"/>
      <c r="K28" s="163"/>
      <c r="L28" s="137"/>
      <c r="M28" s="141"/>
      <c r="N28" s="137"/>
      <c r="O28" s="141"/>
      <c r="P28" s="479" t="str">
        <f>VLOOKUP(_Output!D760,_Guidance!B1884:C1889,2,FALSE)</f>
        <v xml:space="preserve"> </v>
      </c>
      <c r="Q28" s="402" t="s">
        <v>2453</v>
      </c>
      <c r="R28" s="156"/>
    </row>
    <row r="29" spans="1:18" ht="20.3" customHeight="1" x14ac:dyDescent="0.3">
      <c r="A29" s="157"/>
      <c r="B29" s="163" t="s">
        <v>820</v>
      </c>
      <c r="C29" s="163" t="s">
        <v>2056</v>
      </c>
      <c r="D29" s="163"/>
      <c r="E29" s="163"/>
      <c r="F29" s="163"/>
      <c r="G29" s="163"/>
      <c r="H29" s="163"/>
      <c r="I29" s="163"/>
      <c r="J29" s="163"/>
      <c r="K29" s="163"/>
      <c r="L29" s="137"/>
      <c r="M29" s="141"/>
      <c r="N29" s="137"/>
      <c r="O29" s="141"/>
      <c r="P29" s="479" t="str">
        <f>VLOOKUP(_Output!D761,_Guidance!B1890:C1895,2,FALSE)</f>
        <v xml:space="preserve"> </v>
      </c>
      <c r="Q29" s="402" t="s">
        <v>2454</v>
      </c>
      <c r="R29" s="156"/>
    </row>
    <row r="30" spans="1:18" ht="20.3" customHeight="1" x14ac:dyDescent="0.3">
      <c r="A30" s="157"/>
      <c r="B30" s="163" t="s">
        <v>822</v>
      </c>
      <c r="C30" s="163" t="s">
        <v>2061</v>
      </c>
      <c r="D30" s="163"/>
      <c r="E30" s="163"/>
      <c r="F30" s="163"/>
      <c r="G30" s="163"/>
      <c r="H30" s="163"/>
      <c r="I30" s="163"/>
      <c r="J30" s="163"/>
      <c r="K30" s="163"/>
      <c r="L30" s="137"/>
      <c r="M30" s="141"/>
      <c r="N30" s="137"/>
      <c r="O30" s="141"/>
      <c r="P30" s="479" t="str">
        <f>VLOOKUP(_Output!D762,_Guidance!B1896:C1901,2,FALSE)</f>
        <v xml:space="preserve"> </v>
      </c>
      <c r="Q30" s="402" t="s">
        <v>1198</v>
      </c>
      <c r="R30" s="156"/>
    </row>
    <row r="31" spans="1:18" ht="20.3" customHeight="1" x14ac:dyDescent="0.3">
      <c r="A31" s="157"/>
      <c r="B31" s="163" t="s">
        <v>824</v>
      </c>
      <c r="C31" s="163" t="s">
        <v>931</v>
      </c>
      <c r="D31" s="163"/>
      <c r="E31" s="163"/>
      <c r="F31" s="163"/>
      <c r="G31" s="163"/>
      <c r="H31" s="163"/>
      <c r="I31" s="163"/>
      <c r="J31" s="163"/>
      <c r="K31" s="163"/>
      <c r="L31" s="137"/>
      <c r="M31" s="141"/>
      <c r="N31" s="137"/>
      <c r="O31" s="141"/>
      <c r="P31" s="479" t="str">
        <f>VLOOKUP(_Output!D763,_Guidance!B1902:C1907,2,FALSE)</f>
        <v xml:space="preserve"> </v>
      </c>
      <c r="Q31" s="402" t="s">
        <v>2456</v>
      </c>
      <c r="R31" s="156"/>
    </row>
    <row r="32" spans="1:18" ht="20.3" customHeight="1" x14ac:dyDescent="0.3">
      <c r="A32" s="157"/>
      <c r="B32" s="163" t="s">
        <v>825</v>
      </c>
      <c r="C32" s="163" t="s">
        <v>933</v>
      </c>
      <c r="D32" s="163"/>
      <c r="E32" s="163"/>
      <c r="F32" s="163"/>
      <c r="G32" s="163"/>
      <c r="H32" s="163"/>
      <c r="I32" s="163"/>
      <c r="J32" s="163"/>
      <c r="K32" s="163"/>
      <c r="L32" s="137"/>
      <c r="M32" s="141"/>
      <c r="N32" s="137"/>
      <c r="O32" s="141"/>
      <c r="P32" s="479" t="str">
        <f>VLOOKUP(_Output!D765,_Guidance!B1908:C1913,2,FALSE)</f>
        <v xml:space="preserve"> </v>
      </c>
      <c r="Q32" s="402" t="s">
        <v>2589</v>
      </c>
      <c r="R32" s="156"/>
    </row>
    <row r="33" spans="1:18" ht="20.3" customHeight="1" x14ac:dyDescent="0.3">
      <c r="A33" s="157"/>
      <c r="B33" s="163" t="s">
        <v>827</v>
      </c>
      <c r="C33" s="163" t="s">
        <v>3456</v>
      </c>
      <c r="D33" s="163"/>
      <c r="E33" s="163"/>
      <c r="F33" s="163"/>
      <c r="G33" s="163"/>
      <c r="H33" s="163"/>
      <c r="I33" s="163"/>
      <c r="J33" s="163"/>
      <c r="K33" s="163"/>
      <c r="L33" s="137"/>
      <c r="M33" s="141"/>
      <c r="N33" s="137"/>
      <c r="O33" s="141"/>
      <c r="P33" s="479" t="str">
        <f>VLOOKUP(_Output!D1068,_Guidance!B1914:C1919,2,FALSE)</f>
        <v xml:space="preserve"> </v>
      </c>
      <c r="Q33" s="402" t="s">
        <v>3457</v>
      </c>
      <c r="R33" s="156"/>
    </row>
    <row r="34" spans="1:18" ht="20.3" customHeight="1" x14ac:dyDescent="0.3">
      <c r="A34" s="157"/>
      <c r="B34" s="163" t="s">
        <v>828</v>
      </c>
      <c r="C34" s="163" t="s">
        <v>935</v>
      </c>
      <c r="D34" s="163"/>
      <c r="E34" s="163"/>
      <c r="F34" s="163"/>
      <c r="G34" s="163"/>
      <c r="H34" s="163"/>
      <c r="I34" s="163"/>
      <c r="J34" s="163"/>
      <c r="K34" s="163"/>
      <c r="L34" s="137"/>
      <c r="M34" s="141"/>
      <c r="N34" s="137"/>
      <c r="O34" s="141"/>
      <c r="P34" s="479" t="str">
        <f>VLOOKUP(_Output!D766,_Guidance!B1920:C1925,2,FALSE)</f>
        <v xml:space="preserve"> </v>
      </c>
      <c r="Q34" s="402" t="s">
        <v>2457</v>
      </c>
      <c r="R34" s="156"/>
    </row>
    <row r="35" spans="1:18" ht="20.3" customHeight="1" x14ac:dyDescent="0.3">
      <c r="A35" s="157"/>
      <c r="B35" s="163" t="s">
        <v>1037</v>
      </c>
      <c r="C35" s="163" t="s">
        <v>939</v>
      </c>
      <c r="D35" s="163"/>
      <c r="E35" s="163"/>
      <c r="F35" s="163"/>
      <c r="G35" s="163"/>
      <c r="H35" s="163"/>
      <c r="I35" s="163"/>
      <c r="J35" s="163"/>
      <c r="K35" s="163"/>
      <c r="L35" s="137"/>
      <c r="M35" s="141"/>
      <c r="N35" s="137"/>
      <c r="O35" s="141"/>
      <c r="P35" s="479" t="str">
        <f>VLOOKUP(_Output!D767,_Guidance!B1926:C1931,2,FALSE)</f>
        <v xml:space="preserve"> </v>
      </c>
      <c r="Q35" s="402" t="s">
        <v>2458</v>
      </c>
      <c r="R35" s="156"/>
    </row>
    <row r="36" spans="1:18" ht="20.3" customHeight="1" x14ac:dyDescent="0.3">
      <c r="A36" s="157"/>
      <c r="B36" s="163" t="s">
        <v>4670</v>
      </c>
      <c r="C36" s="163" t="s">
        <v>2079</v>
      </c>
      <c r="D36" s="163"/>
      <c r="E36" s="163"/>
      <c r="F36" s="163"/>
      <c r="G36" s="163"/>
      <c r="H36" s="163"/>
      <c r="I36" s="163"/>
      <c r="J36" s="163"/>
      <c r="K36" s="163"/>
      <c r="L36" s="137"/>
      <c r="M36" s="141"/>
      <c r="N36" s="137"/>
      <c r="O36" s="141"/>
      <c r="P36" s="479" t="str">
        <f>VLOOKUP(_Output!D768,_Guidance!B1932:C1937,2,FALSE)</f>
        <v xml:space="preserve"> </v>
      </c>
      <c r="Q36" s="402" t="s">
        <v>1146</v>
      </c>
      <c r="R36" s="156"/>
    </row>
    <row r="37" spans="1:18" ht="20.3" customHeight="1" x14ac:dyDescent="0.3">
      <c r="A37" s="157"/>
      <c r="B37" s="152" t="s">
        <v>941</v>
      </c>
      <c r="C37" s="144"/>
      <c r="D37" s="144"/>
      <c r="E37" s="144"/>
      <c r="F37" s="144"/>
      <c r="G37" s="144"/>
      <c r="H37" s="144"/>
      <c r="I37" s="144"/>
      <c r="J37" s="144"/>
      <c r="K37" s="144"/>
      <c r="L37" s="140"/>
      <c r="M37" s="144"/>
      <c r="N37" s="140"/>
      <c r="O37" s="144"/>
      <c r="P37" s="480"/>
      <c r="Q37" s="406"/>
      <c r="R37" s="156"/>
    </row>
    <row r="38" spans="1:18" ht="20.3" customHeight="1" x14ac:dyDescent="0.3">
      <c r="A38" s="157"/>
      <c r="B38" s="163" t="s">
        <v>1055</v>
      </c>
      <c r="C38" s="169" t="s">
        <v>1038</v>
      </c>
      <c r="D38" s="169"/>
      <c r="E38" s="169"/>
      <c r="F38" s="169"/>
      <c r="G38" s="169"/>
      <c r="H38" s="169"/>
      <c r="I38" s="169"/>
      <c r="J38" s="169"/>
      <c r="K38" s="169"/>
      <c r="L38" s="137"/>
      <c r="M38" s="141"/>
      <c r="N38" s="137"/>
      <c r="O38" s="141"/>
      <c r="P38" s="479"/>
      <c r="Q38" s="402"/>
      <c r="R38" s="156"/>
    </row>
    <row r="39" spans="1:18" ht="20.3" customHeight="1" x14ac:dyDescent="0.3">
      <c r="A39" s="157"/>
      <c r="B39" s="615" t="s">
        <v>2910</v>
      </c>
      <c r="C39" s="169"/>
      <c r="D39" s="169"/>
      <c r="E39" s="169"/>
      <c r="F39" s="169"/>
      <c r="G39" s="169"/>
      <c r="H39" s="169"/>
      <c r="I39" s="169"/>
      <c r="J39" s="169"/>
      <c r="K39" s="169"/>
      <c r="L39" s="137"/>
      <c r="M39" s="141"/>
      <c r="N39" s="137"/>
      <c r="O39" s="141"/>
      <c r="P39" s="479"/>
      <c r="Q39" s="402"/>
      <c r="R39" s="156"/>
    </row>
    <row r="40" spans="1:18" ht="20.3" customHeight="1" x14ac:dyDescent="0.3">
      <c r="A40" s="157"/>
      <c r="B40" s="170" t="s">
        <v>3631</v>
      </c>
      <c r="C40" s="163" t="s">
        <v>1039</v>
      </c>
      <c r="D40" s="163"/>
      <c r="E40" s="163"/>
      <c r="F40" s="163"/>
      <c r="G40" s="163"/>
      <c r="H40" s="163"/>
      <c r="I40" s="163"/>
      <c r="J40" s="163"/>
      <c r="K40" s="163"/>
      <c r="L40" s="137"/>
      <c r="M40" s="141"/>
      <c r="N40" s="137"/>
      <c r="O40" s="141"/>
      <c r="P40" s="479" t="str">
        <f>VLOOKUP(_Output!D770,_Guidance!$B$2187:$C$2193,2,FALSE)</f>
        <v xml:space="preserve"> </v>
      </c>
      <c r="Q40" s="402" t="s">
        <v>1199</v>
      </c>
      <c r="R40" s="156"/>
    </row>
    <row r="41" spans="1:18" ht="20.3" customHeight="1" x14ac:dyDescent="0.3">
      <c r="A41" s="157"/>
      <c r="B41" s="170" t="s">
        <v>3632</v>
      </c>
      <c r="C41" s="163" t="s">
        <v>1040</v>
      </c>
      <c r="D41" s="163"/>
      <c r="E41" s="163"/>
      <c r="F41" s="163"/>
      <c r="G41" s="163"/>
      <c r="H41" s="163"/>
      <c r="I41" s="163"/>
      <c r="J41" s="163"/>
      <c r="K41" s="163"/>
      <c r="L41" s="137"/>
      <c r="M41" s="141"/>
      <c r="N41" s="137"/>
      <c r="O41" s="141"/>
      <c r="P41" s="479" t="str">
        <f>VLOOKUP(_Output!D771,_Guidance!$B$2187:$C$2193,2,FALSE)</f>
        <v xml:space="preserve"> </v>
      </c>
      <c r="Q41" s="402" t="s">
        <v>2772</v>
      </c>
      <c r="R41" s="156"/>
    </row>
    <row r="42" spans="1:18" ht="20.3" customHeight="1" x14ac:dyDescent="0.3">
      <c r="A42" s="157"/>
      <c r="B42" s="170" t="s">
        <v>3633</v>
      </c>
      <c r="C42" s="163" t="s">
        <v>2601</v>
      </c>
      <c r="D42" s="163"/>
      <c r="E42" s="163"/>
      <c r="F42" s="163"/>
      <c r="G42" s="163"/>
      <c r="H42" s="163"/>
      <c r="I42" s="163"/>
      <c r="J42" s="163"/>
      <c r="K42" s="163"/>
      <c r="L42" s="137"/>
      <c r="M42" s="141"/>
      <c r="N42" s="137"/>
      <c r="O42" s="141"/>
      <c r="P42" s="479" t="str">
        <f>VLOOKUP(_Output!D772,_Guidance!$B$2187:$C$2193,2,FALSE)</f>
        <v xml:space="preserve"> </v>
      </c>
      <c r="Q42" s="402" t="s">
        <v>1200</v>
      </c>
      <c r="R42" s="156"/>
    </row>
    <row r="43" spans="1:18" ht="20.3" customHeight="1" x14ac:dyDescent="0.3">
      <c r="A43" s="157"/>
      <c r="B43" s="170" t="s">
        <v>3634</v>
      </c>
      <c r="C43" s="163" t="s">
        <v>2132</v>
      </c>
      <c r="D43" s="163"/>
      <c r="E43" s="163"/>
      <c r="F43" s="163"/>
      <c r="G43" s="163"/>
      <c r="H43" s="163"/>
      <c r="I43" s="163"/>
      <c r="J43" s="163"/>
      <c r="K43" s="163"/>
      <c r="L43" s="137"/>
      <c r="M43" s="141"/>
      <c r="N43" s="137"/>
      <c r="O43" s="141"/>
      <c r="P43" s="479" t="str">
        <f>VLOOKUP(_Output!D773,_Guidance!$B$2187:$C$2193,2,FALSE)</f>
        <v xml:space="preserve"> </v>
      </c>
      <c r="Q43" s="402" t="s">
        <v>1201</v>
      </c>
      <c r="R43" s="156"/>
    </row>
    <row r="44" spans="1:18" ht="20.3" customHeight="1" x14ac:dyDescent="0.3">
      <c r="A44" s="157"/>
      <c r="B44" s="170" t="s">
        <v>3635</v>
      </c>
      <c r="C44" s="163" t="s">
        <v>2137</v>
      </c>
      <c r="D44" s="163"/>
      <c r="E44" s="163"/>
      <c r="F44" s="163"/>
      <c r="G44" s="163"/>
      <c r="H44" s="163"/>
      <c r="I44" s="163"/>
      <c r="J44" s="163"/>
      <c r="K44" s="163"/>
      <c r="L44" s="137"/>
      <c r="M44" s="141"/>
      <c r="N44" s="137"/>
      <c r="O44" s="141"/>
      <c r="P44" s="479" t="str">
        <f>VLOOKUP(_Output!D774,_Guidance!$B$2187:$C$2193,2,FALSE)</f>
        <v xml:space="preserve"> </v>
      </c>
      <c r="Q44" s="402" t="s">
        <v>2138</v>
      </c>
      <c r="R44" s="156"/>
    </row>
    <row r="45" spans="1:18" ht="20.3" customHeight="1" x14ac:dyDescent="0.3">
      <c r="A45" s="157"/>
      <c r="B45" s="170" t="s">
        <v>3636</v>
      </c>
      <c r="C45" s="163" t="s">
        <v>2133</v>
      </c>
      <c r="D45" s="163"/>
      <c r="E45" s="163"/>
      <c r="F45" s="163"/>
      <c r="G45" s="163"/>
      <c r="H45" s="163"/>
      <c r="I45" s="163"/>
      <c r="J45" s="163"/>
      <c r="K45" s="163"/>
      <c r="L45" s="137"/>
      <c r="M45" s="141"/>
      <c r="N45" s="137"/>
      <c r="O45" s="141"/>
      <c r="P45" s="479" t="str">
        <f>VLOOKUP(_Output!D775,_Guidance!$B$2187:$C$2193,2,FALSE)</f>
        <v xml:space="preserve"> </v>
      </c>
      <c r="Q45" s="402" t="s">
        <v>1202</v>
      </c>
      <c r="R45" s="156"/>
    </row>
    <row r="46" spans="1:18" ht="20.3" customHeight="1" x14ac:dyDescent="0.3">
      <c r="A46" s="157"/>
      <c r="B46" s="170" t="s">
        <v>3637</v>
      </c>
      <c r="C46" s="163" t="s">
        <v>2134</v>
      </c>
      <c r="D46" s="163"/>
      <c r="E46" s="163"/>
      <c r="F46" s="163"/>
      <c r="G46" s="163"/>
      <c r="H46" s="163"/>
      <c r="I46" s="163"/>
      <c r="J46" s="163"/>
      <c r="K46" s="163"/>
      <c r="L46" s="137"/>
      <c r="M46" s="141"/>
      <c r="N46" s="137"/>
      <c r="O46" s="141"/>
      <c r="P46" s="479" t="str">
        <f>VLOOKUP(_Output!D776,_Guidance!$B$2187:$C$2193,2,FALSE)</f>
        <v xml:space="preserve"> </v>
      </c>
      <c r="Q46" s="402" t="s">
        <v>1203</v>
      </c>
      <c r="R46" s="156"/>
    </row>
    <row r="47" spans="1:18" ht="20.3" customHeight="1" x14ac:dyDescent="0.3">
      <c r="A47" s="157"/>
      <c r="B47" s="170" t="s">
        <v>3638</v>
      </c>
      <c r="C47" s="163" t="s">
        <v>2135</v>
      </c>
      <c r="D47" s="163"/>
      <c r="E47" s="163"/>
      <c r="F47" s="163"/>
      <c r="G47" s="163"/>
      <c r="H47" s="163"/>
      <c r="I47" s="163"/>
      <c r="J47" s="163"/>
      <c r="K47" s="163"/>
      <c r="L47" s="137"/>
      <c r="M47" s="141"/>
      <c r="N47" s="137"/>
      <c r="O47" s="141"/>
      <c r="P47" s="479" t="str">
        <f>VLOOKUP(_Output!D777,_Guidance!$B$2187:$C$2193,2,FALSE)</f>
        <v xml:space="preserve"> </v>
      </c>
      <c r="Q47" s="402" t="s">
        <v>1204</v>
      </c>
      <c r="R47" s="156"/>
    </row>
    <row r="48" spans="1:18" ht="20.3" customHeight="1" x14ac:dyDescent="0.3">
      <c r="A48" s="157"/>
      <c r="B48" s="170" t="s">
        <v>3639</v>
      </c>
      <c r="C48" s="163" t="s">
        <v>2136</v>
      </c>
      <c r="D48" s="163"/>
      <c r="E48" s="163"/>
      <c r="F48" s="163"/>
      <c r="G48" s="163"/>
      <c r="H48" s="163"/>
      <c r="I48" s="163"/>
      <c r="J48" s="163"/>
      <c r="K48" s="163"/>
      <c r="L48" s="137"/>
      <c r="M48" s="141"/>
      <c r="N48" s="137"/>
      <c r="O48" s="141"/>
      <c r="P48" s="479" t="str">
        <f>VLOOKUP(_Output!D778,_Guidance!$B$2187:$C$2193,2,FALSE)</f>
        <v xml:space="preserve"> </v>
      </c>
      <c r="Q48" s="402" t="s">
        <v>1205</v>
      </c>
      <c r="R48" s="156"/>
    </row>
    <row r="49" spans="1:18" ht="20.3" customHeight="1" x14ac:dyDescent="0.3">
      <c r="A49" s="157"/>
      <c r="B49" s="615" t="s">
        <v>2911</v>
      </c>
      <c r="C49" s="163"/>
      <c r="D49" s="163"/>
      <c r="E49" s="163"/>
      <c r="F49" s="163"/>
      <c r="G49" s="163"/>
      <c r="H49" s="163"/>
      <c r="I49" s="163"/>
      <c r="J49" s="163"/>
      <c r="K49" s="163"/>
      <c r="L49" s="137"/>
      <c r="M49" s="141"/>
      <c r="N49" s="137"/>
      <c r="O49" s="141"/>
      <c r="P49" s="479"/>
      <c r="Q49" s="402"/>
      <c r="R49" s="156"/>
    </row>
    <row r="50" spans="1:18" ht="20.3" customHeight="1" x14ac:dyDescent="0.3">
      <c r="A50" s="157"/>
      <c r="B50" s="170" t="s">
        <v>3640</v>
      </c>
      <c r="C50" s="163" t="s">
        <v>1041</v>
      </c>
      <c r="D50" s="163"/>
      <c r="E50" s="163"/>
      <c r="F50" s="163"/>
      <c r="G50" s="163"/>
      <c r="H50" s="163"/>
      <c r="I50" s="163"/>
      <c r="J50" s="163"/>
      <c r="K50" s="163"/>
      <c r="L50" s="137"/>
      <c r="M50" s="141"/>
      <c r="N50" s="137"/>
      <c r="O50" s="141"/>
      <c r="P50" s="479" t="str">
        <f>VLOOKUP(_Output!D779,_Guidance!$B$2187:$C$2193,2,FALSE)</f>
        <v xml:space="preserve"> </v>
      </c>
      <c r="Q50" s="402" t="s">
        <v>2602</v>
      </c>
      <c r="R50" s="156"/>
    </row>
    <row r="51" spans="1:18" ht="20.3" customHeight="1" x14ac:dyDescent="0.3">
      <c r="A51" s="157"/>
      <c r="B51" s="170" t="s">
        <v>3641</v>
      </c>
      <c r="C51" s="163" t="s">
        <v>1042</v>
      </c>
      <c r="D51" s="163"/>
      <c r="E51" s="163"/>
      <c r="F51" s="163"/>
      <c r="G51" s="163"/>
      <c r="H51" s="163"/>
      <c r="I51" s="163"/>
      <c r="J51" s="163"/>
      <c r="K51" s="163"/>
      <c r="L51" s="137"/>
      <c r="M51" s="141"/>
      <c r="N51" s="137"/>
      <c r="O51" s="141"/>
      <c r="P51" s="479" t="str">
        <f>VLOOKUP(_Output!D780,_Guidance!$B$2187:$C$2193,2,FALSE)</f>
        <v xml:space="preserve"> </v>
      </c>
      <c r="Q51" s="402" t="s">
        <v>2603</v>
      </c>
      <c r="R51" s="156"/>
    </row>
    <row r="52" spans="1:18" ht="20.3" customHeight="1" x14ac:dyDescent="0.3">
      <c r="A52" s="157"/>
      <c r="B52" s="170" t="s">
        <v>3642</v>
      </c>
      <c r="C52" s="163" t="s">
        <v>1043</v>
      </c>
      <c r="D52" s="163"/>
      <c r="E52" s="163"/>
      <c r="F52" s="163"/>
      <c r="G52" s="163"/>
      <c r="H52" s="163"/>
      <c r="I52" s="163"/>
      <c r="J52" s="163"/>
      <c r="K52" s="163"/>
      <c r="L52" s="137"/>
      <c r="M52" s="141"/>
      <c r="N52" s="137"/>
      <c r="O52" s="141"/>
      <c r="P52" s="479" t="str">
        <f>VLOOKUP(_Output!D781,_Guidance!$B$2187:$C$2193,2,FALSE)</f>
        <v xml:space="preserve"> </v>
      </c>
      <c r="Q52" s="402" t="s">
        <v>1206</v>
      </c>
      <c r="R52" s="156"/>
    </row>
    <row r="53" spans="1:18" ht="20.3" customHeight="1" x14ac:dyDescent="0.3">
      <c r="A53" s="157"/>
      <c r="B53" s="170" t="s">
        <v>3643</v>
      </c>
      <c r="C53" s="163" t="s">
        <v>1021</v>
      </c>
      <c r="D53" s="163"/>
      <c r="E53" s="163"/>
      <c r="F53" s="163"/>
      <c r="G53" s="163"/>
      <c r="H53" s="163"/>
      <c r="I53" s="163"/>
      <c r="J53" s="163"/>
      <c r="K53" s="163"/>
      <c r="L53" s="137"/>
      <c r="M53" s="141"/>
      <c r="N53" s="137"/>
      <c r="O53" s="141"/>
      <c r="P53" s="479" t="str">
        <f>VLOOKUP(_Output!D782,_Guidance!$B$2187:$C$2193,2,FALSE)</f>
        <v xml:space="preserve"> </v>
      </c>
      <c r="Q53" s="402" t="s">
        <v>2604</v>
      </c>
      <c r="R53" s="156"/>
    </row>
    <row r="54" spans="1:18" ht="20.3" customHeight="1" x14ac:dyDescent="0.3">
      <c r="A54" s="157"/>
      <c r="B54" s="170" t="s">
        <v>3644</v>
      </c>
      <c r="C54" s="163" t="s">
        <v>575</v>
      </c>
      <c r="D54" s="163"/>
      <c r="E54" s="163"/>
      <c r="F54" s="163"/>
      <c r="G54" s="163"/>
      <c r="H54" s="163"/>
      <c r="I54" s="163"/>
      <c r="J54" s="163"/>
      <c r="K54" s="163"/>
      <c r="L54" s="137"/>
      <c r="M54" s="141"/>
      <c r="N54" s="137"/>
      <c r="O54" s="141"/>
      <c r="P54" s="479" t="str">
        <f>VLOOKUP(_Output!D783,_Guidance!$B$2187:$C$2193,2,FALSE)</f>
        <v xml:space="preserve"> </v>
      </c>
      <c r="Q54" s="402" t="s">
        <v>1207</v>
      </c>
      <c r="R54" s="156"/>
    </row>
    <row r="55" spans="1:18" ht="20.3" customHeight="1" x14ac:dyDescent="0.3">
      <c r="A55" s="157"/>
      <c r="B55" s="170" t="s">
        <v>3645</v>
      </c>
      <c r="C55" s="163" t="s">
        <v>1044</v>
      </c>
      <c r="D55" s="163"/>
      <c r="E55" s="163"/>
      <c r="F55" s="163"/>
      <c r="G55" s="163"/>
      <c r="H55" s="163"/>
      <c r="I55" s="163"/>
      <c r="J55" s="163"/>
      <c r="K55" s="163"/>
      <c r="L55" s="137"/>
      <c r="M55" s="141"/>
      <c r="N55" s="137"/>
      <c r="O55" s="141"/>
      <c r="P55" s="479" t="str">
        <f>VLOOKUP(_Output!D784,_Guidance!$B$2187:$C$2193,2,FALSE)</f>
        <v xml:space="preserve"> </v>
      </c>
      <c r="Q55" s="402" t="s">
        <v>1208</v>
      </c>
      <c r="R55" s="156"/>
    </row>
    <row r="56" spans="1:18" ht="20.3" customHeight="1" x14ac:dyDescent="0.3">
      <c r="A56" s="157"/>
      <c r="B56" s="170" t="s">
        <v>3646</v>
      </c>
      <c r="C56" s="163" t="s">
        <v>2773</v>
      </c>
      <c r="D56" s="163"/>
      <c r="E56" s="163"/>
      <c r="F56" s="163"/>
      <c r="G56" s="163"/>
      <c r="H56" s="163"/>
      <c r="I56" s="163"/>
      <c r="J56" s="163"/>
      <c r="K56" s="163"/>
      <c r="L56" s="137"/>
      <c r="M56" s="141"/>
      <c r="N56" s="137"/>
      <c r="O56" s="141"/>
      <c r="P56" s="479" t="str">
        <f>VLOOKUP(_Output!D785,_Guidance!$B$2187:$C$2193,2,FALSE)</f>
        <v xml:space="preserve"> </v>
      </c>
      <c r="Q56" s="402" t="s">
        <v>2774</v>
      </c>
      <c r="R56" s="156"/>
    </row>
    <row r="57" spans="1:18" ht="20.3" customHeight="1" x14ac:dyDescent="0.3">
      <c r="A57" s="157"/>
      <c r="B57" s="170" t="s">
        <v>3647</v>
      </c>
      <c r="C57" s="163" t="s">
        <v>1045</v>
      </c>
      <c r="D57" s="163"/>
      <c r="E57" s="163"/>
      <c r="F57" s="163"/>
      <c r="G57" s="163"/>
      <c r="H57" s="163"/>
      <c r="I57" s="163"/>
      <c r="J57" s="163"/>
      <c r="K57" s="163"/>
      <c r="L57" s="137"/>
      <c r="M57" s="141"/>
      <c r="N57" s="137"/>
      <c r="O57" s="141"/>
      <c r="P57" s="479" t="str">
        <f>VLOOKUP(_Output!D786,_Guidance!$B$2187:$C$2193,2,FALSE)</f>
        <v xml:space="preserve"> </v>
      </c>
      <c r="Q57" s="402" t="s">
        <v>1209</v>
      </c>
      <c r="R57" s="156"/>
    </row>
    <row r="58" spans="1:18" ht="20.3" customHeight="1" x14ac:dyDescent="0.3">
      <c r="A58" s="157"/>
      <c r="B58" s="170" t="s">
        <v>3648</v>
      </c>
      <c r="C58" s="163" t="s">
        <v>1046</v>
      </c>
      <c r="D58" s="163"/>
      <c r="E58" s="163"/>
      <c r="F58" s="163"/>
      <c r="G58" s="163"/>
      <c r="H58" s="163"/>
      <c r="I58" s="163"/>
      <c r="J58" s="163"/>
      <c r="K58" s="163"/>
      <c r="L58" s="137"/>
      <c r="M58" s="141"/>
      <c r="N58" s="137"/>
      <c r="O58" s="141"/>
      <c r="P58" s="479" t="str">
        <f>VLOOKUP(_Output!D787,_Guidance!$B$2187:$C$2193,2,FALSE)</f>
        <v xml:space="preserve"> </v>
      </c>
      <c r="Q58" s="402" t="s">
        <v>1210</v>
      </c>
      <c r="R58" s="156"/>
    </row>
    <row r="59" spans="1:18" ht="20.3" customHeight="1" x14ac:dyDescent="0.3">
      <c r="A59" s="157"/>
      <c r="B59" s="170" t="s">
        <v>3649</v>
      </c>
      <c r="C59" s="163" t="s">
        <v>1047</v>
      </c>
      <c r="D59" s="163"/>
      <c r="E59" s="163"/>
      <c r="F59" s="163"/>
      <c r="G59" s="163"/>
      <c r="H59" s="163"/>
      <c r="I59" s="163"/>
      <c r="J59" s="163"/>
      <c r="K59" s="163"/>
      <c r="L59" s="137"/>
      <c r="M59" s="141"/>
      <c r="N59" s="137"/>
      <c r="O59" s="141"/>
      <c r="P59" s="479" t="str">
        <f>VLOOKUP(_Output!D788,_Guidance!$B$2187:$C$2193,2,FALSE)</f>
        <v xml:space="preserve"> </v>
      </c>
      <c r="Q59" s="402" t="s">
        <v>1211</v>
      </c>
      <c r="R59" s="156"/>
    </row>
    <row r="60" spans="1:18" ht="20.3" customHeight="1" x14ac:dyDescent="0.3">
      <c r="A60" s="157"/>
      <c r="B60" s="170" t="s">
        <v>3650</v>
      </c>
      <c r="C60" s="163" t="s">
        <v>1048</v>
      </c>
      <c r="D60" s="163"/>
      <c r="E60" s="163"/>
      <c r="F60" s="163"/>
      <c r="G60" s="163"/>
      <c r="H60" s="163"/>
      <c r="I60" s="163"/>
      <c r="J60" s="163"/>
      <c r="K60" s="163"/>
      <c r="L60" s="137"/>
      <c r="M60" s="141"/>
      <c r="N60" s="137"/>
      <c r="O60" s="141"/>
      <c r="P60" s="479" t="str">
        <f>VLOOKUP(_Output!D789,_Guidance!$B$2187:$C$2193,2,FALSE)</f>
        <v xml:space="preserve"> </v>
      </c>
      <c r="Q60" s="402" t="s">
        <v>1212</v>
      </c>
      <c r="R60" s="156"/>
    </row>
    <row r="61" spans="1:18" ht="20.3" customHeight="1" x14ac:dyDescent="0.3">
      <c r="A61" s="157"/>
      <c r="B61" s="170" t="s">
        <v>3651</v>
      </c>
      <c r="C61" s="163" t="s">
        <v>1049</v>
      </c>
      <c r="D61" s="163"/>
      <c r="E61" s="163"/>
      <c r="F61" s="163"/>
      <c r="G61" s="163"/>
      <c r="H61" s="163"/>
      <c r="I61" s="163"/>
      <c r="J61" s="163"/>
      <c r="K61" s="163"/>
      <c r="L61" s="137"/>
      <c r="M61" s="141"/>
      <c r="N61" s="137"/>
      <c r="O61" s="141"/>
      <c r="P61" s="479" t="str">
        <f>VLOOKUP(_Output!D790,_Guidance!$B$2187:$C$2193,2,FALSE)</f>
        <v xml:space="preserve"> </v>
      </c>
      <c r="Q61" s="402" t="s">
        <v>1213</v>
      </c>
      <c r="R61" s="156"/>
    </row>
    <row r="62" spans="1:18" ht="20.3" customHeight="1" x14ac:dyDescent="0.3">
      <c r="A62" s="157"/>
      <c r="B62" s="170" t="s">
        <v>3652</v>
      </c>
      <c r="C62" s="163" t="s">
        <v>2605</v>
      </c>
      <c r="D62" s="163"/>
      <c r="E62" s="163"/>
      <c r="F62" s="163"/>
      <c r="G62" s="163"/>
      <c r="H62" s="163"/>
      <c r="I62" s="163"/>
      <c r="J62" s="163"/>
      <c r="K62" s="163"/>
      <c r="L62" s="137"/>
      <c r="M62" s="141"/>
      <c r="N62" s="137"/>
      <c r="O62" s="141"/>
      <c r="P62" s="479" t="str">
        <f>VLOOKUP(_Output!D791,_Guidance!$B$2187:$C$2193,2,FALSE)</f>
        <v xml:space="preserve"> </v>
      </c>
      <c r="Q62" s="402" t="s">
        <v>1214</v>
      </c>
      <c r="R62" s="156"/>
    </row>
    <row r="63" spans="1:18" ht="20.3" customHeight="1" x14ac:dyDescent="0.3">
      <c r="A63" s="157"/>
      <c r="B63" s="170" t="s">
        <v>3653</v>
      </c>
      <c r="C63" s="163" t="s">
        <v>2775</v>
      </c>
      <c r="D63" s="163"/>
      <c r="E63" s="163"/>
      <c r="F63" s="163"/>
      <c r="G63" s="163"/>
      <c r="H63" s="163"/>
      <c r="I63" s="163"/>
      <c r="J63" s="163"/>
      <c r="K63" s="163"/>
      <c r="L63" s="137"/>
      <c r="M63" s="141"/>
      <c r="N63" s="137"/>
      <c r="O63" s="141"/>
      <c r="P63" s="479" t="str">
        <f>VLOOKUP(_Output!D792,_Guidance!$B$2187:$C$2193,2,FALSE)</f>
        <v xml:space="preserve"> </v>
      </c>
      <c r="Q63" s="402" t="s">
        <v>2776</v>
      </c>
      <c r="R63" s="156"/>
    </row>
    <row r="64" spans="1:18" ht="20.3" customHeight="1" x14ac:dyDescent="0.3">
      <c r="A64" s="157"/>
      <c r="B64" s="170" t="s">
        <v>3654</v>
      </c>
      <c r="C64" s="163" t="s">
        <v>1051</v>
      </c>
      <c r="D64" s="163"/>
      <c r="E64" s="163"/>
      <c r="F64" s="163"/>
      <c r="G64" s="163"/>
      <c r="H64" s="163"/>
      <c r="I64" s="163"/>
      <c r="J64" s="163"/>
      <c r="K64" s="163"/>
      <c r="L64" s="137"/>
      <c r="M64" s="141"/>
      <c r="N64" s="137"/>
      <c r="O64" s="141"/>
      <c r="P64" s="479" t="str">
        <f>VLOOKUP(_Output!D793,_Guidance!$B$2187:$C$2193,2,FALSE)</f>
        <v xml:space="preserve"> </v>
      </c>
      <c r="Q64" s="402" t="s">
        <v>1216</v>
      </c>
      <c r="R64" s="156"/>
    </row>
    <row r="65" spans="1:18" ht="20.3" customHeight="1" x14ac:dyDescent="0.3">
      <c r="A65" s="157"/>
      <c r="B65" s="170" t="s">
        <v>3655</v>
      </c>
      <c r="C65" s="163" t="s">
        <v>2913</v>
      </c>
      <c r="D65" s="163"/>
      <c r="E65" s="163"/>
      <c r="F65" s="163"/>
      <c r="G65" s="163"/>
      <c r="H65" s="163"/>
      <c r="I65" s="163"/>
      <c r="J65" s="163"/>
      <c r="K65" s="163"/>
      <c r="L65" s="137"/>
      <c r="M65" s="141"/>
      <c r="N65" s="137"/>
      <c r="O65" s="141"/>
      <c r="P65" s="479" t="str">
        <f>VLOOKUP(_Output!D1072,_Guidance!$B$2187:$C$2193,2,FALSE)</f>
        <v xml:space="preserve"> </v>
      </c>
      <c r="Q65" s="402" t="s">
        <v>3425</v>
      </c>
      <c r="R65" s="156"/>
    </row>
    <row r="66" spans="1:18" ht="20.3" customHeight="1" x14ac:dyDescent="0.3">
      <c r="A66" s="157"/>
      <c r="B66" s="170" t="s">
        <v>3656</v>
      </c>
      <c r="C66" s="163" t="s">
        <v>1052</v>
      </c>
      <c r="D66" s="163"/>
      <c r="E66" s="163"/>
      <c r="F66" s="163"/>
      <c r="G66" s="163"/>
      <c r="H66" s="163"/>
      <c r="I66" s="163"/>
      <c r="J66" s="163"/>
      <c r="K66" s="163"/>
      <c r="L66" s="137"/>
      <c r="M66" s="141"/>
      <c r="N66" s="137"/>
      <c r="O66" s="141"/>
      <c r="P66" s="479" t="str">
        <f>VLOOKUP(_Output!D794,_Guidance!$B$2187:$C$2193,2,FALSE)</f>
        <v xml:space="preserve"> </v>
      </c>
      <c r="Q66" s="402" t="s">
        <v>1217</v>
      </c>
      <c r="R66" s="156"/>
    </row>
    <row r="67" spans="1:18" ht="20.3" customHeight="1" x14ac:dyDescent="0.3">
      <c r="A67" s="157"/>
      <c r="B67" s="615" t="s">
        <v>2912</v>
      </c>
      <c r="C67" s="163"/>
      <c r="D67" s="163"/>
      <c r="E67" s="163"/>
      <c r="F67" s="163"/>
      <c r="G67" s="163"/>
      <c r="H67" s="163"/>
      <c r="I67" s="163"/>
      <c r="J67" s="163"/>
      <c r="K67" s="163"/>
      <c r="L67" s="137"/>
      <c r="M67" s="141"/>
      <c r="N67" s="137"/>
      <c r="O67" s="141"/>
      <c r="P67" s="479"/>
      <c r="Q67" s="402"/>
      <c r="R67" s="156"/>
    </row>
    <row r="68" spans="1:18" ht="20.3" customHeight="1" x14ac:dyDescent="0.3">
      <c r="A68" s="157"/>
      <c r="B68" s="170" t="s">
        <v>3657</v>
      </c>
      <c r="C68" s="163" t="s">
        <v>1050</v>
      </c>
      <c r="D68" s="163"/>
      <c r="E68" s="163"/>
      <c r="F68" s="163"/>
      <c r="G68" s="163"/>
      <c r="H68" s="163"/>
      <c r="I68" s="163"/>
      <c r="J68" s="163"/>
      <c r="K68" s="163"/>
      <c r="L68" s="137"/>
      <c r="M68" s="141"/>
      <c r="N68" s="137"/>
      <c r="O68" s="141"/>
      <c r="P68" s="479" t="str">
        <f>VLOOKUP(_Output!D795,_Guidance!$B$2187:$C$2193,2,FALSE)</f>
        <v xml:space="preserve"> </v>
      </c>
      <c r="Q68" s="402" t="s">
        <v>1215</v>
      </c>
      <c r="R68" s="156"/>
    </row>
    <row r="69" spans="1:18" ht="20.3" customHeight="1" x14ac:dyDescent="0.3">
      <c r="A69" s="157"/>
      <c r="B69" s="170" t="s">
        <v>3658</v>
      </c>
      <c r="C69" s="163" t="s">
        <v>1053</v>
      </c>
      <c r="D69" s="163"/>
      <c r="E69" s="163"/>
      <c r="F69" s="163"/>
      <c r="G69" s="163"/>
      <c r="H69" s="163"/>
      <c r="I69" s="163"/>
      <c r="J69" s="163"/>
      <c r="K69" s="163"/>
      <c r="L69" s="137"/>
      <c r="M69" s="141"/>
      <c r="N69" s="137"/>
      <c r="O69" s="141"/>
      <c r="P69" s="479" t="str">
        <f>VLOOKUP(_Output!D796,_Guidance!$B$2187:$C$2193,2,FALSE)</f>
        <v xml:space="preserve"> </v>
      </c>
      <c r="Q69" s="402" t="s">
        <v>1218</v>
      </c>
      <c r="R69" s="156"/>
    </row>
    <row r="70" spans="1:18" ht="20.3" customHeight="1" x14ac:dyDescent="0.3">
      <c r="A70" s="157"/>
      <c r="B70" s="170" t="s">
        <v>3659</v>
      </c>
      <c r="C70" s="163" t="s">
        <v>1054</v>
      </c>
      <c r="D70" s="163"/>
      <c r="E70" s="163"/>
      <c r="F70" s="163"/>
      <c r="G70" s="163"/>
      <c r="H70" s="163"/>
      <c r="I70" s="163"/>
      <c r="J70" s="163"/>
      <c r="K70" s="163"/>
      <c r="L70" s="137"/>
      <c r="M70" s="141"/>
      <c r="N70" s="137"/>
      <c r="O70" s="141"/>
      <c r="P70" s="479" t="str">
        <f>VLOOKUP(_Output!D797,_Guidance!$B$2187:$C$2193,2,FALSE)</f>
        <v xml:space="preserve"> </v>
      </c>
      <c r="Q70" s="402" t="s">
        <v>1219</v>
      </c>
      <c r="R70" s="156"/>
    </row>
    <row r="71" spans="1:18" ht="20.3" customHeight="1" x14ac:dyDescent="0.3">
      <c r="A71" s="157"/>
      <c r="B71" s="170" t="s">
        <v>3660</v>
      </c>
      <c r="C71" s="163" t="s">
        <v>2606</v>
      </c>
      <c r="D71" s="163"/>
      <c r="E71" s="163"/>
      <c r="F71" s="163"/>
      <c r="G71" s="163"/>
      <c r="H71" s="163"/>
      <c r="I71" s="163"/>
      <c r="J71" s="163"/>
      <c r="K71" s="163"/>
      <c r="L71" s="137"/>
      <c r="M71" s="141"/>
      <c r="N71" s="137"/>
      <c r="O71" s="141"/>
      <c r="P71" s="479" t="str">
        <f>VLOOKUP(_Output!D798,_Guidance!$B$2187:$C$2193,2,FALSE)</f>
        <v xml:space="preserve"> </v>
      </c>
      <c r="Q71" s="402" t="s">
        <v>2607</v>
      </c>
      <c r="R71" s="156"/>
    </row>
    <row r="72" spans="1:18" ht="20.3" customHeight="1" x14ac:dyDescent="0.3">
      <c r="A72" s="157"/>
      <c r="B72" s="615" t="s">
        <v>2914</v>
      </c>
      <c r="C72" s="163"/>
      <c r="D72" s="163"/>
      <c r="E72" s="163"/>
      <c r="F72" s="163"/>
      <c r="G72" s="163"/>
      <c r="H72" s="163"/>
      <c r="I72" s="163"/>
      <c r="J72" s="163"/>
      <c r="K72" s="163"/>
      <c r="L72" s="137"/>
      <c r="M72" s="141"/>
      <c r="N72" s="137"/>
      <c r="O72" s="141"/>
      <c r="P72" s="479"/>
      <c r="Q72" s="402"/>
      <c r="R72" s="156"/>
    </row>
    <row r="73" spans="1:18" ht="20.3" customHeight="1" x14ac:dyDescent="0.3">
      <c r="A73" s="157"/>
      <c r="B73" s="170" t="s">
        <v>3661</v>
      </c>
      <c r="C73" s="171" t="s">
        <v>2915</v>
      </c>
      <c r="D73" s="171"/>
      <c r="E73" s="171"/>
      <c r="F73" s="171"/>
      <c r="G73" s="171"/>
      <c r="H73" s="171"/>
      <c r="I73" s="171"/>
      <c r="J73" s="171"/>
      <c r="K73" s="171"/>
      <c r="L73" s="140"/>
      <c r="M73" s="144"/>
      <c r="N73" s="140"/>
      <c r="O73" s="144"/>
      <c r="P73" s="647" t="str">
        <f>VLOOKUP(_Output!D1073,_Guidance!$B$2187:$C$2193,2,FALSE)</f>
        <v xml:space="preserve"> </v>
      </c>
      <c r="Q73" s="406" t="s">
        <v>3426</v>
      </c>
      <c r="R73" s="156"/>
    </row>
    <row r="74" spans="1:18" ht="20.3" customHeight="1" x14ac:dyDescent="0.3">
      <c r="A74" s="157"/>
      <c r="B74" s="141"/>
      <c r="C74" s="160" t="s">
        <v>604</v>
      </c>
      <c r="D74" s="160"/>
      <c r="E74" s="160"/>
      <c r="F74" s="160"/>
      <c r="G74" s="160"/>
      <c r="H74" s="160"/>
      <c r="I74" s="160"/>
      <c r="J74" s="160"/>
      <c r="K74" s="160"/>
      <c r="L74" s="409">
        <f>IFERROR(ROUND(_Output!K800,0),0)</f>
        <v>0</v>
      </c>
      <c r="M74" s="488"/>
      <c r="N74" s="141"/>
      <c r="O74" s="141"/>
      <c r="P74" s="180"/>
      <c r="Q74" s="402"/>
      <c r="R74" s="156"/>
    </row>
    <row r="75" spans="1:18" ht="20.3" customHeight="1" x14ac:dyDescent="0.3">
      <c r="A75" s="157"/>
      <c r="B75" s="141"/>
      <c r="C75" s="141"/>
      <c r="D75" s="141"/>
      <c r="E75" s="141"/>
      <c r="F75" s="141"/>
      <c r="G75" s="141"/>
      <c r="H75" s="141"/>
      <c r="I75" s="141"/>
      <c r="J75" s="141"/>
      <c r="K75" s="141"/>
      <c r="L75" s="145"/>
      <c r="M75" s="141"/>
      <c r="N75" s="137"/>
      <c r="O75" s="141"/>
      <c r="P75" s="180"/>
      <c r="Q75" s="402"/>
      <c r="R75" s="156"/>
    </row>
    <row r="76" spans="1:18" ht="20.3" customHeight="1" x14ac:dyDescent="0.3">
      <c r="A76" s="176"/>
      <c r="B76" s="174" t="s">
        <v>233</v>
      </c>
      <c r="C76" s="174"/>
      <c r="D76" s="174"/>
      <c r="E76" s="174"/>
      <c r="F76" s="174"/>
      <c r="G76" s="174"/>
      <c r="H76" s="174"/>
      <c r="I76" s="174"/>
      <c r="J76" s="174"/>
      <c r="K76" s="486"/>
      <c r="L76" s="140"/>
      <c r="M76" s="141"/>
      <c r="N76" s="140"/>
      <c r="O76" s="141"/>
      <c r="P76" s="140"/>
      <c r="Q76" s="140"/>
      <c r="R76" s="156"/>
    </row>
    <row r="77" spans="1:18" ht="20.3" customHeight="1" x14ac:dyDescent="0.3">
      <c r="A77" s="9"/>
      <c r="B77" s="3" t="s">
        <v>3662</v>
      </c>
      <c r="C77" s="3" t="s">
        <v>4651</v>
      </c>
      <c r="D77" s="5"/>
      <c r="E77" s="5"/>
      <c r="F77" s="5"/>
      <c r="G77" s="5"/>
      <c r="H77" s="5"/>
      <c r="I77" s="5"/>
      <c r="J77" s="5"/>
      <c r="K77" s="102" t="s">
        <v>902</v>
      </c>
      <c r="L77" s="720" t="s">
        <v>62</v>
      </c>
      <c r="M77" s="717"/>
      <c r="N77" s="830"/>
      <c r="O77" s="830"/>
      <c r="P77" s="830"/>
      <c r="Q77" s="831"/>
      <c r="R77" s="14"/>
    </row>
    <row r="78" spans="1:18" ht="20.3" customHeight="1" x14ac:dyDescent="0.3">
      <c r="A78" s="9"/>
      <c r="B78" s="5"/>
      <c r="C78" s="5"/>
      <c r="D78" s="5"/>
      <c r="E78" s="5"/>
      <c r="F78" s="5"/>
      <c r="G78" s="5"/>
      <c r="H78" s="5"/>
      <c r="I78" s="5"/>
      <c r="J78" s="5"/>
      <c r="K78" s="5"/>
      <c r="L78" s="721" t="s">
        <v>85</v>
      </c>
      <c r="M78" s="718"/>
      <c r="N78" s="826"/>
      <c r="O78" s="826"/>
      <c r="P78" s="826"/>
      <c r="Q78" s="827"/>
      <c r="R78" s="14"/>
    </row>
    <row r="79" spans="1:18" ht="20.3" customHeight="1" x14ac:dyDescent="0.3">
      <c r="A79" s="9"/>
      <c r="B79" s="5"/>
      <c r="C79" s="5"/>
      <c r="D79" s="5"/>
      <c r="E79" s="5"/>
      <c r="F79" s="5"/>
      <c r="G79" s="5"/>
      <c r="H79" s="5"/>
      <c r="I79" s="5"/>
      <c r="J79" s="5"/>
      <c r="K79" s="5"/>
      <c r="L79" s="721" t="s">
        <v>116</v>
      </c>
      <c r="M79" s="718"/>
      <c r="N79" s="822"/>
      <c r="O79" s="822"/>
      <c r="P79" s="822"/>
      <c r="Q79" s="823"/>
      <c r="R79" s="14"/>
    </row>
    <row r="80" spans="1:18" ht="20.3" customHeight="1" x14ac:dyDescent="0.3">
      <c r="A80" s="9"/>
      <c r="B80" s="5"/>
      <c r="C80" s="5"/>
      <c r="D80" s="5"/>
      <c r="E80" s="5"/>
      <c r="F80" s="5"/>
      <c r="G80" s="5"/>
      <c r="H80" s="5"/>
      <c r="I80" s="5"/>
      <c r="J80" s="5"/>
      <c r="K80" s="5"/>
      <c r="L80" s="721" t="s">
        <v>118</v>
      </c>
      <c r="M80" s="718"/>
      <c r="N80" s="826"/>
      <c r="O80" s="826"/>
      <c r="P80" s="826"/>
      <c r="Q80" s="827"/>
      <c r="R80" s="14"/>
    </row>
    <row r="81" spans="1:18" ht="20.3" customHeight="1" x14ac:dyDescent="0.3">
      <c r="A81" s="9"/>
      <c r="B81" s="5"/>
      <c r="C81" s="5"/>
      <c r="D81" s="5"/>
      <c r="E81" s="5"/>
      <c r="F81" s="5"/>
      <c r="G81" s="5"/>
      <c r="H81" s="5"/>
      <c r="I81" s="5"/>
      <c r="J81" s="5"/>
      <c r="K81" s="5"/>
      <c r="L81" s="721" t="s">
        <v>311</v>
      </c>
      <c r="M81" s="718"/>
      <c r="N81" s="822"/>
      <c r="O81" s="822"/>
      <c r="P81" s="822"/>
      <c r="Q81" s="823"/>
      <c r="R81" s="14"/>
    </row>
    <row r="82" spans="1:18" ht="20.3" customHeight="1" x14ac:dyDescent="0.3">
      <c r="A82" s="9"/>
      <c r="B82" s="5"/>
      <c r="C82" s="5"/>
      <c r="D82" s="5"/>
      <c r="E82" s="5"/>
      <c r="F82" s="5"/>
      <c r="G82" s="5"/>
      <c r="H82" s="5"/>
      <c r="I82" s="5"/>
      <c r="J82" s="5"/>
      <c r="K82" s="5"/>
      <c r="L82" s="721" t="s">
        <v>820</v>
      </c>
      <c r="M82" s="718"/>
      <c r="N82" s="822"/>
      <c r="O82" s="822"/>
      <c r="P82" s="822"/>
      <c r="Q82" s="823"/>
      <c r="R82" s="14"/>
    </row>
    <row r="83" spans="1:18" ht="20.3" customHeight="1" x14ac:dyDescent="0.3">
      <c r="A83" s="9"/>
      <c r="B83" s="5"/>
      <c r="C83" s="5"/>
      <c r="D83" s="5"/>
      <c r="E83" s="5"/>
      <c r="F83" s="5"/>
      <c r="G83" s="5"/>
      <c r="H83" s="5"/>
      <c r="I83" s="5"/>
      <c r="J83" s="5"/>
      <c r="K83" s="5"/>
      <c r="L83" s="721" t="s">
        <v>822</v>
      </c>
      <c r="M83" s="718"/>
      <c r="N83" s="826"/>
      <c r="O83" s="826"/>
      <c r="P83" s="826"/>
      <c r="Q83" s="827"/>
      <c r="R83" s="14"/>
    </row>
    <row r="84" spans="1:18" ht="20.3" customHeight="1" x14ac:dyDescent="0.3">
      <c r="A84" s="9"/>
      <c r="B84" s="5"/>
      <c r="C84" s="5"/>
      <c r="D84" s="5"/>
      <c r="E84" s="5"/>
      <c r="F84" s="5"/>
      <c r="G84" s="5"/>
      <c r="H84" s="5"/>
      <c r="I84" s="5"/>
      <c r="J84" s="5"/>
      <c r="K84" s="5"/>
      <c r="L84" s="721" t="s">
        <v>824</v>
      </c>
      <c r="M84" s="718"/>
      <c r="N84" s="820"/>
      <c r="O84" s="820"/>
      <c r="P84" s="820"/>
      <c r="Q84" s="821"/>
      <c r="R84" s="14"/>
    </row>
    <row r="85" spans="1:18" ht="20.3" customHeight="1" x14ac:dyDescent="0.3">
      <c r="A85" s="9"/>
      <c r="B85" s="5"/>
      <c r="C85" s="5"/>
      <c r="D85" s="5"/>
      <c r="E85" s="5"/>
      <c r="F85" s="5"/>
      <c r="G85" s="5"/>
      <c r="H85" s="5"/>
      <c r="I85" s="5"/>
      <c r="J85" s="5"/>
      <c r="K85" s="5"/>
      <c r="L85" s="721" t="s">
        <v>825</v>
      </c>
      <c r="M85" s="718"/>
      <c r="N85" s="820"/>
      <c r="O85" s="820"/>
      <c r="P85" s="820"/>
      <c r="Q85" s="821"/>
      <c r="R85" s="14"/>
    </row>
    <row r="86" spans="1:18" ht="20.3" customHeight="1" x14ac:dyDescent="0.3">
      <c r="A86" s="9"/>
      <c r="B86" s="5"/>
      <c r="C86" s="5"/>
      <c r="D86" s="5"/>
      <c r="E86" s="5"/>
      <c r="F86" s="5"/>
      <c r="G86" s="5"/>
      <c r="H86" s="5"/>
      <c r="I86" s="5"/>
      <c r="J86" s="5"/>
      <c r="K86" s="5"/>
      <c r="L86" s="721" t="s">
        <v>827</v>
      </c>
      <c r="M86" s="718"/>
      <c r="N86" s="820"/>
      <c r="O86" s="820"/>
      <c r="P86" s="820"/>
      <c r="Q86" s="821"/>
      <c r="R86" s="14"/>
    </row>
    <row r="87" spans="1:18" ht="20.3" customHeight="1" x14ac:dyDescent="0.3">
      <c r="A87" s="9"/>
      <c r="B87" s="5"/>
      <c r="C87" s="5"/>
      <c r="D87" s="5"/>
      <c r="E87" s="5"/>
      <c r="F87" s="5"/>
      <c r="G87" s="5"/>
      <c r="H87" s="5"/>
      <c r="I87" s="5"/>
      <c r="J87" s="5"/>
      <c r="K87" s="5"/>
      <c r="L87" s="721" t="s">
        <v>828</v>
      </c>
      <c r="M87" s="718"/>
      <c r="N87" s="820"/>
      <c r="O87" s="820"/>
      <c r="P87" s="820"/>
      <c r="Q87" s="821"/>
      <c r="R87" s="14"/>
    </row>
    <row r="88" spans="1:18" ht="20.3" customHeight="1" x14ac:dyDescent="0.3">
      <c r="A88" s="9"/>
      <c r="B88" s="5"/>
      <c r="C88" s="5"/>
      <c r="D88" s="5"/>
      <c r="E88" s="5"/>
      <c r="F88" s="5"/>
      <c r="G88" s="5"/>
      <c r="H88" s="5"/>
      <c r="I88" s="5"/>
      <c r="J88" s="5"/>
      <c r="K88" s="5"/>
      <c r="L88" s="721" t="s">
        <v>1037</v>
      </c>
      <c r="M88" s="718"/>
      <c r="N88" s="820"/>
      <c r="O88" s="820"/>
      <c r="P88" s="820"/>
      <c r="Q88" s="821"/>
      <c r="R88" s="14"/>
    </row>
    <row r="89" spans="1:18" ht="20.3" customHeight="1" x14ac:dyDescent="0.3">
      <c r="A89" s="9"/>
      <c r="B89" s="5"/>
      <c r="C89" s="5"/>
      <c r="D89" s="5"/>
      <c r="E89" s="5"/>
      <c r="F89" s="5"/>
      <c r="G89" s="5"/>
      <c r="H89" s="5"/>
      <c r="I89" s="5"/>
      <c r="J89" s="5"/>
      <c r="K89" s="5"/>
      <c r="L89" s="722" t="s">
        <v>4670</v>
      </c>
      <c r="M89" s="719"/>
      <c r="N89" s="828"/>
      <c r="O89" s="828"/>
      <c r="P89" s="828"/>
      <c r="Q89" s="829"/>
      <c r="R89" s="14"/>
    </row>
    <row r="90" spans="1:18" ht="20.3" customHeight="1" x14ac:dyDescent="0.3">
      <c r="A90" s="9"/>
      <c r="B90" s="5"/>
      <c r="C90" s="5"/>
      <c r="D90" s="5"/>
      <c r="E90" s="5"/>
      <c r="F90" s="5"/>
      <c r="G90" s="5"/>
      <c r="H90" s="5"/>
      <c r="I90" s="5"/>
      <c r="J90" s="5"/>
      <c r="K90" s="5"/>
      <c r="L90" s="5"/>
      <c r="M90" s="5"/>
      <c r="N90" s="5"/>
      <c r="O90" s="5"/>
      <c r="P90" s="5"/>
      <c r="Q90" s="5"/>
      <c r="R90" s="14"/>
    </row>
    <row r="91" spans="1:18" ht="20.3" customHeight="1" x14ac:dyDescent="0.3">
      <c r="A91" s="9"/>
      <c r="B91" s="5"/>
      <c r="C91" s="5"/>
      <c r="D91" s="5"/>
      <c r="E91" s="5"/>
      <c r="F91" s="5"/>
      <c r="G91" s="5"/>
      <c r="H91" s="5"/>
      <c r="I91" s="5"/>
      <c r="J91" s="5"/>
      <c r="K91" s="448" t="s">
        <v>941</v>
      </c>
      <c r="L91" s="728" t="s">
        <v>3631</v>
      </c>
      <c r="M91" s="714"/>
      <c r="N91" s="847"/>
      <c r="O91" s="847"/>
      <c r="P91" s="847"/>
      <c r="Q91" s="848"/>
      <c r="R91" s="14"/>
    </row>
    <row r="92" spans="1:18" ht="20.3" customHeight="1" x14ac:dyDescent="0.3">
      <c r="A92" s="9"/>
      <c r="B92" s="5"/>
      <c r="C92" s="5"/>
      <c r="D92" s="5"/>
      <c r="E92" s="5"/>
      <c r="F92" s="5"/>
      <c r="G92" s="5"/>
      <c r="H92" s="5"/>
      <c r="I92" s="5"/>
      <c r="J92" s="5"/>
      <c r="K92" s="5"/>
      <c r="L92" s="729" t="s">
        <v>3632</v>
      </c>
      <c r="M92" s="715"/>
      <c r="N92" s="843"/>
      <c r="O92" s="843"/>
      <c r="P92" s="843"/>
      <c r="Q92" s="844"/>
      <c r="R92" s="14"/>
    </row>
    <row r="93" spans="1:18" ht="20.3" customHeight="1" x14ac:dyDescent="0.3">
      <c r="A93" s="9"/>
      <c r="B93" s="5"/>
      <c r="C93" s="5"/>
      <c r="D93" s="5"/>
      <c r="E93" s="5"/>
      <c r="F93" s="5"/>
      <c r="G93" s="5"/>
      <c r="H93" s="5"/>
      <c r="I93" s="5"/>
      <c r="J93" s="5"/>
      <c r="K93" s="5"/>
      <c r="L93" s="729" t="s">
        <v>3633</v>
      </c>
      <c r="M93" s="715"/>
      <c r="N93" s="845"/>
      <c r="O93" s="845"/>
      <c r="P93" s="845"/>
      <c r="Q93" s="846"/>
      <c r="R93" s="14"/>
    </row>
    <row r="94" spans="1:18" ht="20.3" customHeight="1" x14ac:dyDescent="0.3">
      <c r="A94" s="9"/>
      <c r="B94" s="5"/>
      <c r="C94" s="5"/>
      <c r="D94" s="5"/>
      <c r="E94" s="5"/>
      <c r="F94" s="5"/>
      <c r="G94" s="5"/>
      <c r="H94" s="5"/>
      <c r="I94" s="5"/>
      <c r="J94" s="5"/>
      <c r="K94" s="5"/>
      <c r="L94" s="729" t="s">
        <v>3634</v>
      </c>
      <c r="M94" s="715"/>
      <c r="N94" s="843"/>
      <c r="O94" s="843"/>
      <c r="P94" s="843"/>
      <c r="Q94" s="844"/>
      <c r="R94" s="14"/>
    </row>
    <row r="95" spans="1:18" ht="20.3" customHeight="1" x14ac:dyDescent="0.3">
      <c r="A95" s="9"/>
      <c r="B95" s="5"/>
      <c r="C95" s="5"/>
      <c r="D95" s="5"/>
      <c r="E95" s="5"/>
      <c r="F95" s="5"/>
      <c r="G95" s="5"/>
      <c r="H95" s="5"/>
      <c r="I95" s="5"/>
      <c r="J95" s="5"/>
      <c r="K95" s="5"/>
      <c r="L95" s="729" t="s">
        <v>3635</v>
      </c>
      <c r="M95" s="715"/>
      <c r="N95" s="843"/>
      <c r="O95" s="843"/>
      <c r="P95" s="843"/>
      <c r="Q95" s="844"/>
      <c r="R95" s="14"/>
    </row>
    <row r="96" spans="1:18" ht="20.3" customHeight="1" x14ac:dyDescent="0.3">
      <c r="A96" s="9"/>
      <c r="B96" s="5"/>
      <c r="C96" s="5"/>
      <c r="D96" s="5"/>
      <c r="E96" s="5"/>
      <c r="F96" s="5"/>
      <c r="G96" s="5"/>
      <c r="H96" s="5"/>
      <c r="I96" s="5"/>
      <c r="J96" s="5"/>
      <c r="K96" s="5"/>
      <c r="L96" s="729" t="s">
        <v>3636</v>
      </c>
      <c r="M96" s="715"/>
      <c r="N96" s="843"/>
      <c r="O96" s="843"/>
      <c r="P96" s="843"/>
      <c r="Q96" s="844"/>
      <c r="R96" s="14"/>
    </row>
    <row r="97" spans="1:18" ht="20.3" customHeight="1" x14ac:dyDescent="0.3">
      <c r="A97" s="9"/>
      <c r="B97" s="5"/>
      <c r="C97" s="5"/>
      <c r="D97" s="5"/>
      <c r="E97" s="5"/>
      <c r="F97" s="5"/>
      <c r="G97" s="5"/>
      <c r="H97" s="5"/>
      <c r="I97" s="5"/>
      <c r="J97" s="5"/>
      <c r="K97" s="5"/>
      <c r="L97" s="729" t="s">
        <v>3637</v>
      </c>
      <c r="M97" s="715"/>
      <c r="N97" s="843"/>
      <c r="O97" s="843"/>
      <c r="P97" s="843"/>
      <c r="Q97" s="844"/>
      <c r="R97" s="14"/>
    </row>
    <row r="98" spans="1:18" ht="20.3" customHeight="1" x14ac:dyDescent="0.3">
      <c r="A98" s="9"/>
      <c r="B98" s="5"/>
      <c r="C98" s="5"/>
      <c r="D98" s="5"/>
      <c r="E98" s="5"/>
      <c r="F98" s="5"/>
      <c r="G98" s="5"/>
      <c r="H98" s="5"/>
      <c r="I98" s="5"/>
      <c r="J98" s="5"/>
      <c r="K98" s="5"/>
      <c r="L98" s="729" t="s">
        <v>3638</v>
      </c>
      <c r="M98" s="715"/>
      <c r="N98" s="843"/>
      <c r="O98" s="843"/>
      <c r="P98" s="843"/>
      <c r="Q98" s="844"/>
      <c r="R98" s="14"/>
    </row>
    <row r="99" spans="1:18" ht="20.3" customHeight="1" x14ac:dyDescent="0.3">
      <c r="A99" s="9"/>
      <c r="B99" s="5"/>
      <c r="C99" s="5"/>
      <c r="D99" s="5"/>
      <c r="E99" s="5"/>
      <c r="F99" s="5"/>
      <c r="G99" s="5"/>
      <c r="H99" s="5"/>
      <c r="I99" s="5"/>
      <c r="J99" s="5"/>
      <c r="K99" s="5"/>
      <c r="L99" s="729" t="s">
        <v>3639</v>
      </c>
      <c r="M99" s="715"/>
      <c r="N99" s="843"/>
      <c r="O99" s="843"/>
      <c r="P99" s="843"/>
      <c r="Q99" s="844"/>
      <c r="R99" s="14"/>
    </row>
    <row r="100" spans="1:18" ht="20.3" customHeight="1" x14ac:dyDescent="0.3">
      <c r="A100" s="9"/>
      <c r="B100" s="5"/>
      <c r="C100" s="5"/>
      <c r="D100" s="5"/>
      <c r="E100" s="5"/>
      <c r="F100" s="5"/>
      <c r="G100" s="5"/>
      <c r="H100" s="5"/>
      <c r="I100" s="5"/>
      <c r="J100" s="5"/>
      <c r="K100" s="5"/>
      <c r="L100" s="729" t="s">
        <v>3640</v>
      </c>
      <c r="M100" s="715"/>
      <c r="N100" s="843"/>
      <c r="O100" s="843"/>
      <c r="P100" s="843"/>
      <c r="Q100" s="844"/>
      <c r="R100" s="14"/>
    </row>
    <row r="101" spans="1:18" ht="20.3" customHeight="1" x14ac:dyDescent="0.3">
      <c r="A101" s="9"/>
      <c r="B101" s="5"/>
      <c r="C101" s="5"/>
      <c r="D101" s="5"/>
      <c r="E101" s="5"/>
      <c r="F101" s="5"/>
      <c r="G101" s="5"/>
      <c r="H101" s="5"/>
      <c r="I101" s="5"/>
      <c r="J101" s="5"/>
      <c r="K101" s="5"/>
      <c r="L101" s="729" t="s">
        <v>3641</v>
      </c>
      <c r="M101" s="715"/>
      <c r="N101" s="843"/>
      <c r="O101" s="843"/>
      <c r="P101" s="843"/>
      <c r="Q101" s="844"/>
      <c r="R101" s="14"/>
    </row>
    <row r="102" spans="1:18" ht="20.3" customHeight="1" x14ac:dyDescent="0.3">
      <c r="A102" s="9"/>
      <c r="B102" s="5"/>
      <c r="C102" s="5"/>
      <c r="D102" s="5"/>
      <c r="E102" s="5"/>
      <c r="F102" s="5"/>
      <c r="G102" s="5"/>
      <c r="H102" s="5"/>
      <c r="I102" s="5"/>
      <c r="J102" s="5"/>
      <c r="K102" s="5"/>
      <c r="L102" s="729" t="s">
        <v>3642</v>
      </c>
      <c r="M102" s="715"/>
      <c r="N102" s="843"/>
      <c r="O102" s="843"/>
      <c r="P102" s="843"/>
      <c r="Q102" s="844"/>
      <c r="R102" s="14"/>
    </row>
    <row r="103" spans="1:18" ht="20.3" customHeight="1" x14ac:dyDescent="0.3">
      <c r="A103" s="9"/>
      <c r="B103" s="5"/>
      <c r="C103" s="5"/>
      <c r="D103" s="5"/>
      <c r="E103" s="5"/>
      <c r="F103" s="5"/>
      <c r="G103" s="5"/>
      <c r="H103" s="5"/>
      <c r="I103" s="5"/>
      <c r="J103" s="5"/>
      <c r="K103" s="5"/>
      <c r="L103" s="729" t="s">
        <v>3643</v>
      </c>
      <c r="M103" s="715"/>
      <c r="N103" s="843"/>
      <c r="O103" s="843"/>
      <c r="P103" s="843"/>
      <c r="Q103" s="844"/>
      <c r="R103" s="14"/>
    </row>
    <row r="104" spans="1:18" ht="20.3" customHeight="1" x14ac:dyDescent="0.3">
      <c r="A104" s="9"/>
      <c r="B104" s="5"/>
      <c r="C104" s="5"/>
      <c r="D104" s="5"/>
      <c r="E104" s="5"/>
      <c r="F104" s="5"/>
      <c r="G104" s="5"/>
      <c r="H104" s="5"/>
      <c r="I104" s="5"/>
      <c r="J104" s="5"/>
      <c r="K104" s="5"/>
      <c r="L104" s="729" t="s">
        <v>3644</v>
      </c>
      <c r="M104" s="715"/>
      <c r="N104" s="843"/>
      <c r="O104" s="843"/>
      <c r="P104" s="843"/>
      <c r="Q104" s="844"/>
      <c r="R104" s="14"/>
    </row>
    <row r="105" spans="1:18" ht="20.3" customHeight="1" x14ac:dyDescent="0.3">
      <c r="A105" s="9"/>
      <c r="B105" s="5"/>
      <c r="C105" s="5"/>
      <c r="D105" s="5"/>
      <c r="E105" s="5"/>
      <c r="F105" s="5"/>
      <c r="G105" s="5"/>
      <c r="H105" s="5"/>
      <c r="I105" s="5"/>
      <c r="J105" s="5"/>
      <c r="K105" s="5"/>
      <c r="L105" s="729" t="s">
        <v>3645</v>
      </c>
      <c r="M105" s="715"/>
      <c r="N105" s="843"/>
      <c r="O105" s="843"/>
      <c r="P105" s="843"/>
      <c r="Q105" s="844"/>
      <c r="R105" s="14"/>
    </row>
    <row r="106" spans="1:18" ht="20.3" customHeight="1" x14ac:dyDescent="0.3">
      <c r="A106" s="9"/>
      <c r="B106" s="5"/>
      <c r="C106" s="5"/>
      <c r="D106" s="5"/>
      <c r="E106" s="5"/>
      <c r="F106" s="5"/>
      <c r="G106" s="5"/>
      <c r="H106" s="5"/>
      <c r="I106" s="5"/>
      <c r="J106" s="5"/>
      <c r="K106" s="5"/>
      <c r="L106" s="729" t="s">
        <v>3646</v>
      </c>
      <c r="M106" s="715"/>
      <c r="N106" s="843"/>
      <c r="O106" s="843"/>
      <c r="P106" s="843"/>
      <c r="Q106" s="844"/>
      <c r="R106" s="14"/>
    </row>
    <row r="107" spans="1:18" ht="20.3" customHeight="1" x14ac:dyDescent="0.3">
      <c r="A107" s="9"/>
      <c r="B107" s="5"/>
      <c r="C107" s="5"/>
      <c r="D107" s="5"/>
      <c r="E107" s="5"/>
      <c r="F107" s="5"/>
      <c r="G107" s="5"/>
      <c r="H107" s="5"/>
      <c r="I107" s="5"/>
      <c r="J107" s="5"/>
      <c r="K107" s="5"/>
      <c r="L107" s="729" t="s">
        <v>3647</v>
      </c>
      <c r="M107" s="715"/>
      <c r="N107" s="843"/>
      <c r="O107" s="843"/>
      <c r="P107" s="843"/>
      <c r="Q107" s="844"/>
      <c r="R107" s="14"/>
    </row>
    <row r="108" spans="1:18" ht="20.3" customHeight="1" x14ac:dyDescent="0.3">
      <c r="A108" s="9"/>
      <c r="B108" s="5"/>
      <c r="C108" s="5"/>
      <c r="D108" s="5"/>
      <c r="E108" s="5"/>
      <c r="F108" s="5"/>
      <c r="G108" s="5"/>
      <c r="H108" s="5"/>
      <c r="I108" s="5"/>
      <c r="J108" s="5"/>
      <c r="K108" s="5"/>
      <c r="L108" s="729" t="s">
        <v>3648</v>
      </c>
      <c r="M108" s="715"/>
      <c r="N108" s="843"/>
      <c r="O108" s="843"/>
      <c r="P108" s="843"/>
      <c r="Q108" s="844"/>
      <c r="R108" s="14"/>
    </row>
    <row r="109" spans="1:18" ht="20.3" customHeight="1" x14ac:dyDescent="0.3">
      <c r="A109" s="9"/>
      <c r="B109" s="5"/>
      <c r="C109" s="5"/>
      <c r="D109" s="5"/>
      <c r="E109" s="5"/>
      <c r="F109" s="5"/>
      <c r="G109" s="5"/>
      <c r="H109" s="5"/>
      <c r="I109" s="5"/>
      <c r="J109" s="5"/>
      <c r="K109" s="5"/>
      <c r="L109" s="729" t="s">
        <v>3649</v>
      </c>
      <c r="M109" s="715"/>
      <c r="N109" s="843"/>
      <c r="O109" s="843"/>
      <c r="P109" s="843"/>
      <c r="Q109" s="844"/>
      <c r="R109" s="14"/>
    </row>
    <row r="110" spans="1:18" ht="20.3" customHeight="1" x14ac:dyDescent="0.3">
      <c r="A110" s="9"/>
      <c r="B110" s="5"/>
      <c r="C110" s="5"/>
      <c r="D110" s="5"/>
      <c r="E110" s="5"/>
      <c r="F110" s="5"/>
      <c r="G110" s="5"/>
      <c r="H110" s="5"/>
      <c r="I110" s="5"/>
      <c r="J110" s="5"/>
      <c r="K110" s="5"/>
      <c r="L110" s="729" t="s">
        <v>3650</v>
      </c>
      <c r="M110" s="715"/>
      <c r="N110" s="843"/>
      <c r="O110" s="843"/>
      <c r="P110" s="843"/>
      <c r="Q110" s="844"/>
      <c r="R110" s="14"/>
    </row>
    <row r="111" spans="1:18" ht="20.3" customHeight="1" x14ac:dyDescent="0.3">
      <c r="A111" s="9"/>
      <c r="B111" s="5"/>
      <c r="C111" s="5"/>
      <c r="D111" s="5"/>
      <c r="E111" s="5"/>
      <c r="F111" s="5"/>
      <c r="G111" s="5"/>
      <c r="H111" s="5"/>
      <c r="I111" s="5"/>
      <c r="J111" s="5"/>
      <c r="K111" s="5"/>
      <c r="L111" s="729" t="s">
        <v>3651</v>
      </c>
      <c r="M111" s="715"/>
      <c r="N111" s="843"/>
      <c r="O111" s="843"/>
      <c r="P111" s="843"/>
      <c r="Q111" s="844"/>
      <c r="R111" s="14"/>
    </row>
    <row r="112" spans="1:18" ht="20.3" customHeight="1" x14ac:dyDescent="0.3">
      <c r="A112" s="9"/>
      <c r="B112" s="5"/>
      <c r="C112" s="5"/>
      <c r="D112" s="5"/>
      <c r="E112" s="5"/>
      <c r="F112" s="5"/>
      <c r="G112" s="5"/>
      <c r="H112" s="5"/>
      <c r="I112" s="5"/>
      <c r="J112" s="5"/>
      <c r="K112" s="5"/>
      <c r="L112" s="729" t="s">
        <v>3652</v>
      </c>
      <c r="M112" s="715"/>
      <c r="N112" s="843"/>
      <c r="O112" s="843"/>
      <c r="P112" s="843"/>
      <c r="Q112" s="844"/>
      <c r="R112" s="14"/>
    </row>
    <row r="113" spans="1:18" ht="20.3" customHeight="1" x14ac:dyDescent="0.3">
      <c r="A113" s="9"/>
      <c r="B113" s="5"/>
      <c r="C113" s="5"/>
      <c r="D113" s="5"/>
      <c r="E113" s="5"/>
      <c r="F113" s="5"/>
      <c r="G113" s="5"/>
      <c r="H113" s="5"/>
      <c r="I113" s="5"/>
      <c r="J113" s="5"/>
      <c r="K113" s="5"/>
      <c r="L113" s="729" t="s">
        <v>3653</v>
      </c>
      <c r="M113" s="715"/>
      <c r="N113" s="843"/>
      <c r="O113" s="843"/>
      <c r="P113" s="843"/>
      <c r="Q113" s="844"/>
      <c r="R113" s="14"/>
    </row>
    <row r="114" spans="1:18" ht="20.3" customHeight="1" x14ac:dyDescent="0.3">
      <c r="A114" s="9"/>
      <c r="B114" s="5"/>
      <c r="C114" s="5"/>
      <c r="D114" s="5"/>
      <c r="E114" s="5"/>
      <c r="F114" s="5"/>
      <c r="G114" s="5"/>
      <c r="H114" s="5"/>
      <c r="I114" s="5"/>
      <c r="J114" s="5"/>
      <c r="K114" s="5"/>
      <c r="L114" s="729" t="s">
        <v>3654</v>
      </c>
      <c r="M114" s="715"/>
      <c r="N114" s="843"/>
      <c r="O114" s="843"/>
      <c r="P114" s="843"/>
      <c r="Q114" s="844"/>
      <c r="R114" s="14"/>
    </row>
    <row r="115" spans="1:18" ht="20.3" customHeight="1" x14ac:dyDescent="0.3">
      <c r="A115" s="9"/>
      <c r="B115" s="5"/>
      <c r="C115" s="5"/>
      <c r="D115" s="5"/>
      <c r="E115" s="5"/>
      <c r="F115" s="5"/>
      <c r="G115" s="5"/>
      <c r="H115" s="5"/>
      <c r="I115" s="5"/>
      <c r="J115" s="5"/>
      <c r="K115" s="5"/>
      <c r="L115" s="729" t="s">
        <v>3655</v>
      </c>
      <c r="M115" s="715"/>
      <c r="N115" s="843"/>
      <c r="O115" s="843"/>
      <c r="P115" s="843"/>
      <c r="Q115" s="844"/>
      <c r="R115" s="14"/>
    </row>
    <row r="116" spans="1:18" ht="20.3" customHeight="1" x14ac:dyDescent="0.3">
      <c r="A116" s="9"/>
      <c r="B116" s="5"/>
      <c r="C116" s="5"/>
      <c r="D116" s="5"/>
      <c r="E116" s="5"/>
      <c r="F116" s="5"/>
      <c r="G116" s="5"/>
      <c r="H116" s="5"/>
      <c r="I116" s="5"/>
      <c r="J116" s="5"/>
      <c r="K116" s="5"/>
      <c r="L116" s="729" t="s">
        <v>3656</v>
      </c>
      <c r="M116" s="715"/>
      <c r="N116" s="843"/>
      <c r="O116" s="843"/>
      <c r="P116" s="843"/>
      <c r="Q116" s="844"/>
      <c r="R116" s="14"/>
    </row>
    <row r="117" spans="1:18" ht="20.3" customHeight="1" x14ac:dyDescent="0.3">
      <c r="A117" s="9"/>
      <c r="B117" s="5"/>
      <c r="C117" s="5"/>
      <c r="D117" s="5"/>
      <c r="E117" s="5"/>
      <c r="F117" s="5"/>
      <c r="G117" s="5"/>
      <c r="H117" s="5"/>
      <c r="I117" s="5"/>
      <c r="J117" s="5"/>
      <c r="K117" s="5"/>
      <c r="L117" s="729" t="s">
        <v>3657</v>
      </c>
      <c r="M117" s="715"/>
      <c r="N117" s="843"/>
      <c r="O117" s="843"/>
      <c r="P117" s="843"/>
      <c r="Q117" s="844"/>
      <c r="R117" s="14"/>
    </row>
    <row r="118" spans="1:18" ht="20.3" customHeight="1" x14ac:dyDescent="0.3">
      <c r="A118" s="9"/>
      <c r="B118" s="5"/>
      <c r="C118" s="5"/>
      <c r="D118" s="5"/>
      <c r="E118" s="5"/>
      <c r="F118" s="5"/>
      <c r="G118" s="5"/>
      <c r="H118" s="5"/>
      <c r="I118" s="5"/>
      <c r="J118" s="5"/>
      <c r="K118" s="5"/>
      <c r="L118" s="729" t="s">
        <v>3658</v>
      </c>
      <c r="M118" s="715"/>
      <c r="N118" s="843"/>
      <c r="O118" s="843"/>
      <c r="P118" s="843"/>
      <c r="Q118" s="844"/>
      <c r="R118" s="14"/>
    </row>
    <row r="119" spans="1:18" ht="20.3" customHeight="1" x14ac:dyDescent="0.3">
      <c r="A119" s="9"/>
      <c r="B119" s="5"/>
      <c r="C119" s="5"/>
      <c r="D119" s="5"/>
      <c r="E119" s="5"/>
      <c r="F119" s="5"/>
      <c r="G119" s="5"/>
      <c r="H119" s="5"/>
      <c r="I119" s="5"/>
      <c r="J119" s="5"/>
      <c r="K119" s="5"/>
      <c r="L119" s="729" t="s">
        <v>3659</v>
      </c>
      <c r="M119" s="715"/>
      <c r="N119" s="843"/>
      <c r="O119" s="843"/>
      <c r="P119" s="843"/>
      <c r="Q119" s="844"/>
      <c r="R119" s="14"/>
    </row>
    <row r="120" spans="1:18" ht="20.3" customHeight="1" x14ac:dyDescent="0.3">
      <c r="A120" s="9"/>
      <c r="B120" s="5"/>
      <c r="C120" s="5"/>
      <c r="D120" s="5"/>
      <c r="E120" s="5"/>
      <c r="F120" s="5"/>
      <c r="G120" s="5"/>
      <c r="H120" s="5"/>
      <c r="I120" s="5"/>
      <c r="J120" s="5"/>
      <c r="K120" s="5"/>
      <c r="L120" s="729" t="s">
        <v>3660</v>
      </c>
      <c r="M120" s="715"/>
      <c r="N120" s="843"/>
      <c r="O120" s="843"/>
      <c r="P120" s="843"/>
      <c r="Q120" s="844"/>
      <c r="R120" s="14"/>
    </row>
    <row r="121" spans="1:18" ht="20.3" customHeight="1" x14ac:dyDescent="0.3">
      <c r="A121" s="9"/>
      <c r="B121" s="5"/>
      <c r="C121" s="5"/>
      <c r="D121" s="5"/>
      <c r="E121" s="5"/>
      <c r="F121" s="5"/>
      <c r="G121" s="5"/>
      <c r="H121" s="5"/>
      <c r="I121" s="5"/>
      <c r="J121" s="5"/>
      <c r="K121" s="5"/>
      <c r="L121" s="730" t="s">
        <v>3661</v>
      </c>
      <c r="M121" s="716"/>
      <c r="N121" s="855"/>
      <c r="O121" s="855"/>
      <c r="P121" s="855"/>
      <c r="Q121" s="856"/>
      <c r="R121" s="14"/>
    </row>
    <row r="122" spans="1:18" ht="20.3" customHeight="1" thickBot="1" x14ac:dyDescent="0.35">
      <c r="A122" s="10"/>
      <c r="B122" s="11"/>
      <c r="C122" s="11"/>
      <c r="D122" s="11"/>
      <c r="E122" s="11"/>
      <c r="F122" s="11"/>
      <c r="G122" s="11"/>
      <c r="H122" s="11"/>
      <c r="I122" s="11"/>
      <c r="J122" s="11"/>
      <c r="K122" s="11"/>
      <c r="L122" s="11"/>
      <c r="M122" s="11"/>
      <c r="N122" s="11"/>
      <c r="O122" s="11"/>
      <c r="P122" s="11"/>
      <c r="Q122" s="11"/>
      <c r="R122" s="15"/>
    </row>
  </sheetData>
  <mergeCells count="54">
    <mergeCell ref="N84:Q84"/>
    <mergeCell ref="N85:Q85"/>
    <mergeCell ref="N86:Q86"/>
    <mergeCell ref="N79:Q79"/>
    <mergeCell ref="N80:Q80"/>
    <mergeCell ref="N81:Q81"/>
    <mergeCell ref="N82:Q82"/>
    <mergeCell ref="N83:Q83"/>
    <mergeCell ref="N87:Q87"/>
    <mergeCell ref="N88:Q88"/>
    <mergeCell ref="N89:Q89"/>
    <mergeCell ref="N91:Q91"/>
    <mergeCell ref="B1:K2"/>
    <mergeCell ref="L1:L2"/>
    <mergeCell ref="N1:N2"/>
    <mergeCell ref="B3:F3"/>
    <mergeCell ref="G3:K3"/>
    <mergeCell ref="B4:F4"/>
    <mergeCell ref="G4:K4"/>
    <mergeCell ref="B5:F5"/>
    <mergeCell ref="G5:K5"/>
    <mergeCell ref="B6:F6"/>
    <mergeCell ref="N77:Q77"/>
    <mergeCell ref="N78:Q78"/>
    <mergeCell ref="N92:Q92"/>
    <mergeCell ref="N93:Q93"/>
    <mergeCell ref="N94:Q94"/>
    <mergeCell ref="N95:Q95"/>
    <mergeCell ref="N96:Q96"/>
    <mergeCell ref="N97:Q97"/>
    <mergeCell ref="N98:Q98"/>
    <mergeCell ref="N99:Q99"/>
    <mergeCell ref="N100:Q100"/>
    <mergeCell ref="N101:Q101"/>
    <mergeCell ref="N102:Q102"/>
    <mergeCell ref="N103:Q103"/>
    <mergeCell ref="N104:Q104"/>
    <mergeCell ref="N105:Q105"/>
    <mergeCell ref="N106:Q106"/>
    <mergeCell ref="N107:Q107"/>
    <mergeCell ref="N108:Q108"/>
    <mergeCell ref="N109:Q109"/>
    <mergeCell ref="N110:Q110"/>
    <mergeCell ref="N111:Q111"/>
    <mergeCell ref="N112:Q112"/>
    <mergeCell ref="N113:Q113"/>
    <mergeCell ref="N114:Q114"/>
    <mergeCell ref="N115:Q115"/>
    <mergeCell ref="N116:Q116"/>
    <mergeCell ref="N117:Q117"/>
    <mergeCell ref="N118:Q118"/>
    <mergeCell ref="N119:Q119"/>
    <mergeCell ref="N120:Q120"/>
    <mergeCell ref="N121:Q121"/>
  </mergeCells>
  <phoneticPr fontId="24" type="noConversion"/>
  <conditionalFormatting sqref="L74">
    <cfRule type="dataBar" priority="18">
      <dataBar>
        <cfvo type="num" val="0"/>
        <cfvo type="num" val="100"/>
        <color rgb="FF638EC6"/>
      </dataBar>
      <extLst>
        <ext xmlns:x14="http://schemas.microsoft.com/office/spreadsheetml/2009/9/main" uri="{B025F937-C7B1-47D3-B67F-A62EFF666E3E}">
          <x14:id>{D0383ED7-193D-4195-B598-F740B11EEF33}</x14:id>
        </ext>
      </extLst>
    </cfRule>
  </conditionalFormatting>
  <hyperlinks>
    <hyperlink ref="B3:F3" location="'Services - SCM'!A1" tooltip="1. Security Monitoring" display="1. Security Monitoring" xr:uid="{00000000-0004-0000-1B00-000000000000}"/>
    <hyperlink ref="B4:F4" location="'Services - SIM'!A1" tooltip="2. Security Incident Management" display="2. Security Incident Management" xr:uid="{00000000-0004-0000-1B00-000001000000}"/>
    <hyperlink ref="B5:F5" location="'Services - A&amp;F'!A1" tooltip="3. Security Analysis &amp; Forensics" display="3. Security Analysis &amp; Forensics" xr:uid="{00000000-0004-0000-1B00-000002000000}"/>
    <hyperlink ref="G4:K4" location="'Services - VUL'!A1" tooltip="6. Vulnerability Management" display="6. Vulnerability Management" xr:uid="{00000000-0004-0000-1B00-000003000000}"/>
    <hyperlink ref="G5:K5" location="'Services - LOG'!A1" tooltip="7. Log Management" display="7. Log Management" xr:uid="{00000000-0004-0000-1B00-000004000000}"/>
    <hyperlink ref="G3:K3" location="'Services - HNT'!A1" tooltip="5. Threat Hunting" display="5. Threat Hunting" xr:uid="{00000000-0004-0000-1B00-000005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57871" r:id="rId4" name="Drop Down 175">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57872" r:id="rId5" name="Drop Down 176">
              <controlPr defaultSize="0" autoLine="0" autoPict="0">
                <anchor moveWithCells="1">
                  <from>
                    <xdr:col>13</xdr:col>
                    <xdr:colOff>15368</xdr:colOff>
                    <xdr:row>10</xdr:row>
                    <xdr:rowOff>15368</xdr:rowOff>
                  </from>
                  <to>
                    <xdr:col>14</xdr:col>
                    <xdr:colOff>15368</xdr:colOff>
                    <xdr:row>10</xdr:row>
                    <xdr:rowOff>238205</xdr:rowOff>
                  </to>
                </anchor>
              </controlPr>
            </control>
          </mc:Choice>
        </mc:AlternateContent>
        <mc:AlternateContent xmlns:mc="http://schemas.openxmlformats.org/markup-compatibility/2006">
          <mc:Choice Requires="x14">
            <control shapeId="157873" r:id="rId6" name="Drop Down 177">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57874" r:id="rId7" name="Drop Down 178">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57875" r:id="rId8" name="Drop Down 179">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57876" r:id="rId9" name="Drop Down 180">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57877" r:id="rId10" name="Drop Down 181">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57878" r:id="rId11" name="Drop Down 182">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57879" r:id="rId12" name="Drop Down 183">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57880" r:id="rId13" name="Drop Down 184">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57881" r:id="rId14" name="Drop Down 185">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57882" r:id="rId15" name="Drop Down 186">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57883" r:id="rId16" name="Drop Down 187">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57884" r:id="rId17" name="Drop Down 188">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57885" r:id="rId18" name="Drop Down 189">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157886" r:id="rId19" name="Drop Down 190">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57887" r:id="rId20" name="Drop Down 191">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57888" r:id="rId21" name="Drop Down 192">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57889" r:id="rId22" name="Drop Down 193">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57890" r:id="rId23" name="Drop Down 194">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57891" r:id="rId24" name="Drop Down 195">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57892" r:id="rId25" name="Drop Down 196">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57893" r:id="rId26" name="Drop Down 197">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57894" r:id="rId27" name="Drop Down 198">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57895" r:id="rId28" name="Drop Down 199">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57896" r:id="rId29" name="Drop Down 200">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57897" r:id="rId30" name="Drop Down 201">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57898" r:id="rId31" name="Drop Down 202">
              <controlPr defaultSize="0" autoLine="0" autoPict="0">
                <anchor moveWithCells="1">
                  <from>
                    <xdr:col>13</xdr:col>
                    <xdr:colOff>15368</xdr:colOff>
                    <xdr:row>27</xdr:row>
                    <xdr:rowOff>15368</xdr:rowOff>
                  </from>
                  <to>
                    <xdr:col>14</xdr:col>
                    <xdr:colOff>15368</xdr:colOff>
                    <xdr:row>27</xdr:row>
                    <xdr:rowOff>238205</xdr:rowOff>
                  </to>
                </anchor>
              </controlPr>
            </control>
          </mc:Choice>
        </mc:AlternateContent>
        <mc:AlternateContent xmlns:mc="http://schemas.openxmlformats.org/markup-compatibility/2006">
          <mc:Choice Requires="x14">
            <control shapeId="157899" r:id="rId32" name="Drop Down 203">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57900" r:id="rId33" name="Drop Down 204">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57901" r:id="rId34" name="Drop Down 205">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57902" r:id="rId35" name="Drop Down 206">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57903" r:id="rId36" name="Drop Down 207">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157904" r:id="rId37" name="Drop Down 208">
              <controlPr defaultSize="0" autoLine="0" autoPict="0">
                <anchor moveWithCells="1">
                  <from>
                    <xdr:col>13</xdr:col>
                    <xdr:colOff>15368</xdr:colOff>
                    <xdr:row>34</xdr:row>
                    <xdr:rowOff>15368</xdr:rowOff>
                  </from>
                  <to>
                    <xdr:col>14</xdr:col>
                    <xdr:colOff>15368</xdr:colOff>
                    <xdr:row>34</xdr:row>
                    <xdr:rowOff>238205</xdr:rowOff>
                  </to>
                </anchor>
              </controlPr>
            </control>
          </mc:Choice>
        </mc:AlternateContent>
        <mc:AlternateContent xmlns:mc="http://schemas.openxmlformats.org/markup-compatibility/2006">
          <mc:Choice Requires="x14">
            <control shapeId="157905" r:id="rId38" name="Drop Down 209">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57906" r:id="rId39" name="Drop Down 210">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57907" r:id="rId40" name="Drop Down 211">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57908" r:id="rId41" name="Drop Down 212">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57909" r:id="rId42" name="Drop Down 213">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57910" r:id="rId43" name="Drop Down 214">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57911" r:id="rId44" name="Drop Down 215">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57912" r:id="rId45" name="Drop Down 216">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57913" r:id="rId46" name="Drop Down 217">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57914" r:id="rId47" name="Drop Down 218">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57915" r:id="rId48" name="Drop Down 219">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57916" r:id="rId49" name="Drop Down 220">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57917" r:id="rId50" name="Drop Down 221">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57918" r:id="rId51" name="Drop Down 222">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57919" r:id="rId52" name="Drop Down 223">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57920" r:id="rId53" name="Drop Down 224">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57921" r:id="rId54" name="Drop Down 225">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57922" r:id="rId55" name="Drop Down 226">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57923" r:id="rId56" name="Drop Down 227">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57924" r:id="rId57" name="Drop Down 228">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57925" r:id="rId58" name="Drop Down 229">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57926" r:id="rId59" name="Drop Down 230">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157927" r:id="rId60" name="Drop Down 231">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57928" r:id="rId61" name="Drop Down 232">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57929" r:id="rId62" name="Drop Down 233">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57930" r:id="rId63" name="Drop Down 234">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58051" r:id="rId64" name="Drop Down 355">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58052" r:id="rId65" name="Drop Down 356">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58053" r:id="rId66" name="Drop Down 357">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58054" r:id="rId67" name="Drop Down 358">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58055" r:id="rId68" name="Drop Down 359">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158056" r:id="rId69" name="Drop Down 360">
              <controlPr defaultSize="0" autoLine="0" autoPict="0">
                <anchor moveWithCells="1">
                  <from>
                    <xdr:col>11</xdr:col>
                    <xdr:colOff>15368</xdr:colOff>
                    <xdr:row>72</xdr:row>
                    <xdr:rowOff>15368</xdr:rowOff>
                  </from>
                  <to>
                    <xdr:col>12</xdr:col>
                    <xdr:colOff>15368</xdr:colOff>
                    <xdr:row>72</xdr:row>
                    <xdr:rowOff>238205</xdr:rowOff>
                  </to>
                </anchor>
              </controlPr>
            </control>
          </mc:Choice>
        </mc:AlternateContent>
        <mc:AlternateContent xmlns:mc="http://schemas.openxmlformats.org/markup-compatibility/2006">
          <mc:Choice Requires="x14">
            <control shapeId="158057" r:id="rId70" name="Drop Down 361">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58058" r:id="rId71" name="Drop Down 362">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4" id="{6FFDDEC5-9E62-4796-87C7-4088EFD42E59}">
            <xm:f>_Output!$D$743=1</xm:f>
            <x14:dxf>
              <font>
                <strike/>
              </font>
              <fill>
                <patternFill>
                  <bgColor rgb="FFFFC000"/>
                </patternFill>
              </fill>
            </x14:dxf>
          </x14:cfRule>
          <xm:sqref>A9:Q74</xm:sqref>
        </x14:conditionalFormatting>
        <x14:conditionalFormatting xmlns:xm="http://schemas.microsoft.com/office/excel/2006/main">
          <x14:cfRule type="dataBar" id="{D0383ED7-193D-4195-B598-F740B11EEF33}">
            <x14:dataBar minLength="0" maxLength="100" border="1" gradient="0">
              <x14:cfvo type="num">
                <xm:f>0</xm:f>
              </x14:cfvo>
              <x14:cfvo type="num">
                <xm:f>100</xm:f>
              </x14:cfvo>
              <x14:borderColor theme="3"/>
              <x14:negativeFillColor rgb="FFFF0000"/>
              <x14:axisColor rgb="FF000000"/>
            </x14:dataBar>
          </x14:cfRule>
          <xm:sqref>L74</xm:sqref>
        </x14:conditionalFormatting>
      </x14:conditionalFormatting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Blad35">
    <tabColor rgb="FF0070C0"/>
  </sheetPr>
  <dimension ref="A1:Z100"/>
  <sheetViews>
    <sheetView showRowColHeaders="0"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483"/>
      <c r="B1" s="851" t="s">
        <v>537</v>
      </c>
      <c r="C1" s="852"/>
      <c r="D1" s="852"/>
      <c r="E1" s="852"/>
      <c r="F1" s="852"/>
      <c r="G1" s="852"/>
      <c r="H1" s="852"/>
      <c r="I1" s="852"/>
      <c r="J1" s="852"/>
      <c r="K1" s="852"/>
      <c r="L1" s="759"/>
      <c r="M1" s="421"/>
      <c r="N1" s="759"/>
      <c r="O1" s="421"/>
      <c r="P1" s="421"/>
      <c r="Q1" s="421"/>
      <c r="R1" s="412"/>
    </row>
    <row r="2" spans="1:18" ht="20.3" customHeight="1" x14ac:dyDescent="0.3">
      <c r="A2" s="484"/>
      <c r="B2" s="753"/>
      <c r="C2" s="754"/>
      <c r="D2" s="754"/>
      <c r="E2" s="754"/>
      <c r="F2" s="754"/>
      <c r="G2" s="754"/>
      <c r="H2" s="754"/>
      <c r="I2" s="754"/>
      <c r="J2" s="754"/>
      <c r="K2" s="754"/>
      <c r="L2" s="743"/>
      <c r="M2" s="422"/>
      <c r="N2" s="743"/>
      <c r="O2" s="422"/>
      <c r="P2" s="422"/>
      <c r="Q2" s="422"/>
      <c r="R2" s="415"/>
    </row>
    <row r="3" spans="1:18" ht="20.3" customHeight="1" x14ac:dyDescent="0.3">
      <c r="A3" s="484"/>
      <c r="B3" s="735" t="s">
        <v>2216</v>
      </c>
      <c r="C3" s="736"/>
      <c r="D3" s="736"/>
      <c r="E3" s="736"/>
      <c r="F3" s="737"/>
      <c r="G3" s="744" t="s">
        <v>2375</v>
      </c>
      <c r="H3" s="745"/>
      <c r="I3" s="745"/>
      <c r="J3" s="745"/>
      <c r="K3" s="746"/>
      <c r="L3" s="414"/>
      <c r="M3" s="414"/>
      <c r="N3" s="414"/>
      <c r="O3" s="414"/>
      <c r="P3" s="414"/>
      <c r="Q3" s="414"/>
      <c r="R3" s="415"/>
    </row>
    <row r="4" spans="1:18" ht="20.3" customHeight="1" x14ac:dyDescent="0.3">
      <c r="A4" s="484"/>
      <c r="B4" s="747" t="s">
        <v>2217</v>
      </c>
      <c r="C4" s="748"/>
      <c r="D4" s="748"/>
      <c r="E4" s="748"/>
      <c r="F4" s="858"/>
      <c r="G4" s="735" t="s">
        <v>2220</v>
      </c>
      <c r="H4" s="736"/>
      <c r="I4" s="736"/>
      <c r="J4" s="736"/>
      <c r="K4" s="736"/>
      <c r="L4" s="414"/>
      <c r="M4" s="414"/>
      <c r="N4" s="414"/>
      <c r="O4" s="414"/>
      <c r="P4" s="414"/>
      <c r="Q4" s="414"/>
      <c r="R4" s="415"/>
    </row>
    <row r="5" spans="1:18" ht="20.3" customHeight="1" x14ac:dyDescent="0.3">
      <c r="A5" s="484"/>
      <c r="B5" s="747" t="s">
        <v>2373</v>
      </c>
      <c r="C5" s="748"/>
      <c r="D5" s="748"/>
      <c r="E5" s="748"/>
      <c r="F5" s="858"/>
      <c r="G5" s="735" t="s">
        <v>2219</v>
      </c>
      <c r="H5" s="736"/>
      <c r="I5" s="736"/>
      <c r="J5" s="736"/>
      <c r="K5" s="736"/>
      <c r="L5" s="414"/>
      <c r="M5" s="414"/>
      <c r="N5" s="414"/>
      <c r="O5" s="414"/>
      <c r="P5" s="414"/>
      <c r="Q5" s="414"/>
      <c r="R5" s="415"/>
    </row>
    <row r="6" spans="1:18" ht="20.3" customHeight="1" x14ac:dyDescent="0.3">
      <c r="A6" s="484"/>
      <c r="B6" s="735" t="s">
        <v>2221</v>
      </c>
      <c r="C6" s="736"/>
      <c r="D6" s="736"/>
      <c r="E6" s="736"/>
      <c r="F6" s="737"/>
      <c r="G6" s="482"/>
      <c r="H6" s="487"/>
      <c r="I6" s="487"/>
      <c r="J6" s="487"/>
      <c r="K6" s="487"/>
      <c r="L6" s="414"/>
      <c r="M6" s="414"/>
      <c r="N6" s="414"/>
      <c r="O6" s="414"/>
      <c r="P6" s="414"/>
      <c r="Q6" s="414"/>
      <c r="R6" s="415"/>
    </row>
    <row r="7" spans="1:18" ht="20.3" customHeight="1" thickBot="1" x14ac:dyDescent="0.35">
      <c r="A7" s="416"/>
      <c r="B7" s="417"/>
      <c r="C7" s="417"/>
      <c r="D7" s="417"/>
      <c r="E7" s="417"/>
      <c r="F7" s="417"/>
      <c r="G7" s="417"/>
      <c r="H7" s="417"/>
      <c r="I7" s="417"/>
      <c r="J7" s="417"/>
      <c r="K7" s="417"/>
      <c r="L7" s="417"/>
      <c r="M7" s="417"/>
      <c r="N7" s="417"/>
      <c r="O7" s="417"/>
      <c r="P7" s="417"/>
      <c r="Q7" s="417"/>
      <c r="R7" s="418"/>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5</v>
      </c>
      <c r="B9" s="174" t="s">
        <v>956</v>
      </c>
      <c r="C9" s="174"/>
      <c r="D9" s="174"/>
      <c r="E9" s="174"/>
      <c r="F9" s="174"/>
      <c r="G9" s="174"/>
      <c r="H9" s="174"/>
      <c r="I9" s="174"/>
      <c r="J9" s="174"/>
      <c r="K9" s="174"/>
      <c r="L9" s="177" t="s">
        <v>148</v>
      </c>
      <c r="M9" s="174"/>
      <c r="N9" s="177" t="s">
        <v>125</v>
      </c>
      <c r="O9" s="174"/>
      <c r="P9" s="178" t="s">
        <v>1258</v>
      </c>
      <c r="Q9" s="177" t="s">
        <v>149</v>
      </c>
      <c r="R9" s="156"/>
    </row>
    <row r="10" spans="1:18" ht="20.3" customHeight="1" x14ac:dyDescent="0.3">
      <c r="A10" s="157"/>
      <c r="B10" s="151" t="s">
        <v>902</v>
      </c>
      <c r="C10" s="148"/>
      <c r="D10" s="148"/>
      <c r="E10" s="148"/>
      <c r="F10" s="148"/>
      <c r="G10" s="148"/>
      <c r="H10" s="148"/>
      <c r="I10" s="148"/>
      <c r="J10" s="148"/>
      <c r="K10" s="148"/>
      <c r="L10" s="149"/>
      <c r="M10" s="148"/>
      <c r="N10" s="149"/>
      <c r="O10" s="148"/>
      <c r="P10" s="513"/>
      <c r="Q10" s="407"/>
      <c r="R10" s="156"/>
    </row>
    <row r="11" spans="1:18" ht="20.3" customHeight="1" x14ac:dyDescent="0.3">
      <c r="A11" s="157"/>
      <c r="B11" s="163" t="s">
        <v>230</v>
      </c>
      <c r="C11" s="141" t="s">
        <v>2823</v>
      </c>
      <c r="D11" s="141"/>
      <c r="E11" s="141"/>
      <c r="F11" s="141"/>
      <c r="G11" s="141"/>
      <c r="H11" s="141"/>
      <c r="I11" s="141"/>
      <c r="J11" s="141"/>
      <c r="K11" s="141"/>
      <c r="L11" s="137"/>
      <c r="M11" s="141"/>
      <c r="N11" s="137"/>
      <c r="O11" s="141"/>
      <c r="P11" s="479" t="str">
        <f>VLOOKUP(_Output!D805,_Guidance!B1940:C1945,2,FALSE)</f>
        <v xml:space="preserve"> </v>
      </c>
      <c r="Q11" s="402" t="s">
        <v>2824</v>
      </c>
      <c r="R11" s="156"/>
    </row>
    <row r="12" spans="1:18" ht="20.3" customHeight="1" x14ac:dyDescent="0.3">
      <c r="A12" s="157"/>
      <c r="B12" s="163" t="s">
        <v>364</v>
      </c>
      <c r="C12" s="163" t="s">
        <v>2391</v>
      </c>
      <c r="D12" s="163"/>
      <c r="E12" s="163"/>
      <c r="F12" s="163"/>
      <c r="G12" s="163"/>
      <c r="H12" s="163"/>
      <c r="I12" s="163"/>
      <c r="J12" s="163"/>
      <c r="K12" s="163"/>
      <c r="L12" s="137"/>
      <c r="M12" s="141"/>
      <c r="N12" s="137"/>
      <c r="O12" s="141"/>
      <c r="P12" s="479" t="str">
        <f>VLOOKUP(_Output!D806,_Guidance!B1946:C1951,2,FALSE)</f>
        <v xml:space="preserve"> </v>
      </c>
      <c r="Q12" s="402" t="s">
        <v>2450</v>
      </c>
      <c r="R12" s="156"/>
    </row>
    <row r="13" spans="1:18" ht="20.3" customHeight="1" x14ac:dyDescent="0.3">
      <c r="A13" s="158"/>
      <c r="B13" s="164" t="s">
        <v>365</v>
      </c>
      <c r="C13" s="165" t="s">
        <v>2849</v>
      </c>
      <c r="D13" s="165"/>
      <c r="E13" s="165"/>
      <c r="F13" s="165"/>
      <c r="G13" s="165"/>
      <c r="H13" s="165"/>
      <c r="I13" s="165"/>
      <c r="J13" s="165"/>
      <c r="K13" s="165"/>
      <c r="L13" s="138"/>
      <c r="M13" s="142"/>
      <c r="N13" s="138"/>
      <c r="O13" s="142"/>
      <c r="P13" s="509"/>
      <c r="Q13" s="403"/>
      <c r="R13" s="159"/>
    </row>
    <row r="14" spans="1:18" ht="20.3" customHeight="1" x14ac:dyDescent="0.3">
      <c r="A14" s="158"/>
      <c r="B14" s="167" t="s">
        <v>2423</v>
      </c>
      <c r="C14" s="164" t="s">
        <v>905</v>
      </c>
      <c r="D14" s="164"/>
      <c r="E14" s="164"/>
      <c r="F14" s="164"/>
      <c r="G14" s="164"/>
      <c r="H14" s="164"/>
      <c r="I14" s="164"/>
      <c r="J14" s="164"/>
      <c r="K14" s="164"/>
      <c r="L14" s="138"/>
      <c r="M14" s="142"/>
      <c r="N14" s="138"/>
      <c r="O14" s="142"/>
      <c r="P14" s="509"/>
      <c r="Q14" s="403" t="s">
        <v>1130</v>
      </c>
      <c r="R14" s="159"/>
    </row>
    <row r="15" spans="1:18" ht="20.3" customHeight="1" x14ac:dyDescent="0.3">
      <c r="A15" s="158"/>
      <c r="B15" s="167" t="s">
        <v>2424</v>
      </c>
      <c r="C15" s="164" t="s">
        <v>906</v>
      </c>
      <c r="D15" s="164"/>
      <c r="E15" s="164"/>
      <c r="F15" s="164"/>
      <c r="G15" s="164"/>
      <c r="H15" s="164"/>
      <c r="I15" s="164"/>
      <c r="J15" s="164"/>
      <c r="K15" s="164"/>
      <c r="L15" s="138"/>
      <c r="M15" s="142"/>
      <c r="N15" s="138"/>
      <c r="O15" s="142"/>
      <c r="P15" s="509"/>
      <c r="Q15" s="403" t="s">
        <v>1131</v>
      </c>
      <c r="R15" s="159"/>
    </row>
    <row r="16" spans="1:18" ht="20.3" customHeight="1" x14ac:dyDescent="0.3">
      <c r="A16" s="158"/>
      <c r="B16" s="167" t="s">
        <v>2425</v>
      </c>
      <c r="C16" s="164" t="s">
        <v>908</v>
      </c>
      <c r="D16" s="164"/>
      <c r="E16" s="164"/>
      <c r="F16" s="164"/>
      <c r="G16" s="164"/>
      <c r="H16" s="164"/>
      <c r="I16" s="164"/>
      <c r="J16" s="164"/>
      <c r="K16" s="164"/>
      <c r="L16" s="138"/>
      <c r="M16" s="142"/>
      <c r="N16" s="138"/>
      <c r="O16" s="142"/>
      <c r="P16" s="509"/>
      <c r="Q16" s="403" t="s">
        <v>1132</v>
      </c>
      <c r="R16" s="159"/>
    </row>
    <row r="17" spans="1:18" ht="20.3" customHeight="1" x14ac:dyDescent="0.3">
      <c r="A17" s="158"/>
      <c r="B17" s="167" t="s">
        <v>2426</v>
      </c>
      <c r="C17" s="164" t="s">
        <v>910</v>
      </c>
      <c r="D17" s="164"/>
      <c r="E17" s="164"/>
      <c r="F17" s="164"/>
      <c r="G17" s="164"/>
      <c r="H17" s="164"/>
      <c r="I17" s="164"/>
      <c r="J17" s="164"/>
      <c r="K17" s="164"/>
      <c r="L17" s="138"/>
      <c r="M17" s="142"/>
      <c r="N17" s="138"/>
      <c r="O17" s="142"/>
      <c r="P17" s="509"/>
      <c r="Q17" s="403" t="s">
        <v>1133</v>
      </c>
      <c r="R17" s="159"/>
    </row>
    <row r="18" spans="1:18" ht="20.3" customHeight="1" x14ac:dyDescent="0.3">
      <c r="A18" s="158"/>
      <c r="B18" s="167" t="s">
        <v>2427</v>
      </c>
      <c r="C18" s="164" t="s">
        <v>912</v>
      </c>
      <c r="D18" s="164"/>
      <c r="E18" s="164"/>
      <c r="F18" s="164"/>
      <c r="G18" s="164"/>
      <c r="H18" s="164"/>
      <c r="I18" s="164"/>
      <c r="J18" s="164"/>
      <c r="K18" s="164"/>
      <c r="L18" s="138"/>
      <c r="M18" s="142"/>
      <c r="N18" s="138"/>
      <c r="O18" s="142"/>
      <c r="P18" s="509"/>
      <c r="Q18" s="403" t="s">
        <v>1134</v>
      </c>
      <c r="R18" s="159"/>
    </row>
    <row r="19" spans="1:18" ht="20.3" customHeight="1" x14ac:dyDescent="0.3">
      <c r="A19" s="158"/>
      <c r="B19" s="167" t="s">
        <v>2428</v>
      </c>
      <c r="C19" s="164" t="s">
        <v>914</v>
      </c>
      <c r="D19" s="164"/>
      <c r="E19" s="164"/>
      <c r="F19" s="164"/>
      <c r="G19" s="164"/>
      <c r="H19" s="164"/>
      <c r="I19" s="164"/>
      <c r="J19" s="164"/>
      <c r="K19" s="164"/>
      <c r="L19" s="138"/>
      <c r="M19" s="142"/>
      <c r="N19" s="138"/>
      <c r="O19" s="142"/>
      <c r="P19" s="509"/>
      <c r="Q19" s="403" t="s">
        <v>1135</v>
      </c>
      <c r="R19" s="159"/>
    </row>
    <row r="20" spans="1:18" ht="20.3" customHeight="1" x14ac:dyDescent="0.3">
      <c r="A20" s="158"/>
      <c r="B20" s="167" t="s">
        <v>2429</v>
      </c>
      <c r="C20" s="164" t="s">
        <v>916</v>
      </c>
      <c r="D20" s="164"/>
      <c r="E20" s="164"/>
      <c r="F20" s="164"/>
      <c r="G20" s="164"/>
      <c r="H20" s="164"/>
      <c r="I20" s="164"/>
      <c r="J20" s="164"/>
      <c r="K20" s="164"/>
      <c r="L20" s="138"/>
      <c r="M20" s="142"/>
      <c r="N20" s="138"/>
      <c r="O20" s="142"/>
      <c r="P20" s="509"/>
      <c r="Q20" s="403" t="s">
        <v>1136</v>
      </c>
      <c r="R20" s="159"/>
    </row>
    <row r="21" spans="1:18" ht="20.3" customHeight="1" x14ac:dyDescent="0.3">
      <c r="A21" s="158"/>
      <c r="B21" s="167" t="s">
        <v>2430</v>
      </c>
      <c r="C21" s="164" t="s">
        <v>918</v>
      </c>
      <c r="D21" s="164"/>
      <c r="E21" s="164"/>
      <c r="F21" s="164"/>
      <c r="G21" s="164"/>
      <c r="H21" s="164"/>
      <c r="I21" s="164"/>
      <c r="J21" s="164"/>
      <c r="K21" s="164"/>
      <c r="L21" s="138"/>
      <c r="M21" s="142"/>
      <c r="N21" s="138"/>
      <c r="O21" s="142"/>
      <c r="P21" s="509"/>
      <c r="Q21" s="403" t="s">
        <v>1137</v>
      </c>
      <c r="R21" s="159"/>
    </row>
    <row r="22" spans="1:18" ht="20.3" customHeight="1" x14ac:dyDescent="0.3">
      <c r="A22" s="158"/>
      <c r="B22" s="167" t="s">
        <v>2431</v>
      </c>
      <c r="C22" s="164" t="s">
        <v>920</v>
      </c>
      <c r="D22" s="164"/>
      <c r="E22" s="164"/>
      <c r="F22" s="164"/>
      <c r="G22" s="164"/>
      <c r="H22" s="164"/>
      <c r="I22" s="164"/>
      <c r="J22" s="164"/>
      <c r="K22" s="164"/>
      <c r="L22" s="138"/>
      <c r="M22" s="142"/>
      <c r="N22" s="138"/>
      <c r="O22" s="142"/>
      <c r="P22" s="509"/>
      <c r="Q22" s="403" t="s">
        <v>1138</v>
      </c>
      <c r="R22" s="159"/>
    </row>
    <row r="23" spans="1:18" ht="20.3" customHeight="1" x14ac:dyDescent="0.3">
      <c r="A23" s="158"/>
      <c r="B23" s="167" t="s">
        <v>2432</v>
      </c>
      <c r="C23" s="164" t="s">
        <v>922</v>
      </c>
      <c r="D23" s="164"/>
      <c r="E23" s="164"/>
      <c r="F23" s="164"/>
      <c r="G23" s="164"/>
      <c r="H23" s="164"/>
      <c r="I23" s="164"/>
      <c r="J23" s="164"/>
      <c r="K23" s="164"/>
      <c r="L23" s="138"/>
      <c r="M23" s="142"/>
      <c r="N23" s="138"/>
      <c r="O23" s="142"/>
      <c r="P23" s="509"/>
      <c r="Q23" s="403" t="s">
        <v>1139</v>
      </c>
      <c r="R23" s="159"/>
    </row>
    <row r="24" spans="1:18" ht="20.3" customHeight="1" x14ac:dyDescent="0.3">
      <c r="A24" s="158"/>
      <c r="B24" s="167" t="s">
        <v>2433</v>
      </c>
      <c r="C24" s="166" t="s">
        <v>924</v>
      </c>
      <c r="D24" s="166"/>
      <c r="E24" s="166"/>
      <c r="F24" s="166"/>
      <c r="G24" s="166"/>
      <c r="H24" s="166"/>
      <c r="I24" s="166"/>
      <c r="J24" s="166"/>
      <c r="K24" s="166"/>
      <c r="L24" s="147"/>
      <c r="M24" s="150"/>
      <c r="N24" s="147"/>
      <c r="O24" s="150"/>
      <c r="P24" s="510"/>
      <c r="Q24" s="404" t="s">
        <v>1140</v>
      </c>
      <c r="R24" s="159"/>
    </row>
    <row r="25" spans="1:18" ht="20.3" customHeight="1" x14ac:dyDescent="0.3">
      <c r="A25" s="158"/>
      <c r="B25" s="164"/>
      <c r="C25" s="168" t="s">
        <v>14</v>
      </c>
      <c r="D25" s="168"/>
      <c r="E25" s="168"/>
      <c r="F25" s="168"/>
      <c r="G25" s="168"/>
      <c r="H25" s="168"/>
      <c r="I25" s="168"/>
      <c r="J25" s="168"/>
      <c r="K25" s="168"/>
      <c r="L25" s="408" t="str">
        <f>VLOOKUP(SUM(_Output!D808:D818),_SUM_Completeness!A141:B152,2,FALSE)</f>
        <v>Incomplete</v>
      </c>
      <c r="M25" s="142"/>
      <c r="N25" s="138"/>
      <c r="O25" s="142"/>
      <c r="P25" s="509"/>
      <c r="Q25" s="405" t="s">
        <v>1197</v>
      </c>
      <c r="R25" s="159"/>
    </row>
    <row r="26" spans="1:18" ht="20.3" customHeight="1" x14ac:dyDescent="0.3">
      <c r="A26" s="157"/>
      <c r="B26" s="163" t="s">
        <v>366</v>
      </c>
      <c r="C26" s="163" t="s">
        <v>925</v>
      </c>
      <c r="D26" s="163"/>
      <c r="E26" s="163"/>
      <c r="F26" s="163"/>
      <c r="G26" s="163"/>
      <c r="H26" s="163"/>
      <c r="I26" s="163"/>
      <c r="J26" s="163"/>
      <c r="K26" s="163"/>
      <c r="L26" s="137"/>
      <c r="M26" s="141"/>
      <c r="N26" s="137"/>
      <c r="O26" s="141"/>
      <c r="P26" s="479" t="str">
        <f>VLOOKUP(_Output!D819,_Guidance!B1952:C1957,2,FALSE)</f>
        <v xml:space="preserve"> </v>
      </c>
      <c r="Q26" s="402" t="s">
        <v>2451</v>
      </c>
      <c r="R26" s="156"/>
    </row>
    <row r="27" spans="1:18" ht="20.3" customHeight="1" x14ac:dyDescent="0.3">
      <c r="A27" s="157"/>
      <c r="B27" s="163" t="s">
        <v>371</v>
      </c>
      <c r="C27" s="163" t="s">
        <v>926</v>
      </c>
      <c r="D27" s="163"/>
      <c r="E27" s="163"/>
      <c r="F27" s="163"/>
      <c r="G27" s="163"/>
      <c r="H27" s="163"/>
      <c r="I27" s="163"/>
      <c r="J27" s="163"/>
      <c r="K27" s="163"/>
      <c r="L27" s="137"/>
      <c r="M27" s="141"/>
      <c r="N27" s="137"/>
      <c r="O27" s="141"/>
      <c r="P27" s="479" t="str">
        <f>VLOOKUP(_Output!D820,_Guidance!B1958:C1963,2,FALSE)</f>
        <v xml:space="preserve"> </v>
      </c>
      <c r="Q27" s="402" t="s">
        <v>2452</v>
      </c>
      <c r="R27" s="156"/>
    </row>
    <row r="28" spans="1:18" ht="20.3" customHeight="1" x14ac:dyDescent="0.3">
      <c r="A28" s="157"/>
      <c r="B28" s="163" t="s">
        <v>427</v>
      </c>
      <c r="C28" s="163" t="s">
        <v>927</v>
      </c>
      <c r="D28" s="163"/>
      <c r="E28" s="163"/>
      <c r="F28" s="163"/>
      <c r="G28" s="163"/>
      <c r="H28" s="163"/>
      <c r="I28" s="163"/>
      <c r="J28" s="163"/>
      <c r="K28" s="163"/>
      <c r="L28" s="137"/>
      <c r="M28" s="141"/>
      <c r="N28" s="137"/>
      <c r="O28" s="141"/>
      <c r="P28" s="479" t="str">
        <f>VLOOKUP(_Output!D821,_Guidance!B1964:C1969,2,FALSE)</f>
        <v xml:space="preserve"> </v>
      </c>
      <c r="Q28" s="402" t="s">
        <v>1143</v>
      </c>
      <c r="R28" s="156"/>
    </row>
    <row r="29" spans="1:18" ht="20.3" customHeight="1" x14ac:dyDescent="0.3">
      <c r="A29" s="157"/>
      <c r="B29" s="163" t="s">
        <v>428</v>
      </c>
      <c r="C29" s="163" t="s">
        <v>928</v>
      </c>
      <c r="D29" s="163"/>
      <c r="E29" s="163"/>
      <c r="F29" s="163"/>
      <c r="G29" s="163"/>
      <c r="H29" s="163"/>
      <c r="I29" s="163"/>
      <c r="J29" s="163"/>
      <c r="K29" s="163"/>
      <c r="L29" s="137"/>
      <c r="M29" s="141"/>
      <c r="N29" s="137"/>
      <c r="O29" s="141"/>
      <c r="P29" s="479" t="str">
        <f>VLOOKUP(_Output!D822,_Guidance!B1970:C1975,2,FALSE)</f>
        <v xml:space="preserve"> </v>
      </c>
      <c r="Q29" s="402" t="s">
        <v>2453</v>
      </c>
      <c r="R29" s="156"/>
    </row>
    <row r="30" spans="1:18" ht="20.3" customHeight="1" x14ac:dyDescent="0.3">
      <c r="A30" s="157"/>
      <c r="B30" s="163" t="s">
        <v>429</v>
      </c>
      <c r="C30" s="163" t="s">
        <v>2056</v>
      </c>
      <c r="D30" s="163"/>
      <c r="E30" s="163"/>
      <c r="F30" s="163"/>
      <c r="G30" s="163"/>
      <c r="H30" s="163"/>
      <c r="I30" s="163"/>
      <c r="J30" s="163"/>
      <c r="K30" s="163"/>
      <c r="L30" s="137"/>
      <c r="M30" s="141"/>
      <c r="N30" s="137"/>
      <c r="O30" s="141"/>
      <c r="P30" s="479" t="str">
        <f>VLOOKUP(_Output!D823,_Guidance!B1976:C1981,2,FALSE)</f>
        <v xml:space="preserve"> </v>
      </c>
      <c r="Q30" s="402" t="s">
        <v>2454</v>
      </c>
      <c r="R30" s="156"/>
    </row>
    <row r="31" spans="1:18" ht="20.3" customHeight="1" x14ac:dyDescent="0.3">
      <c r="A31" s="157"/>
      <c r="B31" s="163" t="s">
        <v>1058</v>
      </c>
      <c r="C31" s="163" t="s">
        <v>2061</v>
      </c>
      <c r="D31" s="163"/>
      <c r="E31" s="163"/>
      <c r="F31" s="163"/>
      <c r="G31" s="163"/>
      <c r="H31" s="163"/>
      <c r="I31" s="163"/>
      <c r="J31" s="163"/>
      <c r="K31" s="163"/>
      <c r="L31" s="137"/>
      <c r="M31" s="141"/>
      <c r="N31" s="137"/>
      <c r="O31" s="141"/>
      <c r="P31" s="479" t="str">
        <f>VLOOKUP(_Output!D824,_Guidance!B1982:C1987,2,FALSE)</f>
        <v xml:space="preserve"> </v>
      </c>
      <c r="Q31" s="402" t="s">
        <v>2455</v>
      </c>
      <c r="R31" s="156"/>
    </row>
    <row r="32" spans="1:18" ht="20.3" customHeight="1" x14ac:dyDescent="0.3">
      <c r="A32" s="157"/>
      <c r="B32" s="163" t="s">
        <v>1059</v>
      </c>
      <c r="C32" s="163" t="s">
        <v>931</v>
      </c>
      <c r="D32" s="163"/>
      <c r="E32" s="163"/>
      <c r="F32" s="163"/>
      <c r="G32" s="163"/>
      <c r="H32" s="163"/>
      <c r="I32" s="163"/>
      <c r="J32" s="163"/>
      <c r="K32" s="163"/>
      <c r="L32" s="137"/>
      <c r="M32" s="141"/>
      <c r="N32" s="137"/>
      <c r="O32" s="141"/>
      <c r="P32" s="479" t="str">
        <f>VLOOKUP(_Output!D825,_Guidance!B1988:C1993,2,FALSE)</f>
        <v xml:space="preserve"> </v>
      </c>
      <c r="Q32" s="402" t="s">
        <v>2456</v>
      </c>
      <c r="R32" s="156"/>
    </row>
    <row r="33" spans="1:18" ht="20.3" customHeight="1" x14ac:dyDescent="0.3">
      <c r="A33" s="157"/>
      <c r="B33" s="163" t="s">
        <v>1060</v>
      </c>
      <c r="C33" s="163" t="s">
        <v>933</v>
      </c>
      <c r="D33" s="163"/>
      <c r="E33" s="163"/>
      <c r="F33" s="163"/>
      <c r="G33" s="163"/>
      <c r="H33" s="163"/>
      <c r="I33" s="163"/>
      <c r="J33" s="163"/>
      <c r="K33" s="163"/>
      <c r="L33" s="137"/>
      <c r="M33" s="141"/>
      <c r="N33" s="137"/>
      <c r="O33" s="141"/>
      <c r="P33" s="479" t="str">
        <f>VLOOKUP(_Output!D827,_Guidance!B1994:C1999,2,FALSE)</f>
        <v xml:space="preserve"> </v>
      </c>
      <c r="Q33" s="402" t="s">
        <v>2589</v>
      </c>
      <c r="R33" s="156"/>
    </row>
    <row r="34" spans="1:18" ht="20.3" customHeight="1" x14ac:dyDescent="0.3">
      <c r="A34" s="157"/>
      <c r="B34" s="163" t="s">
        <v>1061</v>
      </c>
      <c r="C34" s="163" t="s">
        <v>3456</v>
      </c>
      <c r="D34" s="163"/>
      <c r="E34" s="163"/>
      <c r="F34" s="163"/>
      <c r="G34" s="163"/>
      <c r="H34" s="163"/>
      <c r="I34" s="163"/>
      <c r="J34" s="163"/>
      <c r="K34" s="163"/>
      <c r="L34" s="137"/>
      <c r="M34" s="141"/>
      <c r="N34" s="137"/>
      <c r="O34" s="141"/>
      <c r="P34" s="479" t="str">
        <f>VLOOKUP(_Output!D1069,_Guidance!B2000:C2005,2,FALSE)</f>
        <v xml:space="preserve"> </v>
      </c>
      <c r="Q34" s="402" t="s">
        <v>3457</v>
      </c>
      <c r="R34" s="156"/>
    </row>
    <row r="35" spans="1:18" ht="20.3" customHeight="1" x14ac:dyDescent="0.3">
      <c r="A35" s="157"/>
      <c r="B35" s="163" t="s">
        <v>1062</v>
      </c>
      <c r="C35" s="163" t="s">
        <v>935</v>
      </c>
      <c r="D35" s="163"/>
      <c r="E35" s="163"/>
      <c r="F35" s="163"/>
      <c r="G35" s="163"/>
      <c r="H35" s="163"/>
      <c r="I35" s="163"/>
      <c r="J35" s="163"/>
      <c r="K35" s="163"/>
      <c r="L35" s="137"/>
      <c r="M35" s="141"/>
      <c r="N35" s="137"/>
      <c r="O35" s="141"/>
      <c r="P35" s="479" t="str">
        <f>VLOOKUP(_Output!D828,_Guidance!B2006:C2011,2,FALSE)</f>
        <v xml:space="preserve"> </v>
      </c>
      <c r="Q35" s="402" t="s">
        <v>2457</v>
      </c>
      <c r="R35" s="156"/>
    </row>
    <row r="36" spans="1:18" ht="20.3" customHeight="1" x14ac:dyDescent="0.3">
      <c r="A36" s="157"/>
      <c r="B36" s="163" t="s">
        <v>1063</v>
      </c>
      <c r="C36" s="163" t="s">
        <v>939</v>
      </c>
      <c r="D36" s="163"/>
      <c r="E36" s="163"/>
      <c r="F36" s="163"/>
      <c r="G36" s="163"/>
      <c r="H36" s="163"/>
      <c r="I36" s="163"/>
      <c r="J36" s="163"/>
      <c r="K36" s="163"/>
      <c r="L36" s="137"/>
      <c r="M36" s="141"/>
      <c r="N36" s="137"/>
      <c r="O36" s="141"/>
      <c r="P36" s="479" t="str">
        <f>VLOOKUP(_Output!D829,_Guidance!B2012:C2017,2,FALSE)</f>
        <v xml:space="preserve"> </v>
      </c>
      <c r="Q36" s="402" t="s">
        <v>2458</v>
      </c>
      <c r="R36" s="156"/>
    </row>
    <row r="37" spans="1:18" ht="20.3" customHeight="1" x14ac:dyDescent="0.3">
      <c r="A37" s="157"/>
      <c r="B37" s="163" t="s">
        <v>1082</v>
      </c>
      <c r="C37" s="163" t="s">
        <v>2079</v>
      </c>
      <c r="D37" s="163"/>
      <c r="E37" s="163"/>
      <c r="F37" s="163"/>
      <c r="G37" s="163"/>
      <c r="H37" s="163"/>
      <c r="I37" s="163"/>
      <c r="J37" s="163"/>
      <c r="K37" s="163"/>
      <c r="L37" s="137"/>
      <c r="M37" s="141"/>
      <c r="N37" s="137"/>
      <c r="O37" s="141"/>
      <c r="P37" s="479" t="str">
        <f>VLOOKUP(_Output!D830,_Guidance!B2018:C2023,2,FALSE)</f>
        <v xml:space="preserve"> </v>
      </c>
      <c r="Q37" s="402" t="s">
        <v>1146</v>
      </c>
      <c r="R37" s="156"/>
    </row>
    <row r="38" spans="1:18" ht="20.3" customHeight="1" x14ac:dyDescent="0.3">
      <c r="A38" s="157"/>
      <c r="B38" s="152" t="s">
        <v>941</v>
      </c>
      <c r="C38" s="144"/>
      <c r="D38" s="144"/>
      <c r="E38" s="144"/>
      <c r="F38" s="144"/>
      <c r="G38" s="144"/>
      <c r="H38" s="144"/>
      <c r="I38" s="144"/>
      <c r="J38" s="144"/>
      <c r="K38" s="144"/>
      <c r="L38" s="140"/>
      <c r="M38" s="144"/>
      <c r="N38" s="140"/>
      <c r="O38" s="144"/>
      <c r="P38" s="480"/>
      <c r="Q38" s="406"/>
      <c r="R38" s="156"/>
    </row>
    <row r="39" spans="1:18" ht="20.3" customHeight="1" x14ac:dyDescent="0.3">
      <c r="A39" s="157"/>
      <c r="B39" s="163" t="s">
        <v>2434</v>
      </c>
      <c r="C39" s="169" t="s">
        <v>2390</v>
      </c>
      <c r="D39" s="169"/>
      <c r="E39" s="169"/>
      <c r="F39" s="169"/>
      <c r="G39" s="169"/>
      <c r="H39" s="169"/>
      <c r="I39" s="169"/>
      <c r="J39" s="169"/>
      <c r="K39" s="169"/>
      <c r="L39" s="137"/>
      <c r="M39" s="141"/>
      <c r="N39" s="137"/>
      <c r="O39" s="141"/>
      <c r="P39" s="479"/>
      <c r="Q39" s="402"/>
      <c r="R39" s="156"/>
    </row>
    <row r="40" spans="1:18" ht="20.3" customHeight="1" x14ac:dyDescent="0.3">
      <c r="A40" s="157"/>
      <c r="B40" s="170" t="s">
        <v>3693</v>
      </c>
      <c r="C40" s="163" t="s">
        <v>2397</v>
      </c>
      <c r="D40" s="163"/>
      <c r="E40" s="163"/>
      <c r="F40" s="163"/>
      <c r="G40" s="163"/>
      <c r="H40" s="163"/>
      <c r="I40" s="163"/>
      <c r="J40" s="163"/>
      <c r="K40" s="163"/>
      <c r="L40" s="137"/>
      <c r="M40" s="141"/>
      <c r="N40" s="137"/>
      <c r="O40" s="141"/>
      <c r="P40" s="479" t="str">
        <f>VLOOKUP(_Output!D832,_Guidance!$B$2187:$C$2193,2,FALSE)</f>
        <v xml:space="preserve"> </v>
      </c>
      <c r="Q40" s="512" t="s">
        <v>2405</v>
      </c>
      <c r="R40" s="156"/>
    </row>
    <row r="41" spans="1:18" ht="20.3" customHeight="1" x14ac:dyDescent="0.3">
      <c r="A41" s="157"/>
      <c r="B41" s="170" t="s">
        <v>3694</v>
      </c>
      <c r="C41" s="163" t="s">
        <v>2398</v>
      </c>
      <c r="D41" s="163"/>
      <c r="E41" s="163"/>
      <c r="F41" s="163"/>
      <c r="G41" s="163"/>
      <c r="H41" s="163"/>
      <c r="I41" s="163"/>
      <c r="J41" s="163"/>
      <c r="K41" s="163"/>
      <c r="L41" s="137"/>
      <c r="M41" s="141"/>
      <c r="N41" s="137"/>
      <c r="O41" s="141"/>
      <c r="P41" s="479" t="str">
        <f>VLOOKUP(_Output!D833,_Guidance!$B$2187:$C$2193,2,FALSE)</f>
        <v xml:space="preserve"> </v>
      </c>
      <c r="Q41" s="512" t="s">
        <v>2404</v>
      </c>
      <c r="R41" s="156"/>
    </row>
    <row r="42" spans="1:18" ht="20.3" customHeight="1" x14ac:dyDescent="0.3">
      <c r="A42" s="157"/>
      <c r="B42" s="170" t="s">
        <v>3695</v>
      </c>
      <c r="C42" s="163" t="s">
        <v>2399</v>
      </c>
      <c r="D42" s="163"/>
      <c r="E42" s="163"/>
      <c r="F42" s="163"/>
      <c r="G42" s="163"/>
      <c r="H42" s="163"/>
      <c r="I42" s="163"/>
      <c r="J42" s="163"/>
      <c r="K42" s="163"/>
      <c r="L42" s="137"/>
      <c r="M42" s="141"/>
      <c r="N42" s="137"/>
      <c r="O42" s="141"/>
      <c r="P42" s="479" t="str">
        <f>VLOOKUP(_Output!D834,_Guidance!$B$2187:$C$2193,2,FALSE)</f>
        <v xml:space="preserve"> </v>
      </c>
      <c r="Q42" s="512" t="s">
        <v>2406</v>
      </c>
      <c r="R42" s="156"/>
    </row>
    <row r="43" spans="1:18" ht="20.3" customHeight="1" x14ac:dyDescent="0.3">
      <c r="A43" s="157"/>
      <c r="B43" s="170" t="s">
        <v>3696</v>
      </c>
      <c r="C43" s="163" t="s">
        <v>2400</v>
      </c>
      <c r="D43" s="163"/>
      <c r="E43" s="163"/>
      <c r="F43" s="163"/>
      <c r="G43" s="163"/>
      <c r="H43" s="163"/>
      <c r="I43" s="163"/>
      <c r="J43" s="163"/>
      <c r="K43" s="163"/>
      <c r="L43" s="137"/>
      <c r="M43" s="141"/>
      <c r="N43" s="137"/>
      <c r="O43" s="141"/>
      <c r="P43" s="479" t="str">
        <f>VLOOKUP(_Output!D835,_Guidance!$B$2187:$C$2193,2,FALSE)</f>
        <v xml:space="preserve"> </v>
      </c>
      <c r="Q43" s="512" t="s">
        <v>2408</v>
      </c>
      <c r="R43" s="156"/>
    </row>
    <row r="44" spans="1:18" ht="20.3" customHeight="1" x14ac:dyDescent="0.3">
      <c r="A44" s="157"/>
      <c r="B44" s="170" t="s">
        <v>3697</v>
      </c>
      <c r="C44" s="163" t="s">
        <v>2401</v>
      </c>
      <c r="D44" s="163"/>
      <c r="E44" s="163"/>
      <c r="F44" s="163"/>
      <c r="G44" s="163"/>
      <c r="H44" s="163"/>
      <c r="I44" s="163"/>
      <c r="J44" s="163"/>
      <c r="K44" s="163"/>
      <c r="L44" s="137"/>
      <c r="M44" s="141"/>
      <c r="N44" s="137"/>
      <c r="O44" s="141"/>
      <c r="P44" s="479" t="str">
        <f>VLOOKUP(_Output!D836,_Guidance!$B$2187:$C$2193,2,FALSE)</f>
        <v xml:space="preserve"> </v>
      </c>
      <c r="Q44" s="512" t="s">
        <v>2407</v>
      </c>
      <c r="R44" s="156"/>
    </row>
    <row r="45" spans="1:18" ht="20.3" customHeight="1" x14ac:dyDescent="0.3">
      <c r="A45" s="157"/>
      <c r="B45" s="170" t="s">
        <v>3698</v>
      </c>
      <c r="C45" s="163" t="s">
        <v>2402</v>
      </c>
      <c r="D45" s="163"/>
      <c r="E45" s="163"/>
      <c r="F45" s="163"/>
      <c r="G45" s="163"/>
      <c r="H45" s="163"/>
      <c r="I45" s="163"/>
      <c r="J45" s="163"/>
      <c r="K45" s="163"/>
      <c r="L45" s="137"/>
      <c r="M45" s="141"/>
      <c r="N45" s="137"/>
      <c r="O45" s="141"/>
      <c r="P45" s="479" t="str">
        <f>VLOOKUP(_Output!D837,_Guidance!$B$2187:$C$2193,2,FALSE)</f>
        <v xml:space="preserve"> </v>
      </c>
      <c r="Q45" s="512" t="s">
        <v>2409</v>
      </c>
      <c r="R45" s="156"/>
    </row>
    <row r="46" spans="1:18" ht="20.3" customHeight="1" x14ac:dyDescent="0.3">
      <c r="A46" s="157"/>
      <c r="B46" s="170" t="s">
        <v>3699</v>
      </c>
      <c r="C46" s="163" t="s">
        <v>2403</v>
      </c>
      <c r="D46" s="163"/>
      <c r="E46" s="163"/>
      <c r="F46" s="163"/>
      <c r="G46" s="163"/>
      <c r="H46" s="163"/>
      <c r="I46" s="163"/>
      <c r="J46" s="163"/>
      <c r="K46" s="163"/>
      <c r="L46" s="137"/>
      <c r="M46" s="141"/>
      <c r="N46" s="137"/>
      <c r="O46" s="141"/>
      <c r="P46" s="479" t="str">
        <f>VLOOKUP(_Output!D838,_Guidance!$B$2187:$C$2193,2,FALSE)</f>
        <v xml:space="preserve"> </v>
      </c>
      <c r="Q46" s="512" t="s">
        <v>2410</v>
      </c>
      <c r="R46" s="156"/>
    </row>
    <row r="47" spans="1:18" ht="20.3" customHeight="1" x14ac:dyDescent="0.3">
      <c r="A47" s="157"/>
      <c r="B47" s="170" t="s">
        <v>3700</v>
      </c>
      <c r="C47" s="163" t="s">
        <v>2392</v>
      </c>
      <c r="D47" s="163"/>
      <c r="E47" s="163"/>
      <c r="F47" s="163"/>
      <c r="G47" s="163"/>
      <c r="H47" s="163"/>
      <c r="I47" s="163"/>
      <c r="J47" s="163"/>
      <c r="K47" s="163"/>
      <c r="L47" s="137"/>
      <c r="M47" s="141"/>
      <c r="N47" s="137"/>
      <c r="O47" s="141"/>
      <c r="P47" s="479" t="str">
        <f>VLOOKUP(_Output!D839,_Guidance!$B$2187:$C$2193,2,FALSE)</f>
        <v xml:space="preserve"> </v>
      </c>
      <c r="Q47" s="402" t="s">
        <v>2394</v>
      </c>
      <c r="R47" s="156"/>
    </row>
    <row r="48" spans="1:18" ht="20.3" customHeight="1" x14ac:dyDescent="0.3">
      <c r="A48" s="157"/>
      <c r="B48" s="170" t="s">
        <v>3701</v>
      </c>
      <c r="C48" s="163" t="s">
        <v>2393</v>
      </c>
      <c r="D48" s="163"/>
      <c r="E48" s="163"/>
      <c r="F48" s="163"/>
      <c r="G48" s="163"/>
      <c r="H48" s="163"/>
      <c r="I48" s="163"/>
      <c r="J48" s="163"/>
      <c r="K48" s="163"/>
      <c r="L48" s="137"/>
      <c r="M48" s="141"/>
      <c r="N48" s="137"/>
      <c r="O48" s="141"/>
      <c r="P48" s="479" t="str">
        <f>VLOOKUP(_Output!D840,_Guidance!$B$2187:$C$2193,2,FALSE)</f>
        <v xml:space="preserve"> </v>
      </c>
      <c r="Q48" s="402" t="s">
        <v>2395</v>
      </c>
      <c r="R48" s="156"/>
    </row>
    <row r="49" spans="1:18" ht="20.3" customHeight="1" x14ac:dyDescent="0.3">
      <c r="A49" s="157"/>
      <c r="B49" s="170" t="s">
        <v>3702</v>
      </c>
      <c r="C49" s="163" t="s">
        <v>2420</v>
      </c>
      <c r="D49" s="163"/>
      <c r="E49" s="163"/>
      <c r="F49" s="163"/>
      <c r="G49" s="163"/>
      <c r="H49" s="163"/>
      <c r="I49" s="163"/>
      <c r="J49" s="163"/>
      <c r="K49" s="163"/>
      <c r="L49" s="137"/>
      <c r="M49" s="141"/>
      <c r="N49" s="137"/>
      <c r="O49" s="141"/>
      <c r="P49" s="479" t="str">
        <f>VLOOKUP(_Output!D841,_Guidance!$B$2187:$C$2193,2,FALSE)</f>
        <v xml:space="preserve"> </v>
      </c>
      <c r="Q49" s="402" t="s">
        <v>2608</v>
      </c>
      <c r="R49" s="156"/>
    </row>
    <row r="50" spans="1:18" ht="20.3" customHeight="1" x14ac:dyDescent="0.3">
      <c r="A50" s="157"/>
      <c r="B50" s="170" t="s">
        <v>3703</v>
      </c>
      <c r="C50" s="163" t="s">
        <v>2734</v>
      </c>
      <c r="D50" s="163"/>
      <c r="E50" s="163"/>
      <c r="F50" s="163"/>
      <c r="G50" s="163"/>
      <c r="H50" s="163"/>
      <c r="I50" s="163"/>
      <c r="J50" s="163"/>
      <c r="K50" s="163"/>
      <c r="L50" s="137"/>
      <c r="M50" s="141"/>
      <c r="N50" s="137"/>
      <c r="O50" s="141"/>
      <c r="P50" s="479" t="str">
        <f>VLOOKUP(_Output!D842,_Guidance!$B$2187:$C$2193,2,FALSE)</f>
        <v xml:space="preserve"> </v>
      </c>
      <c r="Q50" s="402" t="s">
        <v>2735</v>
      </c>
      <c r="R50" s="156"/>
    </row>
    <row r="51" spans="1:18" ht="20.3" customHeight="1" x14ac:dyDescent="0.3">
      <c r="A51" s="157"/>
      <c r="B51" s="170" t="s">
        <v>3704</v>
      </c>
      <c r="C51" s="163" t="s">
        <v>2386</v>
      </c>
      <c r="D51" s="163"/>
      <c r="E51" s="163"/>
      <c r="F51" s="163"/>
      <c r="G51" s="163"/>
      <c r="H51" s="163"/>
      <c r="I51" s="163"/>
      <c r="J51" s="163"/>
      <c r="K51" s="163"/>
      <c r="L51" s="137"/>
      <c r="M51" s="141"/>
      <c r="N51" s="137"/>
      <c r="O51" s="141"/>
      <c r="P51" s="479" t="str">
        <f>VLOOKUP(_Output!D843,_Guidance!$B$2187:$C$2193,2,FALSE)</f>
        <v xml:space="preserve"> </v>
      </c>
      <c r="Q51" s="402" t="s">
        <v>2609</v>
      </c>
      <c r="R51" s="156"/>
    </row>
    <row r="52" spans="1:18" ht="20.3" customHeight="1" x14ac:dyDescent="0.3">
      <c r="A52" s="157"/>
      <c r="B52" s="170" t="s">
        <v>3705</v>
      </c>
      <c r="C52" s="163" t="s">
        <v>2411</v>
      </c>
      <c r="D52" s="163"/>
      <c r="E52" s="163"/>
      <c r="F52" s="163"/>
      <c r="G52" s="163"/>
      <c r="H52" s="163"/>
      <c r="I52" s="163"/>
      <c r="J52" s="163"/>
      <c r="K52" s="163"/>
      <c r="L52" s="137"/>
      <c r="M52" s="141"/>
      <c r="N52" s="137"/>
      <c r="O52" s="141"/>
      <c r="P52" s="479" t="str">
        <f>VLOOKUP(_Output!D844,_Guidance!$B$2187:$C$2193,2,FALSE)</f>
        <v xml:space="preserve"> </v>
      </c>
      <c r="Q52" s="402" t="s">
        <v>2419</v>
      </c>
      <c r="R52" s="156"/>
    </row>
    <row r="53" spans="1:18" ht="20.3" customHeight="1" x14ac:dyDescent="0.3">
      <c r="A53" s="157"/>
      <c r="B53" s="170" t="s">
        <v>3706</v>
      </c>
      <c r="C53" s="163" t="s">
        <v>2396</v>
      </c>
      <c r="D53" s="163"/>
      <c r="E53" s="163"/>
      <c r="F53" s="163"/>
      <c r="G53" s="163"/>
      <c r="H53" s="163"/>
      <c r="I53" s="163"/>
      <c r="J53" s="163"/>
      <c r="K53" s="163"/>
      <c r="L53" s="137"/>
      <c r="M53" s="141"/>
      <c r="N53" s="137"/>
      <c r="O53" s="141"/>
      <c r="P53" s="479" t="str">
        <f>VLOOKUP(_Output!D845,_Guidance!$B$2187:$C$2193,2,FALSE)</f>
        <v xml:space="preserve"> </v>
      </c>
      <c r="Q53" s="402" t="s">
        <v>2415</v>
      </c>
      <c r="R53" s="156"/>
    </row>
    <row r="54" spans="1:18" ht="20.3" customHeight="1" x14ac:dyDescent="0.3">
      <c r="A54" s="157"/>
      <c r="B54" s="170" t="s">
        <v>3707</v>
      </c>
      <c r="C54" s="163" t="s">
        <v>2389</v>
      </c>
      <c r="D54" s="163"/>
      <c r="E54" s="163"/>
      <c r="F54" s="163"/>
      <c r="G54" s="163"/>
      <c r="H54" s="163"/>
      <c r="I54" s="163"/>
      <c r="J54" s="163"/>
      <c r="K54" s="163"/>
      <c r="L54" s="137"/>
      <c r="M54" s="141"/>
      <c r="N54" s="137"/>
      <c r="O54" s="141"/>
      <c r="P54" s="479" t="str">
        <f>VLOOKUP(_Output!D846,_Guidance!$B$2187:$C$2193,2,FALSE)</f>
        <v xml:space="preserve"> </v>
      </c>
      <c r="Q54" s="402" t="s">
        <v>2416</v>
      </c>
      <c r="R54" s="156"/>
    </row>
    <row r="55" spans="1:18" ht="20.3" customHeight="1" x14ac:dyDescent="0.3">
      <c r="A55" s="157"/>
      <c r="B55" s="170" t="s">
        <v>3708</v>
      </c>
      <c r="C55" s="163" t="s">
        <v>2387</v>
      </c>
      <c r="D55" s="163"/>
      <c r="E55" s="163"/>
      <c r="F55" s="163"/>
      <c r="G55" s="163"/>
      <c r="H55" s="163"/>
      <c r="I55" s="163"/>
      <c r="J55" s="163"/>
      <c r="K55" s="163"/>
      <c r="L55" s="137"/>
      <c r="M55" s="141"/>
      <c r="N55" s="137"/>
      <c r="O55" s="141"/>
      <c r="P55" s="479" t="str">
        <f>VLOOKUP(_Output!D847,_Guidance!$B$2187:$C$2193,2,FALSE)</f>
        <v xml:space="preserve"> </v>
      </c>
      <c r="Q55" s="402" t="s">
        <v>2417</v>
      </c>
      <c r="R55" s="156"/>
    </row>
    <row r="56" spans="1:18" ht="20.3" customHeight="1" x14ac:dyDescent="0.3">
      <c r="A56" s="157"/>
      <c r="B56" s="170" t="s">
        <v>3709</v>
      </c>
      <c r="C56" s="163" t="s">
        <v>2412</v>
      </c>
      <c r="D56" s="163"/>
      <c r="E56" s="163"/>
      <c r="F56" s="163"/>
      <c r="G56" s="163"/>
      <c r="H56" s="163"/>
      <c r="I56" s="163"/>
      <c r="J56" s="163"/>
      <c r="K56" s="163"/>
      <c r="L56" s="137"/>
      <c r="M56" s="141"/>
      <c r="N56" s="137"/>
      <c r="O56" s="141"/>
      <c r="P56" s="479" t="str">
        <f>VLOOKUP(_Output!D848,_Guidance!$B$2187:$C$2193,2,FALSE)</f>
        <v xml:space="preserve"> </v>
      </c>
      <c r="Q56" s="402" t="s">
        <v>2418</v>
      </c>
      <c r="R56" s="156"/>
    </row>
    <row r="57" spans="1:18" ht="20.3" customHeight="1" x14ac:dyDescent="0.3">
      <c r="A57" s="157"/>
      <c r="B57" s="170" t="s">
        <v>3710</v>
      </c>
      <c r="C57" s="163" t="s">
        <v>2413</v>
      </c>
      <c r="D57" s="163"/>
      <c r="E57" s="163"/>
      <c r="F57" s="163"/>
      <c r="G57" s="163"/>
      <c r="H57" s="163"/>
      <c r="I57" s="163"/>
      <c r="J57" s="163"/>
      <c r="K57" s="163"/>
      <c r="L57" s="137"/>
      <c r="M57" s="141"/>
      <c r="N57" s="137"/>
      <c r="O57" s="141"/>
      <c r="P57" s="479" t="str">
        <f>VLOOKUP(_Output!D849,_Guidance!$B$2187:$C$2193,2,FALSE)</f>
        <v xml:space="preserve"> </v>
      </c>
      <c r="Q57" s="402" t="s">
        <v>2670</v>
      </c>
      <c r="R57" s="156"/>
    </row>
    <row r="58" spans="1:18" ht="20.3" customHeight="1" x14ac:dyDescent="0.3">
      <c r="A58" s="157"/>
      <c r="B58" s="170" t="s">
        <v>3711</v>
      </c>
      <c r="C58" s="163" t="s">
        <v>2414</v>
      </c>
      <c r="D58" s="163"/>
      <c r="E58" s="163"/>
      <c r="F58" s="163"/>
      <c r="G58" s="163"/>
      <c r="H58" s="163"/>
      <c r="I58" s="163"/>
      <c r="J58" s="163"/>
      <c r="K58" s="163"/>
      <c r="L58" s="137"/>
      <c r="M58" s="141"/>
      <c r="N58" s="137"/>
      <c r="O58" s="141"/>
      <c r="P58" s="479" t="str">
        <f>VLOOKUP(_Output!D850,_Guidance!$B$2187:$C$2193,2,FALSE)</f>
        <v xml:space="preserve"> </v>
      </c>
      <c r="Q58" s="402" t="s">
        <v>2672</v>
      </c>
      <c r="R58" s="156"/>
    </row>
    <row r="59" spans="1:18" ht="20.3" customHeight="1" x14ac:dyDescent="0.3">
      <c r="A59" s="157"/>
      <c r="B59" s="170" t="s">
        <v>3712</v>
      </c>
      <c r="C59" s="163" t="s">
        <v>2421</v>
      </c>
      <c r="D59" s="163"/>
      <c r="E59" s="163"/>
      <c r="F59" s="163"/>
      <c r="G59" s="163"/>
      <c r="H59" s="163"/>
      <c r="I59" s="163"/>
      <c r="J59" s="163"/>
      <c r="K59" s="163"/>
      <c r="L59" s="137"/>
      <c r="M59" s="141"/>
      <c r="N59" s="137"/>
      <c r="O59" s="141"/>
      <c r="P59" s="479" t="str">
        <f>VLOOKUP(_Output!D851,_Guidance!$B$2187:$C$2193,2,FALSE)</f>
        <v xml:space="preserve"> </v>
      </c>
      <c r="Q59" s="402" t="s">
        <v>2671</v>
      </c>
      <c r="R59" s="156"/>
    </row>
    <row r="60" spans="1:18" ht="20.3" customHeight="1" x14ac:dyDescent="0.3">
      <c r="A60" s="157"/>
      <c r="B60" s="170" t="s">
        <v>3713</v>
      </c>
      <c r="C60" s="171" t="s">
        <v>2335</v>
      </c>
      <c r="D60" s="171"/>
      <c r="E60" s="171"/>
      <c r="F60" s="171"/>
      <c r="G60" s="171"/>
      <c r="H60" s="171"/>
      <c r="I60" s="171"/>
      <c r="J60" s="171"/>
      <c r="K60" s="171"/>
      <c r="L60" s="140"/>
      <c r="M60" s="144"/>
      <c r="N60" s="140"/>
      <c r="O60" s="144"/>
      <c r="P60" s="647" t="str">
        <f>VLOOKUP(_Output!D852,_Guidance!$B$2187:$C$2193,2,FALSE)</f>
        <v xml:space="preserve"> </v>
      </c>
      <c r="Q60" s="406" t="s">
        <v>3427</v>
      </c>
      <c r="R60" s="156"/>
    </row>
    <row r="61" spans="1:18" ht="20.3" customHeight="1" x14ac:dyDescent="0.3">
      <c r="A61" s="157"/>
      <c r="B61" s="141"/>
      <c r="C61" s="160" t="s">
        <v>604</v>
      </c>
      <c r="D61" s="160"/>
      <c r="E61" s="160"/>
      <c r="F61" s="160"/>
      <c r="G61" s="160"/>
      <c r="H61" s="160"/>
      <c r="I61" s="160"/>
      <c r="J61" s="160"/>
      <c r="K61" s="160"/>
      <c r="L61" s="408">
        <f>IFERROR(ROUND(_Output!K854,0),0)</f>
        <v>0</v>
      </c>
      <c r="M61" s="141"/>
      <c r="N61" s="137"/>
      <c r="O61" s="141"/>
      <c r="P61" s="180"/>
      <c r="Q61" s="402"/>
      <c r="R61" s="156"/>
    </row>
    <row r="62" spans="1:18" ht="20.3" customHeight="1" x14ac:dyDescent="0.3">
      <c r="A62" s="157"/>
      <c r="B62" s="141"/>
      <c r="C62" s="141"/>
      <c r="D62" s="141"/>
      <c r="E62" s="141"/>
      <c r="F62" s="141"/>
      <c r="G62" s="141"/>
      <c r="H62" s="141"/>
      <c r="I62" s="141"/>
      <c r="J62" s="141"/>
      <c r="K62" s="141"/>
      <c r="L62" s="137"/>
      <c r="M62" s="141"/>
      <c r="N62" s="137"/>
      <c r="O62" s="141"/>
      <c r="P62" s="180"/>
      <c r="Q62" s="402"/>
      <c r="R62" s="156"/>
    </row>
    <row r="63" spans="1:18" ht="20.3" customHeight="1" x14ac:dyDescent="0.3">
      <c r="A63" s="176"/>
      <c r="B63" s="174" t="s">
        <v>233</v>
      </c>
      <c r="C63" s="174"/>
      <c r="D63" s="174"/>
      <c r="E63" s="174"/>
      <c r="F63" s="174"/>
      <c r="G63" s="174"/>
      <c r="H63" s="174"/>
      <c r="I63" s="174"/>
      <c r="J63" s="174"/>
      <c r="K63" s="486"/>
      <c r="L63" s="140"/>
      <c r="M63" s="141"/>
      <c r="N63" s="140"/>
      <c r="O63" s="141"/>
      <c r="P63" s="140"/>
      <c r="Q63" s="140"/>
      <c r="R63" s="156"/>
    </row>
    <row r="64" spans="1:18" ht="20.3" customHeight="1" x14ac:dyDescent="0.3">
      <c r="A64" s="9"/>
      <c r="B64" s="3" t="s">
        <v>3714</v>
      </c>
      <c r="C64" s="3" t="s">
        <v>4651</v>
      </c>
      <c r="D64" s="5"/>
      <c r="E64" s="5"/>
      <c r="F64" s="5"/>
      <c r="G64" s="5"/>
      <c r="H64" s="5"/>
      <c r="I64" s="5"/>
      <c r="J64" s="5"/>
      <c r="K64" s="102" t="s">
        <v>902</v>
      </c>
      <c r="L64" s="720" t="s">
        <v>230</v>
      </c>
      <c r="M64" s="717"/>
      <c r="N64" s="830"/>
      <c r="O64" s="830"/>
      <c r="P64" s="830"/>
      <c r="Q64" s="831"/>
      <c r="R64" s="14"/>
    </row>
    <row r="65" spans="1:18" ht="20.3" customHeight="1" x14ac:dyDescent="0.3">
      <c r="A65" s="9"/>
      <c r="B65" s="5"/>
      <c r="C65" s="5"/>
      <c r="D65" s="5"/>
      <c r="E65" s="5"/>
      <c r="F65" s="5"/>
      <c r="G65" s="5"/>
      <c r="H65" s="5"/>
      <c r="I65" s="5"/>
      <c r="J65" s="5"/>
      <c r="K65" s="5"/>
      <c r="L65" s="721" t="s">
        <v>364</v>
      </c>
      <c r="M65" s="718"/>
      <c r="N65" s="826"/>
      <c r="O65" s="826"/>
      <c r="P65" s="826"/>
      <c r="Q65" s="827"/>
      <c r="R65" s="14"/>
    </row>
    <row r="66" spans="1:18" ht="20.3" customHeight="1" x14ac:dyDescent="0.3">
      <c r="A66" s="9"/>
      <c r="B66" s="778" t="s">
        <v>2825</v>
      </c>
      <c r="C66" s="778"/>
      <c r="D66" s="778"/>
      <c r="E66" s="778"/>
      <c r="F66" s="778"/>
      <c r="G66" s="778"/>
      <c r="H66" s="778"/>
      <c r="I66" s="778"/>
      <c r="J66" s="778"/>
      <c r="K66" s="778"/>
      <c r="L66" s="721" t="s">
        <v>366</v>
      </c>
      <c r="M66" s="718"/>
      <c r="N66" s="822"/>
      <c r="O66" s="822"/>
      <c r="P66" s="822"/>
      <c r="Q66" s="823"/>
      <c r="R66" s="14"/>
    </row>
    <row r="67" spans="1:18" ht="20.3" customHeight="1" x14ac:dyDescent="0.3">
      <c r="A67" s="9"/>
      <c r="B67" s="778"/>
      <c r="C67" s="778"/>
      <c r="D67" s="778"/>
      <c r="E67" s="778"/>
      <c r="F67" s="778"/>
      <c r="G67" s="778"/>
      <c r="H67" s="778"/>
      <c r="I67" s="778"/>
      <c r="J67" s="778"/>
      <c r="K67" s="778"/>
      <c r="L67" s="721" t="s">
        <v>371</v>
      </c>
      <c r="M67" s="718"/>
      <c r="N67" s="826"/>
      <c r="O67" s="826"/>
      <c r="P67" s="826"/>
      <c r="Q67" s="827"/>
      <c r="R67" s="14"/>
    </row>
    <row r="68" spans="1:18" ht="20.3" customHeight="1" x14ac:dyDescent="0.3">
      <c r="A68" s="9"/>
      <c r="B68" s="610" t="s">
        <v>2826</v>
      </c>
      <c r="C68" s="5"/>
      <c r="D68" s="5"/>
      <c r="E68" s="5"/>
      <c r="F68" s="5"/>
      <c r="G68" s="5"/>
      <c r="H68" s="5"/>
      <c r="I68" s="5"/>
      <c r="J68" s="5"/>
      <c r="K68" s="5"/>
      <c r="L68" s="721" t="s">
        <v>427</v>
      </c>
      <c r="M68" s="718"/>
      <c r="N68" s="822"/>
      <c r="O68" s="822"/>
      <c r="P68" s="822"/>
      <c r="Q68" s="823"/>
      <c r="R68" s="14"/>
    </row>
    <row r="69" spans="1:18" ht="20.3" customHeight="1" x14ac:dyDescent="0.3">
      <c r="A69" s="9"/>
      <c r="B69" s="5"/>
      <c r="C69" s="5"/>
      <c r="D69" s="5"/>
      <c r="E69" s="5"/>
      <c r="F69" s="5"/>
      <c r="G69" s="5"/>
      <c r="H69" s="5"/>
      <c r="I69" s="5"/>
      <c r="J69" s="5"/>
      <c r="K69" s="5"/>
      <c r="L69" s="721" t="s">
        <v>428</v>
      </c>
      <c r="M69" s="718"/>
      <c r="N69" s="822"/>
      <c r="O69" s="822"/>
      <c r="P69" s="822"/>
      <c r="Q69" s="823"/>
      <c r="R69" s="14"/>
    </row>
    <row r="70" spans="1:18" ht="20.3" customHeight="1" x14ac:dyDescent="0.3">
      <c r="A70" s="9"/>
      <c r="B70" s="5"/>
      <c r="C70" s="5"/>
      <c r="D70" s="5"/>
      <c r="E70" s="5"/>
      <c r="F70" s="5"/>
      <c r="G70" s="5"/>
      <c r="H70" s="5"/>
      <c r="I70" s="5"/>
      <c r="J70" s="5"/>
      <c r="K70" s="5"/>
      <c r="L70" s="721" t="s">
        <v>429</v>
      </c>
      <c r="M70" s="718"/>
      <c r="N70" s="826"/>
      <c r="O70" s="826"/>
      <c r="P70" s="826"/>
      <c r="Q70" s="827"/>
      <c r="R70" s="14"/>
    </row>
    <row r="71" spans="1:18" ht="20.3" customHeight="1" x14ac:dyDescent="0.3">
      <c r="A71" s="9"/>
      <c r="B71" s="5"/>
      <c r="C71" s="5"/>
      <c r="D71" s="5"/>
      <c r="E71" s="5"/>
      <c r="F71" s="5"/>
      <c r="G71" s="5"/>
      <c r="H71" s="5"/>
      <c r="I71" s="5"/>
      <c r="J71" s="5"/>
      <c r="K71" s="5"/>
      <c r="L71" s="721" t="s">
        <v>1058</v>
      </c>
      <c r="M71" s="718"/>
      <c r="N71" s="820"/>
      <c r="O71" s="820"/>
      <c r="P71" s="820"/>
      <c r="Q71" s="821"/>
      <c r="R71" s="14"/>
    </row>
    <row r="72" spans="1:18" ht="20.3" customHeight="1" x14ac:dyDescent="0.3">
      <c r="A72" s="9"/>
      <c r="B72" s="5"/>
      <c r="C72" s="5"/>
      <c r="D72" s="5"/>
      <c r="E72" s="5"/>
      <c r="F72" s="5"/>
      <c r="G72" s="5"/>
      <c r="H72" s="5"/>
      <c r="I72" s="5"/>
      <c r="J72" s="5"/>
      <c r="K72" s="5"/>
      <c r="L72" s="721" t="s">
        <v>1059</v>
      </c>
      <c r="M72" s="718"/>
      <c r="N72" s="820"/>
      <c r="O72" s="820"/>
      <c r="P72" s="820"/>
      <c r="Q72" s="821"/>
      <c r="R72" s="14"/>
    </row>
    <row r="73" spans="1:18" ht="20.3" customHeight="1" x14ac:dyDescent="0.3">
      <c r="A73" s="9"/>
      <c r="B73" s="5"/>
      <c r="C73" s="5"/>
      <c r="D73" s="5"/>
      <c r="E73" s="5"/>
      <c r="F73" s="5"/>
      <c r="G73" s="5"/>
      <c r="H73" s="5"/>
      <c r="I73" s="5"/>
      <c r="J73" s="5"/>
      <c r="K73" s="5"/>
      <c r="L73" s="721" t="s">
        <v>1060</v>
      </c>
      <c r="M73" s="718"/>
      <c r="N73" s="820"/>
      <c r="O73" s="820"/>
      <c r="P73" s="820"/>
      <c r="Q73" s="821"/>
      <c r="R73" s="14"/>
    </row>
    <row r="74" spans="1:18" ht="20.3" customHeight="1" x14ac:dyDescent="0.3">
      <c r="A74" s="9"/>
      <c r="B74" s="5"/>
      <c r="C74" s="5"/>
      <c r="D74" s="5"/>
      <c r="E74" s="5"/>
      <c r="F74" s="5"/>
      <c r="G74" s="5"/>
      <c r="H74" s="5"/>
      <c r="I74" s="5"/>
      <c r="J74" s="5"/>
      <c r="K74" s="5"/>
      <c r="L74" s="721" t="s">
        <v>1061</v>
      </c>
      <c r="M74" s="718"/>
      <c r="N74" s="820"/>
      <c r="O74" s="820"/>
      <c r="P74" s="820"/>
      <c r="Q74" s="821"/>
      <c r="R74" s="14"/>
    </row>
    <row r="75" spans="1:18" ht="20.3" customHeight="1" x14ac:dyDescent="0.3">
      <c r="A75" s="9"/>
      <c r="B75" s="5"/>
      <c r="C75" s="5"/>
      <c r="D75" s="5"/>
      <c r="E75" s="5"/>
      <c r="F75" s="5"/>
      <c r="G75" s="5"/>
      <c r="H75" s="5"/>
      <c r="I75" s="5"/>
      <c r="J75" s="5"/>
      <c r="K75" s="5"/>
      <c r="L75" s="721" t="s">
        <v>1062</v>
      </c>
      <c r="M75" s="718"/>
      <c r="N75" s="820"/>
      <c r="O75" s="820"/>
      <c r="P75" s="820"/>
      <c r="Q75" s="821"/>
      <c r="R75" s="14"/>
    </row>
    <row r="76" spans="1:18" ht="20.3" customHeight="1" x14ac:dyDescent="0.3">
      <c r="A76" s="9"/>
      <c r="B76" s="5"/>
      <c r="C76" s="5"/>
      <c r="D76" s="5"/>
      <c r="E76" s="5"/>
      <c r="F76" s="5"/>
      <c r="G76" s="5"/>
      <c r="H76" s="5"/>
      <c r="I76" s="5"/>
      <c r="J76" s="5"/>
      <c r="K76" s="5"/>
      <c r="L76" s="721" t="s">
        <v>1063</v>
      </c>
      <c r="M76" s="718"/>
      <c r="N76" s="820"/>
      <c r="O76" s="820"/>
      <c r="P76" s="820"/>
      <c r="Q76" s="821"/>
      <c r="R76" s="14"/>
    </row>
    <row r="77" spans="1:18" ht="20.3" customHeight="1" x14ac:dyDescent="0.3">
      <c r="A77" s="9"/>
      <c r="B77" s="5"/>
      <c r="C77" s="5"/>
      <c r="D77" s="5"/>
      <c r="E77" s="5"/>
      <c r="F77" s="5"/>
      <c r="G77" s="5"/>
      <c r="H77" s="5"/>
      <c r="I77" s="5"/>
      <c r="J77" s="5"/>
      <c r="K77" s="5"/>
      <c r="L77" s="722" t="s">
        <v>1082</v>
      </c>
      <c r="M77" s="719"/>
      <c r="N77" s="828"/>
      <c r="O77" s="828"/>
      <c r="P77" s="828"/>
      <c r="Q77" s="829"/>
      <c r="R77" s="14"/>
    </row>
    <row r="78" spans="1:18" ht="20.3" customHeight="1" x14ac:dyDescent="0.3">
      <c r="A78" s="9"/>
      <c r="B78" s="5"/>
      <c r="C78" s="5"/>
      <c r="D78" s="5"/>
      <c r="E78" s="5"/>
      <c r="F78" s="5"/>
      <c r="G78" s="5"/>
      <c r="H78" s="5"/>
      <c r="I78" s="5"/>
      <c r="J78" s="5"/>
      <c r="K78" s="5"/>
      <c r="L78" s="5"/>
      <c r="M78" s="5"/>
      <c r="N78" s="5"/>
      <c r="O78" s="5"/>
      <c r="P78" s="5"/>
      <c r="Q78" s="5"/>
      <c r="R78" s="14"/>
    </row>
    <row r="79" spans="1:18" ht="20.3" customHeight="1" x14ac:dyDescent="0.3">
      <c r="A79" s="9"/>
      <c r="B79" s="5"/>
      <c r="C79" s="5"/>
      <c r="D79" s="5"/>
      <c r="E79" s="5"/>
      <c r="F79" s="5"/>
      <c r="G79" s="5"/>
      <c r="H79" s="5"/>
      <c r="I79" s="5"/>
      <c r="J79" s="5"/>
      <c r="K79" s="102" t="s">
        <v>941</v>
      </c>
      <c r="L79" s="728" t="s">
        <v>3693</v>
      </c>
      <c r="M79" s="714"/>
      <c r="N79" s="847"/>
      <c r="O79" s="847"/>
      <c r="P79" s="847"/>
      <c r="Q79" s="848"/>
      <c r="R79" s="14"/>
    </row>
    <row r="80" spans="1:18" ht="20.3" customHeight="1" x14ac:dyDescent="0.3">
      <c r="A80" s="9"/>
      <c r="B80" s="5"/>
      <c r="C80" s="5"/>
      <c r="D80" s="5"/>
      <c r="E80" s="5"/>
      <c r="F80" s="5"/>
      <c r="G80" s="5"/>
      <c r="H80" s="5"/>
      <c r="I80" s="5"/>
      <c r="J80" s="5"/>
      <c r="K80" s="5"/>
      <c r="L80" s="729" t="s">
        <v>3694</v>
      </c>
      <c r="M80" s="715"/>
      <c r="N80" s="843"/>
      <c r="O80" s="843"/>
      <c r="P80" s="843"/>
      <c r="Q80" s="844"/>
      <c r="R80" s="14"/>
    </row>
    <row r="81" spans="1:18" ht="20.3" customHeight="1" x14ac:dyDescent="0.3">
      <c r="A81" s="9"/>
      <c r="B81" s="5"/>
      <c r="C81" s="5"/>
      <c r="D81" s="5"/>
      <c r="E81" s="5"/>
      <c r="F81" s="5"/>
      <c r="G81" s="5"/>
      <c r="H81" s="5"/>
      <c r="I81" s="5"/>
      <c r="J81" s="5"/>
      <c r="K81" s="5"/>
      <c r="L81" s="729" t="s">
        <v>3695</v>
      </c>
      <c r="M81" s="715"/>
      <c r="N81" s="845"/>
      <c r="O81" s="845"/>
      <c r="P81" s="845"/>
      <c r="Q81" s="846"/>
      <c r="R81" s="14"/>
    </row>
    <row r="82" spans="1:18" ht="20.3" customHeight="1" x14ac:dyDescent="0.3">
      <c r="A82" s="9"/>
      <c r="B82" s="5"/>
      <c r="C82" s="5"/>
      <c r="D82" s="5"/>
      <c r="E82" s="5"/>
      <c r="F82" s="5"/>
      <c r="G82" s="5"/>
      <c r="H82" s="5"/>
      <c r="I82" s="5"/>
      <c r="J82" s="5"/>
      <c r="K82" s="5"/>
      <c r="L82" s="729" t="s">
        <v>3696</v>
      </c>
      <c r="M82" s="715"/>
      <c r="N82" s="843"/>
      <c r="O82" s="843"/>
      <c r="P82" s="843"/>
      <c r="Q82" s="844"/>
      <c r="R82" s="14"/>
    </row>
    <row r="83" spans="1:18" ht="20.3" customHeight="1" x14ac:dyDescent="0.3">
      <c r="A83" s="9"/>
      <c r="B83" s="5"/>
      <c r="C83" s="5"/>
      <c r="D83" s="5"/>
      <c r="E83" s="5"/>
      <c r="F83" s="5"/>
      <c r="G83" s="5"/>
      <c r="H83" s="5"/>
      <c r="I83" s="5"/>
      <c r="J83" s="5"/>
      <c r="K83" s="5"/>
      <c r="L83" s="729" t="s">
        <v>3697</v>
      </c>
      <c r="M83" s="715"/>
      <c r="N83" s="843"/>
      <c r="O83" s="843"/>
      <c r="P83" s="843"/>
      <c r="Q83" s="844"/>
      <c r="R83" s="14"/>
    </row>
    <row r="84" spans="1:18" ht="20.3" customHeight="1" x14ac:dyDescent="0.3">
      <c r="A84" s="9"/>
      <c r="B84" s="5"/>
      <c r="C84" s="5"/>
      <c r="D84" s="5"/>
      <c r="E84" s="5"/>
      <c r="F84" s="5"/>
      <c r="G84" s="5"/>
      <c r="H84" s="5"/>
      <c r="I84" s="5"/>
      <c r="J84" s="5"/>
      <c r="K84" s="5"/>
      <c r="L84" s="729" t="s">
        <v>3698</v>
      </c>
      <c r="M84" s="715"/>
      <c r="N84" s="843"/>
      <c r="O84" s="843"/>
      <c r="P84" s="843"/>
      <c r="Q84" s="844"/>
      <c r="R84" s="14"/>
    </row>
    <row r="85" spans="1:18" ht="20.3" customHeight="1" x14ac:dyDescent="0.3">
      <c r="A85" s="9"/>
      <c r="B85" s="5"/>
      <c r="C85" s="5"/>
      <c r="D85" s="5"/>
      <c r="E85" s="5"/>
      <c r="F85" s="5"/>
      <c r="G85" s="5"/>
      <c r="H85" s="5"/>
      <c r="I85" s="5"/>
      <c r="J85" s="5"/>
      <c r="K85" s="5"/>
      <c r="L85" s="729" t="s">
        <v>3699</v>
      </c>
      <c r="M85" s="715"/>
      <c r="N85" s="843"/>
      <c r="O85" s="843"/>
      <c r="P85" s="843"/>
      <c r="Q85" s="844"/>
      <c r="R85" s="14"/>
    </row>
    <row r="86" spans="1:18" ht="20.3" customHeight="1" x14ac:dyDescent="0.3">
      <c r="A86" s="9"/>
      <c r="B86" s="5"/>
      <c r="C86" s="5"/>
      <c r="D86" s="5"/>
      <c r="E86" s="5"/>
      <c r="F86" s="5"/>
      <c r="G86" s="5"/>
      <c r="H86" s="5"/>
      <c r="I86" s="5"/>
      <c r="J86" s="5"/>
      <c r="K86" s="5"/>
      <c r="L86" s="729" t="s">
        <v>3700</v>
      </c>
      <c r="M86" s="715"/>
      <c r="N86" s="843"/>
      <c r="O86" s="843"/>
      <c r="P86" s="843"/>
      <c r="Q86" s="844"/>
      <c r="R86" s="14"/>
    </row>
    <row r="87" spans="1:18" ht="20.3" customHeight="1" x14ac:dyDescent="0.3">
      <c r="A87" s="9"/>
      <c r="B87" s="5"/>
      <c r="C87" s="5"/>
      <c r="D87" s="5"/>
      <c r="E87" s="5"/>
      <c r="F87" s="5"/>
      <c r="G87" s="5"/>
      <c r="H87" s="5"/>
      <c r="I87" s="5"/>
      <c r="J87" s="5"/>
      <c r="K87" s="5"/>
      <c r="L87" s="729" t="s">
        <v>3701</v>
      </c>
      <c r="M87" s="715"/>
      <c r="N87" s="843"/>
      <c r="O87" s="843"/>
      <c r="P87" s="843"/>
      <c r="Q87" s="844"/>
      <c r="R87" s="14"/>
    </row>
    <row r="88" spans="1:18" ht="20.3" customHeight="1" x14ac:dyDescent="0.3">
      <c r="A88" s="9"/>
      <c r="B88" s="5"/>
      <c r="C88" s="5"/>
      <c r="D88" s="5"/>
      <c r="E88" s="5"/>
      <c r="F88" s="5"/>
      <c r="G88" s="5"/>
      <c r="H88" s="5"/>
      <c r="I88" s="5"/>
      <c r="J88" s="5"/>
      <c r="K88" s="5"/>
      <c r="L88" s="729" t="s">
        <v>3702</v>
      </c>
      <c r="M88" s="715"/>
      <c r="N88" s="843"/>
      <c r="O88" s="843"/>
      <c r="P88" s="843"/>
      <c r="Q88" s="844"/>
      <c r="R88" s="14"/>
    </row>
    <row r="89" spans="1:18" ht="20.3" customHeight="1" x14ac:dyDescent="0.3">
      <c r="A89" s="9"/>
      <c r="B89" s="5"/>
      <c r="C89" s="5"/>
      <c r="D89" s="5"/>
      <c r="E89" s="5"/>
      <c r="F89" s="5"/>
      <c r="G89" s="5"/>
      <c r="H89" s="5"/>
      <c r="I89" s="5"/>
      <c r="J89" s="5"/>
      <c r="K89" s="5"/>
      <c r="L89" s="729" t="s">
        <v>3703</v>
      </c>
      <c r="M89" s="715"/>
      <c r="N89" s="843"/>
      <c r="O89" s="843"/>
      <c r="P89" s="843"/>
      <c r="Q89" s="844"/>
      <c r="R89" s="14"/>
    </row>
    <row r="90" spans="1:18" ht="20.3" customHeight="1" x14ac:dyDescent="0.3">
      <c r="A90" s="9"/>
      <c r="B90" s="5"/>
      <c r="C90" s="5"/>
      <c r="D90" s="5"/>
      <c r="E90" s="5"/>
      <c r="F90" s="5"/>
      <c r="G90" s="5"/>
      <c r="H90" s="5"/>
      <c r="I90" s="5"/>
      <c r="J90" s="5"/>
      <c r="K90" s="5"/>
      <c r="L90" s="729" t="s">
        <v>3704</v>
      </c>
      <c r="M90" s="715"/>
      <c r="N90" s="843"/>
      <c r="O90" s="843"/>
      <c r="P90" s="843"/>
      <c r="Q90" s="844"/>
      <c r="R90" s="14"/>
    </row>
    <row r="91" spans="1:18" ht="20.3" customHeight="1" x14ac:dyDescent="0.3">
      <c r="A91" s="9"/>
      <c r="B91" s="5"/>
      <c r="C91" s="5"/>
      <c r="D91" s="5"/>
      <c r="E91" s="5"/>
      <c r="F91" s="5"/>
      <c r="G91" s="5"/>
      <c r="H91" s="5"/>
      <c r="I91" s="5"/>
      <c r="J91" s="5"/>
      <c r="K91" s="5"/>
      <c r="L91" s="729" t="s">
        <v>3705</v>
      </c>
      <c r="M91" s="715"/>
      <c r="N91" s="843"/>
      <c r="O91" s="843"/>
      <c r="P91" s="843"/>
      <c r="Q91" s="844"/>
      <c r="R91" s="14"/>
    </row>
    <row r="92" spans="1:18" ht="20.3" customHeight="1" x14ac:dyDescent="0.3">
      <c r="A92" s="9"/>
      <c r="B92" s="5"/>
      <c r="C92" s="5"/>
      <c r="D92" s="5"/>
      <c r="E92" s="5"/>
      <c r="F92" s="5"/>
      <c r="G92" s="5"/>
      <c r="H92" s="5"/>
      <c r="I92" s="5"/>
      <c r="J92" s="5"/>
      <c r="K92" s="5"/>
      <c r="L92" s="729" t="s">
        <v>3706</v>
      </c>
      <c r="M92" s="715"/>
      <c r="N92" s="843"/>
      <c r="O92" s="843"/>
      <c r="P92" s="843"/>
      <c r="Q92" s="844"/>
      <c r="R92" s="14"/>
    </row>
    <row r="93" spans="1:18" ht="20.3" customHeight="1" x14ac:dyDescent="0.3">
      <c r="A93" s="9"/>
      <c r="B93" s="5"/>
      <c r="C93" s="5"/>
      <c r="D93" s="5"/>
      <c r="E93" s="5"/>
      <c r="F93" s="5"/>
      <c r="G93" s="5"/>
      <c r="H93" s="5"/>
      <c r="I93" s="5"/>
      <c r="J93" s="5"/>
      <c r="K93" s="5"/>
      <c r="L93" s="729" t="s">
        <v>3707</v>
      </c>
      <c r="M93" s="715"/>
      <c r="N93" s="843"/>
      <c r="O93" s="843"/>
      <c r="P93" s="843"/>
      <c r="Q93" s="844"/>
      <c r="R93" s="14"/>
    </row>
    <row r="94" spans="1:18" ht="20.3" customHeight="1" x14ac:dyDescent="0.3">
      <c r="A94" s="9"/>
      <c r="B94" s="5"/>
      <c r="C94" s="5"/>
      <c r="D94" s="5"/>
      <c r="E94" s="5"/>
      <c r="F94" s="5"/>
      <c r="G94" s="5"/>
      <c r="H94" s="5"/>
      <c r="I94" s="5"/>
      <c r="J94" s="5"/>
      <c r="K94" s="5"/>
      <c r="L94" s="729" t="s">
        <v>3708</v>
      </c>
      <c r="M94" s="715"/>
      <c r="N94" s="843"/>
      <c r="O94" s="843"/>
      <c r="P94" s="843"/>
      <c r="Q94" s="844"/>
      <c r="R94" s="14"/>
    </row>
    <row r="95" spans="1:18" ht="20.3" customHeight="1" x14ac:dyDescent="0.3">
      <c r="A95" s="9"/>
      <c r="B95" s="5"/>
      <c r="C95" s="5"/>
      <c r="D95" s="5"/>
      <c r="E95" s="5"/>
      <c r="F95" s="5"/>
      <c r="G95" s="5"/>
      <c r="H95" s="5"/>
      <c r="I95" s="5"/>
      <c r="J95" s="5"/>
      <c r="K95" s="5"/>
      <c r="L95" s="729" t="s">
        <v>3709</v>
      </c>
      <c r="M95" s="715"/>
      <c r="N95" s="843"/>
      <c r="O95" s="843"/>
      <c r="P95" s="843"/>
      <c r="Q95" s="844"/>
      <c r="R95" s="14"/>
    </row>
    <row r="96" spans="1:18" ht="20.3" customHeight="1" x14ac:dyDescent="0.3">
      <c r="A96" s="9"/>
      <c r="B96" s="5"/>
      <c r="C96" s="5"/>
      <c r="D96" s="5"/>
      <c r="E96" s="5"/>
      <c r="F96" s="5"/>
      <c r="G96" s="5"/>
      <c r="H96" s="5"/>
      <c r="I96" s="5"/>
      <c r="J96" s="5"/>
      <c r="K96" s="5"/>
      <c r="L96" s="729" t="s">
        <v>3710</v>
      </c>
      <c r="M96" s="715"/>
      <c r="N96" s="843"/>
      <c r="O96" s="843"/>
      <c r="P96" s="843"/>
      <c r="Q96" s="844"/>
      <c r="R96" s="14"/>
    </row>
    <row r="97" spans="1:18" ht="20.3" customHeight="1" x14ac:dyDescent="0.3">
      <c r="A97" s="9"/>
      <c r="B97" s="778"/>
      <c r="C97" s="778"/>
      <c r="D97" s="778"/>
      <c r="E97" s="778"/>
      <c r="F97" s="778"/>
      <c r="G97" s="778"/>
      <c r="H97" s="778"/>
      <c r="I97" s="778"/>
      <c r="J97" s="778"/>
      <c r="K97" s="778"/>
      <c r="L97" s="729" t="s">
        <v>3711</v>
      </c>
      <c r="M97" s="715"/>
      <c r="N97" s="843"/>
      <c r="O97" s="843"/>
      <c r="P97" s="843"/>
      <c r="Q97" s="844"/>
      <c r="R97" s="14"/>
    </row>
    <row r="98" spans="1:18" ht="20.3" customHeight="1" x14ac:dyDescent="0.3">
      <c r="A98" s="9"/>
      <c r="B98" s="778"/>
      <c r="C98" s="778"/>
      <c r="D98" s="778"/>
      <c r="E98" s="778"/>
      <c r="F98" s="778"/>
      <c r="G98" s="778"/>
      <c r="H98" s="778"/>
      <c r="I98" s="778"/>
      <c r="J98" s="778"/>
      <c r="K98" s="778"/>
      <c r="L98" s="729" t="s">
        <v>3712</v>
      </c>
      <c r="M98" s="715"/>
      <c r="N98" s="843"/>
      <c r="O98" s="843"/>
      <c r="P98" s="843"/>
      <c r="Q98" s="844"/>
      <c r="R98" s="14"/>
    </row>
    <row r="99" spans="1:18" ht="20.3" customHeight="1" x14ac:dyDescent="0.3">
      <c r="A99" s="9"/>
      <c r="B99" s="610"/>
      <c r="C99" s="5"/>
      <c r="D99" s="5"/>
      <c r="E99" s="5"/>
      <c r="F99" s="5"/>
      <c r="G99" s="5"/>
      <c r="H99" s="5"/>
      <c r="I99" s="5"/>
      <c r="J99" s="5"/>
      <c r="K99" s="5"/>
      <c r="L99" s="730" t="s">
        <v>3713</v>
      </c>
      <c r="M99" s="716"/>
      <c r="N99" s="855"/>
      <c r="O99" s="855"/>
      <c r="P99" s="855"/>
      <c r="Q99" s="856"/>
      <c r="R99" s="14"/>
    </row>
    <row r="100" spans="1:18" ht="20.3" customHeight="1" thickBot="1" x14ac:dyDescent="0.35">
      <c r="A100" s="10"/>
      <c r="B100" s="11"/>
      <c r="C100" s="11"/>
      <c r="D100" s="11"/>
      <c r="E100" s="11"/>
      <c r="F100" s="11"/>
      <c r="G100" s="11"/>
      <c r="H100" s="11"/>
      <c r="I100" s="11"/>
      <c r="J100" s="11"/>
      <c r="K100" s="11"/>
      <c r="L100" s="11"/>
      <c r="M100" s="11"/>
      <c r="N100" s="11"/>
      <c r="O100" s="11"/>
      <c r="P100" s="11"/>
      <c r="Q100" s="11"/>
      <c r="R100" s="15"/>
    </row>
  </sheetData>
  <mergeCells count="47">
    <mergeCell ref="B4:F4"/>
    <mergeCell ref="G4:K4"/>
    <mergeCell ref="B1:K2"/>
    <mergeCell ref="L1:L2"/>
    <mergeCell ref="N1:N2"/>
    <mergeCell ref="B3:F3"/>
    <mergeCell ref="G3:K3"/>
    <mergeCell ref="B97:K98"/>
    <mergeCell ref="B5:F5"/>
    <mergeCell ref="G5:K5"/>
    <mergeCell ref="B6:F6"/>
    <mergeCell ref="N64:Q64"/>
    <mergeCell ref="N65:Q65"/>
    <mergeCell ref="N66:Q66"/>
    <mergeCell ref="N67:Q67"/>
    <mergeCell ref="N68:Q68"/>
    <mergeCell ref="N69:Q69"/>
    <mergeCell ref="N70:Q70"/>
    <mergeCell ref="N71:Q71"/>
    <mergeCell ref="N72:Q72"/>
    <mergeCell ref="N73:Q73"/>
    <mergeCell ref="N74:Q74"/>
    <mergeCell ref="N75:Q75"/>
    <mergeCell ref="N76:Q76"/>
    <mergeCell ref="N77:Q77"/>
    <mergeCell ref="B66:K67"/>
    <mergeCell ref="N79:Q79"/>
    <mergeCell ref="N80:Q80"/>
    <mergeCell ref="N81:Q81"/>
    <mergeCell ref="N82:Q82"/>
    <mergeCell ref="N83:Q83"/>
    <mergeCell ref="N84:Q84"/>
    <mergeCell ref="N85:Q85"/>
    <mergeCell ref="N86:Q86"/>
    <mergeCell ref="N87:Q87"/>
    <mergeCell ref="N88:Q88"/>
    <mergeCell ref="N89:Q89"/>
    <mergeCell ref="N90:Q90"/>
    <mergeCell ref="N91:Q91"/>
    <mergeCell ref="N92:Q92"/>
    <mergeCell ref="N93:Q93"/>
    <mergeCell ref="N99:Q99"/>
    <mergeCell ref="N94:Q94"/>
    <mergeCell ref="N95:Q95"/>
    <mergeCell ref="N96:Q96"/>
    <mergeCell ref="N97:Q97"/>
    <mergeCell ref="N98:Q98"/>
  </mergeCells>
  <phoneticPr fontId="24" type="noConversion"/>
  <conditionalFormatting sqref="L61">
    <cfRule type="dataBar" priority="5">
      <dataBar>
        <cfvo type="num" val="0"/>
        <cfvo type="num" val="100"/>
        <color rgb="FF638EC6"/>
      </dataBar>
      <extLst>
        <ext xmlns:x14="http://schemas.microsoft.com/office/spreadsheetml/2009/9/main" uri="{B025F937-C7B1-47D3-B67F-A62EFF666E3E}">
          <x14:id>{25CC96C9-D291-4A08-87F4-E3488CB86BD1}</x14:id>
        </ext>
      </extLst>
    </cfRule>
  </conditionalFormatting>
  <hyperlinks>
    <hyperlink ref="B3:F3" location="'Services - SCM'!A1" tooltip="1. Security Monitoring" display="1. Security Monitoring" xr:uid="{00000000-0004-0000-1C00-000000000000}"/>
    <hyperlink ref="B6:F6" location="'Services - THR'!A1" tooltip="4. Threat Intelligence" display="4. Threat Intelligence" xr:uid="{00000000-0004-0000-1C00-000001000000}"/>
    <hyperlink ref="G4:K4" location="'Services - VUL'!A1" tooltip="6. Vulnerability Management" display="6. Vulnerability Management" xr:uid="{00000000-0004-0000-1C00-000002000000}"/>
    <hyperlink ref="G5:K5" location="'Services - LOG'!A1" tooltip="7. Log Management" display="7. Log Management" xr:uid="{00000000-0004-0000-1C00-000003000000}"/>
    <hyperlink ref="B4:F4" location="'Services - SIM'!A1" tooltip="2. Security Incident Management" display="2. Security Incident Management" xr:uid="{00000000-0004-0000-1C00-000004000000}"/>
    <hyperlink ref="B5:F5" location="'Services - A&amp;F'!A1" tooltip="3. Security Analysis &amp; Forensics" display="3. Security Analysis &amp; Forensics" xr:uid="{00000000-0004-0000-1C00-000005000000}"/>
    <hyperlink ref="B68" r:id="rId1" xr:uid="{32CBC4B1-85CA-4FDC-8B87-77F583D9E4D3}"/>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64071" r:id="rId5" name="Drop Down 231">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64072" r:id="rId6" name="Drop Down 232">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64073" r:id="rId7" name="Drop Down 233">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64074" r:id="rId8" name="Drop Down 234">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64075" r:id="rId9" name="Drop Down 235">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64076" r:id="rId10" name="Drop Down 236">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64077" r:id="rId11" name="Drop Down 237">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64078" r:id="rId12" name="Drop Down 238">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64079" r:id="rId13" name="Drop Down 239">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64080" r:id="rId14" name="Drop Down 240">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64081" r:id="rId15" name="Drop Down 241">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64082" r:id="rId16" name="Drop Down 242">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64083" r:id="rId17" name="Drop Down 243">
              <controlPr defaultSize="0" autoLine="0" autoPict="0">
                <anchor moveWithCells="1">
                  <from>
                    <xdr:col>13</xdr:col>
                    <xdr:colOff>15368</xdr:colOff>
                    <xdr:row>11</xdr:row>
                    <xdr:rowOff>15368</xdr:rowOff>
                  </from>
                  <to>
                    <xdr:col>14</xdr:col>
                    <xdr:colOff>15368</xdr:colOff>
                    <xdr:row>11</xdr:row>
                    <xdr:rowOff>238205</xdr:rowOff>
                  </to>
                </anchor>
              </controlPr>
            </control>
          </mc:Choice>
        </mc:AlternateContent>
        <mc:AlternateContent xmlns:mc="http://schemas.openxmlformats.org/markup-compatibility/2006">
          <mc:Choice Requires="x14">
            <control shapeId="164084" r:id="rId18" name="Drop Down 244">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64085" r:id="rId19" name="Drop Down 245">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64086" r:id="rId20" name="Drop Down 246">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64087" r:id="rId21" name="Drop Down 247">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64088" r:id="rId22" name="Drop Down 248">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64089" r:id="rId23" name="Drop Down 249">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64090" r:id="rId24" name="Drop Down 250">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64091" r:id="rId25" name="Drop Down 251">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64092" r:id="rId26" name="Drop Down 252">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64093" r:id="rId27" name="Drop Down 253">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64094" r:id="rId28" name="Drop Down 254">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64095" r:id="rId29" name="Drop Down 255">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64096" r:id="rId30" name="Drop Down 256">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64097" r:id="rId31" name="Drop Down 257">
              <controlPr defaultSize="0" autoLine="0" autoPict="0">
                <anchor moveWithCells="1">
                  <from>
                    <xdr:col>13</xdr:col>
                    <xdr:colOff>15368</xdr:colOff>
                    <xdr:row>27</xdr:row>
                    <xdr:rowOff>15368</xdr:rowOff>
                  </from>
                  <to>
                    <xdr:col>14</xdr:col>
                    <xdr:colOff>15368</xdr:colOff>
                    <xdr:row>27</xdr:row>
                    <xdr:rowOff>238205</xdr:rowOff>
                  </to>
                </anchor>
              </controlPr>
            </control>
          </mc:Choice>
        </mc:AlternateContent>
        <mc:AlternateContent xmlns:mc="http://schemas.openxmlformats.org/markup-compatibility/2006">
          <mc:Choice Requires="x14">
            <control shapeId="164098" r:id="rId32" name="Drop Down 258">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64099" r:id="rId33" name="Drop Down 259">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64100" r:id="rId34" name="Drop Down 260">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64101" r:id="rId35" name="Drop Down 261">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64102" r:id="rId36" name="Drop Down 262">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mc:AlternateContent xmlns:mc="http://schemas.openxmlformats.org/markup-compatibility/2006">
          <mc:Choice Requires="x14">
            <control shapeId="164103" r:id="rId37" name="Drop Down 263">
              <controlPr defaultSize="0" autoLine="0" autoPict="0">
                <anchor moveWithCells="1">
                  <from>
                    <xdr:col>13</xdr:col>
                    <xdr:colOff>15368</xdr:colOff>
                    <xdr:row>34</xdr:row>
                    <xdr:rowOff>15368</xdr:rowOff>
                  </from>
                  <to>
                    <xdr:col>14</xdr:col>
                    <xdr:colOff>15368</xdr:colOff>
                    <xdr:row>34</xdr:row>
                    <xdr:rowOff>238205</xdr:rowOff>
                  </to>
                </anchor>
              </controlPr>
            </control>
          </mc:Choice>
        </mc:AlternateContent>
        <mc:AlternateContent xmlns:mc="http://schemas.openxmlformats.org/markup-compatibility/2006">
          <mc:Choice Requires="x14">
            <control shapeId="164104" r:id="rId38" name="Drop Down 264">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64105" r:id="rId39" name="Drop Down 265">
              <controlPr defaultSize="0" autoLine="0" autoPict="0">
                <anchor moveWithCells="1">
                  <from>
                    <xdr:col>13</xdr:col>
                    <xdr:colOff>15368</xdr:colOff>
                    <xdr:row>36</xdr:row>
                    <xdr:rowOff>15368</xdr:rowOff>
                  </from>
                  <to>
                    <xdr:col>14</xdr:col>
                    <xdr:colOff>15368</xdr:colOff>
                    <xdr:row>36</xdr:row>
                    <xdr:rowOff>238205</xdr:rowOff>
                  </to>
                </anchor>
              </controlPr>
            </control>
          </mc:Choice>
        </mc:AlternateContent>
        <mc:AlternateContent xmlns:mc="http://schemas.openxmlformats.org/markup-compatibility/2006">
          <mc:Choice Requires="x14">
            <control shapeId="164106" r:id="rId40" name="Drop Down 266">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64107" r:id="rId41" name="Drop Down 267">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64110" r:id="rId42" name="Drop Down 270">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64111" r:id="rId43" name="Drop Down 271">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64112" r:id="rId44" name="Drop Down 27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64113" r:id="rId45" name="Drop Down 27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64114" r:id="rId46" name="Drop Down 27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64115" r:id="rId47" name="Drop Down 27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64116" r:id="rId48" name="Drop Down 276">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64117" r:id="rId49" name="Drop Down 277">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64118" r:id="rId50" name="Drop Down 278">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64119" r:id="rId51" name="Drop Down 279">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64120" r:id="rId52" name="Drop Down 280">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64121" r:id="rId53" name="Drop Down 281">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64122" r:id="rId54" name="Drop Down 282">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64123" r:id="rId55" name="Drop Down 283">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64124" r:id="rId56" name="Drop Down 284">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64125" r:id="rId57" name="Drop Down 285">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64126" r:id="rId58" name="Drop Down 286">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64127" r:id="rId59" name="Drop Down 287">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64128" r:id="rId60" name="Drop Down 288">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64129" r:id="rId61" name="Drop Down 289">
              <controlPr defaultSize="0" autoLine="0" autoPict="0">
                <anchor moveWithCells="1">
                  <from>
                    <xdr:col>13</xdr:col>
                    <xdr:colOff>15368</xdr:colOff>
                    <xdr:row>10</xdr:row>
                    <xdr:rowOff>15368</xdr:rowOff>
                  </from>
                  <to>
                    <xdr:col>14</xdr:col>
                    <xdr:colOff>15368</xdr:colOff>
                    <xdr:row>10</xdr:row>
                    <xdr:rowOff>238205</xdr:rowOff>
                  </to>
                </anchor>
              </controlPr>
            </control>
          </mc:Choice>
        </mc:AlternateContent>
        <mc:AlternateContent xmlns:mc="http://schemas.openxmlformats.org/markup-compatibility/2006">
          <mc:Choice Requires="x14">
            <control shapeId="164130" r:id="rId62" name="Drop Down 290">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64131" r:id="rId63" name="Drop Down 291">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64132" r:id="rId64" name="Drop Down 292">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4" id="{D138ED1F-D6C6-4117-8892-DA821D159869}">
            <xm:f>_Output!$D$804=1</xm:f>
            <x14:dxf>
              <font>
                <strike/>
              </font>
              <fill>
                <patternFill>
                  <bgColor rgb="FFFFC000"/>
                </patternFill>
              </fill>
            </x14:dxf>
          </x14:cfRule>
          <xm:sqref>A9:Q61</xm:sqref>
        </x14:conditionalFormatting>
        <x14:conditionalFormatting xmlns:xm="http://schemas.microsoft.com/office/excel/2006/main">
          <x14:cfRule type="dataBar" id="{25CC96C9-D291-4A08-87F4-E3488CB86BD1}">
            <x14:dataBar minLength="0" maxLength="100" border="1" gradient="0">
              <x14:cfvo type="num">
                <xm:f>0</xm:f>
              </x14:cfvo>
              <x14:cfvo type="num">
                <xm:f>100</xm:f>
              </x14:cfvo>
              <x14:borderColor theme="3"/>
              <x14:negativeFillColor rgb="FFFF0000"/>
              <x14:axisColor rgb="FF000000"/>
            </x14:dataBar>
          </x14:cfRule>
          <xm:sqref>L61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Blad36">
    <tabColor rgb="FF0070C0"/>
  </sheetPr>
  <dimension ref="A1:Z96"/>
  <sheetViews>
    <sheetView showRowColHeaders="0"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483"/>
      <c r="B1" s="851" t="s">
        <v>537</v>
      </c>
      <c r="C1" s="852"/>
      <c r="D1" s="852"/>
      <c r="E1" s="852"/>
      <c r="F1" s="852"/>
      <c r="G1" s="852"/>
      <c r="H1" s="852"/>
      <c r="I1" s="852"/>
      <c r="J1" s="852"/>
      <c r="K1" s="852"/>
      <c r="L1" s="759"/>
      <c r="M1" s="421"/>
      <c r="N1" s="759"/>
      <c r="O1" s="421"/>
      <c r="P1" s="421"/>
      <c r="Q1" s="421"/>
      <c r="R1" s="412"/>
    </row>
    <row r="2" spans="1:18" ht="20.3" customHeight="1" x14ac:dyDescent="0.3">
      <c r="A2" s="484"/>
      <c r="B2" s="753"/>
      <c r="C2" s="754"/>
      <c r="D2" s="754"/>
      <c r="E2" s="754"/>
      <c r="F2" s="754"/>
      <c r="G2" s="754"/>
      <c r="H2" s="754"/>
      <c r="I2" s="754"/>
      <c r="J2" s="754"/>
      <c r="K2" s="754"/>
      <c r="L2" s="743"/>
      <c r="M2" s="422"/>
      <c r="N2" s="743"/>
      <c r="O2" s="422"/>
      <c r="P2" s="422"/>
      <c r="Q2" s="422"/>
      <c r="R2" s="415"/>
    </row>
    <row r="3" spans="1:18" ht="20.3" customHeight="1" x14ac:dyDescent="0.3">
      <c r="A3" s="484"/>
      <c r="B3" s="735" t="s">
        <v>2216</v>
      </c>
      <c r="C3" s="736"/>
      <c r="D3" s="736"/>
      <c r="E3" s="736"/>
      <c r="F3" s="737"/>
      <c r="G3" s="735" t="s">
        <v>2375</v>
      </c>
      <c r="H3" s="736"/>
      <c r="I3" s="736"/>
      <c r="J3" s="736"/>
      <c r="K3" s="736"/>
      <c r="L3" s="414"/>
      <c r="M3" s="414"/>
      <c r="N3" s="414"/>
      <c r="O3" s="414"/>
      <c r="P3" s="414"/>
      <c r="Q3" s="414"/>
      <c r="R3" s="415"/>
    </row>
    <row r="4" spans="1:18" ht="20.3" customHeight="1" x14ac:dyDescent="0.3">
      <c r="A4" s="484"/>
      <c r="B4" s="747" t="s">
        <v>2217</v>
      </c>
      <c r="C4" s="748"/>
      <c r="D4" s="748"/>
      <c r="E4" s="748"/>
      <c r="F4" s="858"/>
      <c r="G4" s="744" t="s">
        <v>2220</v>
      </c>
      <c r="H4" s="745"/>
      <c r="I4" s="745"/>
      <c r="J4" s="745"/>
      <c r="K4" s="746"/>
      <c r="L4" s="414"/>
      <c r="M4" s="414"/>
      <c r="N4" s="414"/>
      <c r="O4" s="414"/>
      <c r="P4" s="414"/>
      <c r="Q4" s="414"/>
      <c r="R4" s="415"/>
    </row>
    <row r="5" spans="1:18" ht="20.3" customHeight="1" x14ac:dyDescent="0.3">
      <c r="A5" s="484"/>
      <c r="B5" s="747" t="s">
        <v>2373</v>
      </c>
      <c r="C5" s="748"/>
      <c r="D5" s="748"/>
      <c r="E5" s="748"/>
      <c r="F5" s="858"/>
      <c r="G5" s="735" t="s">
        <v>2219</v>
      </c>
      <c r="H5" s="736"/>
      <c r="I5" s="736"/>
      <c r="J5" s="736"/>
      <c r="K5" s="736"/>
      <c r="L5" s="414"/>
      <c r="M5" s="414"/>
      <c r="N5" s="414"/>
      <c r="O5" s="414"/>
      <c r="P5" s="414"/>
      <c r="Q5" s="414"/>
      <c r="R5" s="415"/>
    </row>
    <row r="6" spans="1:18" ht="20.3" customHeight="1" x14ac:dyDescent="0.3">
      <c r="A6" s="484"/>
      <c r="B6" s="735" t="s">
        <v>2221</v>
      </c>
      <c r="C6" s="736"/>
      <c r="D6" s="736"/>
      <c r="E6" s="736"/>
      <c r="F6" s="737"/>
      <c r="G6" s="482"/>
      <c r="H6" s="487"/>
      <c r="I6" s="487"/>
      <c r="J6" s="487"/>
      <c r="K6" s="487"/>
      <c r="L6" s="414"/>
      <c r="M6" s="414"/>
      <c r="N6" s="414"/>
      <c r="O6" s="414"/>
      <c r="P6" s="414"/>
      <c r="Q6" s="414"/>
      <c r="R6" s="415"/>
    </row>
    <row r="7" spans="1:18" ht="20.3" customHeight="1" thickBot="1" x14ac:dyDescent="0.35">
      <c r="A7" s="416"/>
      <c r="B7" s="417"/>
      <c r="C7" s="417"/>
      <c r="D7" s="417"/>
      <c r="E7" s="417"/>
      <c r="F7" s="417"/>
      <c r="G7" s="417"/>
      <c r="H7" s="417"/>
      <c r="I7" s="417"/>
      <c r="J7" s="417"/>
      <c r="K7" s="417"/>
      <c r="L7" s="417"/>
      <c r="M7" s="417"/>
      <c r="N7" s="417"/>
      <c r="O7" s="417"/>
      <c r="P7" s="417"/>
      <c r="Q7" s="417"/>
      <c r="R7" s="418"/>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6</v>
      </c>
      <c r="B9" s="174" t="s">
        <v>158</v>
      </c>
      <c r="C9" s="174"/>
      <c r="D9" s="174"/>
      <c r="E9" s="174"/>
      <c r="F9" s="174"/>
      <c r="G9" s="174"/>
      <c r="H9" s="174"/>
      <c r="I9" s="174"/>
      <c r="J9" s="174"/>
      <c r="K9" s="174"/>
      <c r="L9" s="177" t="s">
        <v>148</v>
      </c>
      <c r="M9" s="174"/>
      <c r="N9" s="177" t="s">
        <v>125</v>
      </c>
      <c r="O9" s="174"/>
      <c r="P9" s="178" t="s">
        <v>1258</v>
      </c>
      <c r="Q9" s="177" t="s">
        <v>149</v>
      </c>
      <c r="R9" s="156"/>
    </row>
    <row r="10" spans="1:18" ht="20.3" customHeight="1" x14ac:dyDescent="0.3">
      <c r="A10" s="157"/>
      <c r="B10" s="151" t="s">
        <v>902</v>
      </c>
      <c r="C10" s="148"/>
      <c r="D10" s="148"/>
      <c r="E10" s="148"/>
      <c r="F10" s="148"/>
      <c r="G10" s="148"/>
      <c r="H10" s="148"/>
      <c r="I10" s="148"/>
      <c r="J10" s="148"/>
      <c r="K10" s="148"/>
      <c r="L10" s="149"/>
      <c r="M10" s="148"/>
      <c r="N10" s="149"/>
      <c r="O10" s="148"/>
      <c r="P10" s="179"/>
      <c r="Q10" s="407"/>
      <c r="R10" s="156"/>
    </row>
    <row r="11" spans="1:18" ht="20.3" customHeight="1" x14ac:dyDescent="0.3">
      <c r="A11" s="157"/>
      <c r="B11" s="163" t="s">
        <v>452</v>
      </c>
      <c r="C11" s="163" t="s">
        <v>1056</v>
      </c>
      <c r="D11" s="163"/>
      <c r="E11" s="163"/>
      <c r="F11" s="163"/>
      <c r="G11" s="163"/>
      <c r="H11" s="163"/>
      <c r="I11" s="163"/>
      <c r="J11" s="163"/>
      <c r="K11" s="163"/>
      <c r="L11" s="137"/>
      <c r="M11" s="141"/>
      <c r="N11" s="137"/>
      <c r="O11" s="141"/>
      <c r="P11" s="479" t="str">
        <f>VLOOKUP(_Output!D859,_Guidance!B2026:C2031,2,FALSE)</f>
        <v xml:space="preserve"> </v>
      </c>
      <c r="Q11" s="402" t="s">
        <v>2450</v>
      </c>
      <c r="R11" s="156"/>
    </row>
    <row r="12" spans="1:18" ht="20" customHeight="1" x14ac:dyDescent="0.3">
      <c r="A12" s="158"/>
      <c r="B12" s="164" t="s">
        <v>1084</v>
      </c>
      <c r="C12" s="165" t="s">
        <v>1057</v>
      </c>
      <c r="D12" s="165"/>
      <c r="E12" s="165"/>
      <c r="F12" s="165"/>
      <c r="G12" s="165"/>
      <c r="H12" s="165"/>
      <c r="I12" s="165"/>
      <c r="J12" s="165"/>
      <c r="K12" s="165"/>
      <c r="L12" s="138"/>
      <c r="M12" s="142"/>
      <c r="N12" s="138"/>
      <c r="O12" s="142"/>
      <c r="P12" s="509"/>
      <c r="Q12" s="403"/>
      <c r="R12" s="156"/>
    </row>
    <row r="13" spans="1:18" ht="20.3" customHeight="1" x14ac:dyDescent="0.3">
      <c r="A13" s="158"/>
      <c r="B13" s="167" t="s">
        <v>1086</v>
      </c>
      <c r="C13" s="164" t="s">
        <v>905</v>
      </c>
      <c r="D13" s="164"/>
      <c r="E13" s="164"/>
      <c r="F13" s="164"/>
      <c r="G13" s="164"/>
      <c r="H13" s="164"/>
      <c r="I13" s="164"/>
      <c r="J13" s="164"/>
      <c r="K13" s="164"/>
      <c r="L13" s="138"/>
      <c r="M13" s="142"/>
      <c r="N13" s="138"/>
      <c r="O13" s="142"/>
      <c r="P13" s="509"/>
      <c r="Q13" s="403" t="s">
        <v>1130</v>
      </c>
      <c r="R13" s="156"/>
    </row>
    <row r="14" spans="1:18" ht="20.3" customHeight="1" x14ac:dyDescent="0.3">
      <c r="A14" s="158"/>
      <c r="B14" s="167" t="s">
        <v>1087</v>
      </c>
      <c r="C14" s="164" t="s">
        <v>906</v>
      </c>
      <c r="D14" s="164"/>
      <c r="E14" s="164"/>
      <c r="F14" s="164"/>
      <c r="G14" s="164"/>
      <c r="H14" s="164"/>
      <c r="I14" s="164"/>
      <c r="J14" s="164"/>
      <c r="K14" s="164"/>
      <c r="L14" s="138"/>
      <c r="M14" s="142"/>
      <c r="N14" s="138"/>
      <c r="O14" s="142"/>
      <c r="P14" s="509"/>
      <c r="Q14" s="403" t="s">
        <v>1131</v>
      </c>
      <c r="R14" s="156"/>
    </row>
    <row r="15" spans="1:18" ht="20.3" customHeight="1" x14ac:dyDescent="0.3">
      <c r="A15" s="158"/>
      <c r="B15" s="167" t="s">
        <v>1088</v>
      </c>
      <c r="C15" s="164" t="s">
        <v>908</v>
      </c>
      <c r="D15" s="164"/>
      <c r="E15" s="164"/>
      <c r="F15" s="164"/>
      <c r="G15" s="164"/>
      <c r="H15" s="164"/>
      <c r="I15" s="164"/>
      <c r="J15" s="164"/>
      <c r="K15" s="164"/>
      <c r="L15" s="138"/>
      <c r="M15" s="142"/>
      <c r="N15" s="138"/>
      <c r="O15" s="142"/>
      <c r="P15" s="509"/>
      <c r="Q15" s="403" t="s">
        <v>1132</v>
      </c>
      <c r="R15" s="156"/>
    </row>
    <row r="16" spans="1:18" ht="20.3" customHeight="1" x14ac:dyDescent="0.3">
      <c r="A16" s="158"/>
      <c r="B16" s="167" t="s">
        <v>1089</v>
      </c>
      <c r="C16" s="164" t="s">
        <v>910</v>
      </c>
      <c r="D16" s="164"/>
      <c r="E16" s="164"/>
      <c r="F16" s="164"/>
      <c r="G16" s="164"/>
      <c r="H16" s="164"/>
      <c r="I16" s="164"/>
      <c r="J16" s="164"/>
      <c r="K16" s="164"/>
      <c r="L16" s="138"/>
      <c r="M16" s="142"/>
      <c r="N16" s="138"/>
      <c r="O16" s="142"/>
      <c r="P16" s="509"/>
      <c r="Q16" s="403" t="s">
        <v>1133</v>
      </c>
      <c r="R16" s="156"/>
    </row>
    <row r="17" spans="1:18" ht="20.3" customHeight="1" x14ac:dyDescent="0.3">
      <c r="A17" s="158"/>
      <c r="B17" s="167" t="s">
        <v>1090</v>
      </c>
      <c r="C17" s="164" t="s">
        <v>912</v>
      </c>
      <c r="D17" s="164"/>
      <c r="E17" s="164"/>
      <c r="F17" s="164"/>
      <c r="G17" s="164"/>
      <c r="H17" s="164"/>
      <c r="I17" s="164"/>
      <c r="J17" s="164"/>
      <c r="K17" s="164"/>
      <c r="L17" s="138"/>
      <c r="M17" s="142"/>
      <c r="N17" s="138"/>
      <c r="O17" s="142"/>
      <c r="P17" s="509"/>
      <c r="Q17" s="403" t="s">
        <v>1134</v>
      </c>
      <c r="R17" s="156"/>
    </row>
    <row r="18" spans="1:18" ht="20.3" customHeight="1" x14ac:dyDescent="0.3">
      <c r="A18" s="158"/>
      <c r="B18" s="167" t="s">
        <v>1091</v>
      </c>
      <c r="C18" s="164" t="s">
        <v>914</v>
      </c>
      <c r="D18" s="164"/>
      <c r="E18" s="164"/>
      <c r="F18" s="164"/>
      <c r="G18" s="164"/>
      <c r="H18" s="164"/>
      <c r="I18" s="164"/>
      <c r="J18" s="164"/>
      <c r="K18" s="164"/>
      <c r="L18" s="138"/>
      <c r="M18" s="142"/>
      <c r="N18" s="138"/>
      <c r="O18" s="142"/>
      <c r="P18" s="509"/>
      <c r="Q18" s="403" t="s">
        <v>1135</v>
      </c>
      <c r="R18" s="156"/>
    </row>
    <row r="19" spans="1:18" ht="20.3" customHeight="1" x14ac:dyDescent="0.3">
      <c r="A19" s="158"/>
      <c r="B19" s="167" t="s">
        <v>1092</v>
      </c>
      <c r="C19" s="164" t="s">
        <v>916</v>
      </c>
      <c r="D19" s="164"/>
      <c r="E19" s="164"/>
      <c r="F19" s="164"/>
      <c r="G19" s="164"/>
      <c r="H19" s="164"/>
      <c r="I19" s="164"/>
      <c r="J19" s="164"/>
      <c r="K19" s="164"/>
      <c r="L19" s="138"/>
      <c r="M19" s="142"/>
      <c r="N19" s="138"/>
      <c r="O19" s="142"/>
      <c r="P19" s="509"/>
      <c r="Q19" s="403" t="s">
        <v>1136</v>
      </c>
      <c r="R19" s="156"/>
    </row>
    <row r="20" spans="1:18" ht="20.3" customHeight="1" x14ac:dyDescent="0.3">
      <c r="A20" s="158"/>
      <c r="B20" s="167" t="s">
        <v>1093</v>
      </c>
      <c r="C20" s="164" t="s">
        <v>918</v>
      </c>
      <c r="D20" s="164"/>
      <c r="E20" s="164"/>
      <c r="F20" s="164"/>
      <c r="G20" s="164"/>
      <c r="H20" s="164"/>
      <c r="I20" s="164"/>
      <c r="J20" s="164"/>
      <c r="K20" s="164"/>
      <c r="L20" s="138"/>
      <c r="M20" s="142"/>
      <c r="N20" s="138"/>
      <c r="O20" s="142"/>
      <c r="P20" s="509"/>
      <c r="Q20" s="403" t="s">
        <v>1137</v>
      </c>
      <c r="R20" s="156"/>
    </row>
    <row r="21" spans="1:18" ht="20.3" customHeight="1" x14ac:dyDescent="0.3">
      <c r="A21" s="158"/>
      <c r="B21" s="167" t="s">
        <v>1094</v>
      </c>
      <c r="C21" s="164" t="s">
        <v>920</v>
      </c>
      <c r="D21" s="164"/>
      <c r="E21" s="164"/>
      <c r="F21" s="164"/>
      <c r="G21" s="164"/>
      <c r="H21" s="164"/>
      <c r="I21" s="164"/>
      <c r="J21" s="164"/>
      <c r="K21" s="164"/>
      <c r="L21" s="138"/>
      <c r="M21" s="142"/>
      <c r="N21" s="138"/>
      <c r="O21" s="142"/>
      <c r="P21" s="509"/>
      <c r="Q21" s="403" t="s">
        <v>1138</v>
      </c>
      <c r="R21" s="156"/>
    </row>
    <row r="22" spans="1:18" ht="20.3" customHeight="1" x14ac:dyDescent="0.3">
      <c r="A22" s="158"/>
      <c r="B22" s="167" t="s">
        <v>1095</v>
      </c>
      <c r="C22" s="164" t="s">
        <v>922</v>
      </c>
      <c r="D22" s="164"/>
      <c r="E22" s="164"/>
      <c r="F22" s="164"/>
      <c r="G22" s="164"/>
      <c r="H22" s="164"/>
      <c r="I22" s="164"/>
      <c r="J22" s="164"/>
      <c r="K22" s="164"/>
      <c r="L22" s="138"/>
      <c r="M22" s="142"/>
      <c r="N22" s="138"/>
      <c r="O22" s="142"/>
      <c r="P22" s="509"/>
      <c r="Q22" s="403" t="s">
        <v>1139</v>
      </c>
      <c r="R22" s="156"/>
    </row>
    <row r="23" spans="1:18" ht="20.3" customHeight="1" x14ac:dyDescent="0.3">
      <c r="A23" s="158"/>
      <c r="B23" s="167" t="s">
        <v>1096</v>
      </c>
      <c r="C23" s="166" t="s">
        <v>924</v>
      </c>
      <c r="D23" s="166"/>
      <c r="E23" s="166"/>
      <c r="F23" s="166"/>
      <c r="G23" s="166"/>
      <c r="H23" s="166"/>
      <c r="I23" s="166"/>
      <c r="J23" s="166"/>
      <c r="K23" s="166"/>
      <c r="L23" s="147"/>
      <c r="M23" s="150"/>
      <c r="N23" s="147"/>
      <c r="O23" s="150"/>
      <c r="P23" s="510"/>
      <c r="Q23" s="404" t="s">
        <v>1140</v>
      </c>
      <c r="R23" s="156"/>
    </row>
    <row r="24" spans="1:18" ht="20.3" customHeight="1" x14ac:dyDescent="0.3">
      <c r="A24" s="158"/>
      <c r="B24" s="164"/>
      <c r="C24" s="168" t="s">
        <v>14</v>
      </c>
      <c r="D24" s="168"/>
      <c r="E24" s="168"/>
      <c r="F24" s="168"/>
      <c r="G24" s="168"/>
      <c r="H24" s="168"/>
      <c r="I24" s="168"/>
      <c r="J24" s="168"/>
      <c r="K24" s="168"/>
      <c r="L24" s="408" t="str">
        <f>VLOOKUP(SUM(_Output!D862:D872),_SUM_Completeness!A84:B95,2,FALSE)</f>
        <v>Incomplete</v>
      </c>
      <c r="M24" s="142"/>
      <c r="N24" s="138"/>
      <c r="O24" s="142"/>
      <c r="P24" s="509"/>
      <c r="Q24" s="403" t="s">
        <v>1220</v>
      </c>
      <c r="R24" s="156"/>
    </row>
    <row r="25" spans="1:18" ht="20.3" customHeight="1" x14ac:dyDescent="0.3">
      <c r="A25" s="157"/>
      <c r="B25" s="163" t="s">
        <v>1097</v>
      </c>
      <c r="C25" s="163" t="s">
        <v>925</v>
      </c>
      <c r="D25" s="163"/>
      <c r="E25" s="163"/>
      <c r="F25" s="163"/>
      <c r="G25" s="163"/>
      <c r="H25" s="163"/>
      <c r="I25" s="163"/>
      <c r="J25" s="163"/>
      <c r="K25" s="163"/>
      <c r="L25" s="145"/>
      <c r="M25" s="141"/>
      <c r="N25" s="137"/>
      <c r="O25" s="141"/>
      <c r="P25" s="479" t="str">
        <f>VLOOKUP(_Output!D873,_Guidance!B2032:C2037,2,FALSE)</f>
        <v xml:space="preserve"> </v>
      </c>
      <c r="Q25" s="402" t="s">
        <v>1142</v>
      </c>
      <c r="R25" s="156"/>
    </row>
    <row r="26" spans="1:18" ht="20.3" customHeight="1" x14ac:dyDescent="0.3">
      <c r="A26" s="157"/>
      <c r="B26" s="163" t="s">
        <v>1098</v>
      </c>
      <c r="C26" s="163" t="s">
        <v>926</v>
      </c>
      <c r="D26" s="163"/>
      <c r="E26" s="163"/>
      <c r="F26" s="163"/>
      <c r="G26" s="163"/>
      <c r="H26" s="163"/>
      <c r="I26" s="163"/>
      <c r="J26" s="163"/>
      <c r="K26" s="163"/>
      <c r="L26" s="137"/>
      <c r="M26" s="141"/>
      <c r="N26" s="137"/>
      <c r="O26" s="141"/>
      <c r="P26" s="479" t="str">
        <f>VLOOKUP(_Output!D874,_Guidance!B2038:C2043,2,FALSE)</f>
        <v xml:space="preserve"> </v>
      </c>
      <c r="Q26" s="402" t="s">
        <v>2452</v>
      </c>
      <c r="R26" s="156"/>
    </row>
    <row r="27" spans="1:18" ht="20.3" customHeight="1" x14ac:dyDescent="0.3">
      <c r="A27" s="157"/>
      <c r="B27" s="163" t="s">
        <v>1099</v>
      </c>
      <c r="C27" s="163" t="s">
        <v>927</v>
      </c>
      <c r="D27" s="163"/>
      <c r="E27" s="163"/>
      <c r="F27" s="163"/>
      <c r="G27" s="163"/>
      <c r="H27" s="163"/>
      <c r="I27" s="163"/>
      <c r="J27" s="163"/>
      <c r="K27" s="163"/>
      <c r="L27" s="137"/>
      <c r="M27" s="141"/>
      <c r="N27" s="137"/>
      <c r="O27" s="141"/>
      <c r="P27" s="479" t="str">
        <f>VLOOKUP(_Output!D875,_Guidance!B2044:C2049,2,FALSE)</f>
        <v xml:space="preserve"> </v>
      </c>
      <c r="Q27" s="402" t="s">
        <v>1143</v>
      </c>
      <c r="R27" s="156"/>
    </row>
    <row r="28" spans="1:18" ht="20.3" customHeight="1" x14ac:dyDescent="0.3">
      <c r="A28" s="157"/>
      <c r="B28" s="163" t="s">
        <v>1100</v>
      </c>
      <c r="C28" s="163" t="s">
        <v>928</v>
      </c>
      <c r="D28" s="163"/>
      <c r="E28" s="163"/>
      <c r="F28" s="163"/>
      <c r="G28" s="163"/>
      <c r="H28" s="163"/>
      <c r="I28" s="163"/>
      <c r="J28" s="163"/>
      <c r="K28" s="163"/>
      <c r="L28" s="137"/>
      <c r="M28" s="141"/>
      <c r="N28" s="137"/>
      <c r="O28" s="141"/>
      <c r="P28" s="479" t="str">
        <f>VLOOKUP(_Output!D876,_Guidance!B2050:C2055,2,FALSE)</f>
        <v xml:space="preserve"> </v>
      </c>
      <c r="Q28" s="402" t="s">
        <v>2453</v>
      </c>
      <c r="R28" s="156"/>
    </row>
    <row r="29" spans="1:18" ht="20.3" customHeight="1" x14ac:dyDescent="0.3">
      <c r="A29" s="157"/>
      <c r="B29" s="163" t="s">
        <v>1101</v>
      </c>
      <c r="C29" s="163" t="s">
        <v>2056</v>
      </c>
      <c r="D29" s="163"/>
      <c r="E29" s="163"/>
      <c r="F29" s="163"/>
      <c r="G29" s="163"/>
      <c r="H29" s="163"/>
      <c r="I29" s="163"/>
      <c r="J29" s="163"/>
      <c r="K29" s="163"/>
      <c r="L29" s="137"/>
      <c r="M29" s="141"/>
      <c r="N29" s="137"/>
      <c r="O29" s="141"/>
      <c r="P29" s="479" t="str">
        <f>VLOOKUP(_Output!D877,_Guidance!B2056:C2061,2,FALSE)</f>
        <v xml:space="preserve"> </v>
      </c>
      <c r="Q29" s="402" t="s">
        <v>2454</v>
      </c>
      <c r="R29" s="156"/>
    </row>
    <row r="30" spans="1:18" ht="20.3" customHeight="1" x14ac:dyDescent="0.3">
      <c r="A30" s="157"/>
      <c r="B30" s="163" t="s">
        <v>1102</v>
      </c>
      <c r="C30" s="163" t="s">
        <v>2061</v>
      </c>
      <c r="D30" s="163"/>
      <c r="E30" s="163"/>
      <c r="F30" s="163"/>
      <c r="G30" s="163"/>
      <c r="H30" s="163"/>
      <c r="I30" s="163"/>
      <c r="J30" s="163"/>
      <c r="K30" s="163"/>
      <c r="L30" s="137"/>
      <c r="M30" s="141"/>
      <c r="N30" s="137"/>
      <c r="O30" s="141"/>
      <c r="P30" s="479" t="str">
        <f>VLOOKUP(_Output!D878,_Guidance!B2062:C2067,2,FALSE)</f>
        <v xml:space="preserve"> </v>
      </c>
      <c r="Q30" s="402" t="s">
        <v>1198</v>
      </c>
      <c r="R30" s="156"/>
    </row>
    <row r="31" spans="1:18" ht="20.3" customHeight="1" x14ac:dyDescent="0.3">
      <c r="A31" s="157"/>
      <c r="B31" s="163" t="s">
        <v>1103</v>
      </c>
      <c r="C31" s="163" t="s">
        <v>931</v>
      </c>
      <c r="D31" s="163"/>
      <c r="E31" s="163"/>
      <c r="F31" s="163"/>
      <c r="G31" s="163"/>
      <c r="H31" s="163"/>
      <c r="I31" s="163"/>
      <c r="J31" s="163"/>
      <c r="K31" s="163"/>
      <c r="L31" s="137"/>
      <c r="M31" s="141"/>
      <c r="N31" s="137"/>
      <c r="O31" s="141"/>
      <c r="P31" s="479" t="str">
        <f>VLOOKUP(_Output!D879,_Guidance!B2068:C2073,2,FALSE)</f>
        <v xml:space="preserve"> </v>
      </c>
      <c r="Q31" s="402" t="s">
        <v>2456</v>
      </c>
      <c r="R31" s="156"/>
    </row>
    <row r="32" spans="1:18" ht="20.3" customHeight="1" x14ac:dyDescent="0.3">
      <c r="A32" s="157"/>
      <c r="B32" s="163" t="s">
        <v>1104</v>
      </c>
      <c r="C32" s="163" t="s">
        <v>933</v>
      </c>
      <c r="D32" s="163"/>
      <c r="E32" s="163"/>
      <c r="F32" s="163"/>
      <c r="G32" s="163"/>
      <c r="H32" s="163"/>
      <c r="I32" s="163"/>
      <c r="J32" s="163"/>
      <c r="K32" s="163"/>
      <c r="L32" s="137"/>
      <c r="M32" s="141"/>
      <c r="N32" s="137"/>
      <c r="O32" s="141"/>
      <c r="P32" s="479" t="str">
        <f>VLOOKUP(_Output!D881,_Guidance!B2074:C2079,2,FALSE)</f>
        <v xml:space="preserve"> </v>
      </c>
      <c r="Q32" s="402" t="s">
        <v>2589</v>
      </c>
      <c r="R32" s="156"/>
    </row>
    <row r="33" spans="1:18" ht="20.3" customHeight="1" x14ac:dyDescent="0.3">
      <c r="A33" s="157"/>
      <c r="B33" s="163" t="s">
        <v>1105</v>
      </c>
      <c r="C33" s="163" t="s">
        <v>3456</v>
      </c>
      <c r="D33" s="163"/>
      <c r="E33" s="163"/>
      <c r="F33" s="163"/>
      <c r="G33" s="163"/>
      <c r="H33" s="163"/>
      <c r="I33" s="163"/>
      <c r="J33" s="163"/>
      <c r="K33" s="163"/>
      <c r="L33" s="137"/>
      <c r="M33" s="141"/>
      <c r="N33" s="137"/>
      <c r="O33" s="141"/>
      <c r="P33" s="479" t="str">
        <f>VLOOKUP(_Output!D1070,_Guidance!B2080:C2085,2,FALSE)</f>
        <v xml:space="preserve"> </v>
      </c>
      <c r="Q33" s="402" t="s">
        <v>3457</v>
      </c>
      <c r="R33" s="156"/>
    </row>
    <row r="34" spans="1:18" ht="20.3" customHeight="1" x14ac:dyDescent="0.3">
      <c r="A34" s="157"/>
      <c r="B34" s="163" t="s">
        <v>1106</v>
      </c>
      <c r="C34" s="163" t="s">
        <v>935</v>
      </c>
      <c r="D34" s="163"/>
      <c r="E34" s="163"/>
      <c r="F34" s="163"/>
      <c r="G34" s="163"/>
      <c r="H34" s="163"/>
      <c r="I34" s="163"/>
      <c r="J34" s="163"/>
      <c r="K34" s="163"/>
      <c r="L34" s="137"/>
      <c r="M34" s="141"/>
      <c r="N34" s="137"/>
      <c r="O34" s="141"/>
      <c r="P34" s="479" t="str">
        <f>VLOOKUP(_Output!D883,_Guidance!B2086:C2091,2,FALSE)</f>
        <v xml:space="preserve"> </v>
      </c>
      <c r="Q34" s="402" t="s">
        <v>2457</v>
      </c>
      <c r="R34" s="156"/>
    </row>
    <row r="35" spans="1:18" ht="20.3" customHeight="1" x14ac:dyDescent="0.3">
      <c r="A35" s="157"/>
      <c r="B35" s="163" t="s">
        <v>1107</v>
      </c>
      <c r="C35" s="163" t="s">
        <v>939</v>
      </c>
      <c r="D35" s="163"/>
      <c r="E35" s="163"/>
      <c r="F35" s="163"/>
      <c r="G35" s="163"/>
      <c r="H35" s="163"/>
      <c r="I35" s="163"/>
      <c r="J35" s="163"/>
      <c r="K35" s="163"/>
      <c r="L35" s="137"/>
      <c r="M35" s="141"/>
      <c r="N35" s="137"/>
      <c r="O35" s="141"/>
      <c r="P35" s="479" t="str">
        <f>VLOOKUP(_Output!D884,_Guidance!B2092:C2097,2,FALSE)</f>
        <v xml:space="preserve"> </v>
      </c>
      <c r="Q35" s="402" t="s">
        <v>2458</v>
      </c>
      <c r="R35" s="156"/>
    </row>
    <row r="36" spans="1:18" ht="20.3" customHeight="1" x14ac:dyDescent="0.3">
      <c r="A36" s="157"/>
      <c r="B36" s="163" t="s">
        <v>1108</v>
      </c>
      <c r="C36" s="163" t="s">
        <v>2079</v>
      </c>
      <c r="D36" s="163"/>
      <c r="E36" s="163"/>
      <c r="F36" s="163"/>
      <c r="G36" s="163"/>
      <c r="H36" s="163"/>
      <c r="I36" s="163"/>
      <c r="J36" s="163"/>
      <c r="K36" s="163"/>
      <c r="L36" s="137"/>
      <c r="M36" s="141"/>
      <c r="N36" s="137"/>
      <c r="O36" s="141"/>
      <c r="P36" s="479" t="str">
        <f>VLOOKUP(_Output!D885,_Guidance!B2098:C2103,2,FALSE)</f>
        <v xml:space="preserve"> </v>
      </c>
      <c r="Q36" s="402" t="s">
        <v>1146</v>
      </c>
      <c r="R36" s="156"/>
    </row>
    <row r="37" spans="1:18" ht="20.3" customHeight="1" x14ac:dyDescent="0.3">
      <c r="A37" s="157"/>
      <c r="B37" s="152" t="s">
        <v>941</v>
      </c>
      <c r="C37" s="144"/>
      <c r="D37" s="144"/>
      <c r="E37" s="144"/>
      <c r="F37" s="144"/>
      <c r="G37" s="144"/>
      <c r="H37" s="144"/>
      <c r="I37" s="144"/>
      <c r="J37" s="144"/>
      <c r="K37" s="144"/>
      <c r="L37" s="140"/>
      <c r="M37" s="144"/>
      <c r="N37" s="140"/>
      <c r="O37" s="144"/>
      <c r="P37" s="480"/>
      <c r="Q37" s="406"/>
      <c r="R37" s="156"/>
    </row>
    <row r="38" spans="1:18" ht="20.3" customHeight="1" x14ac:dyDescent="0.3">
      <c r="A38" s="157"/>
      <c r="B38" s="163" t="s">
        <v>1128</v>
      </c>
      <c r="C38" s="169" t="s">
        <v>1064</v>
      </c>
      <c r="D38" s="169"/>
      <c r="E38" s="169"/>
      <c r="F38" s="169"/>
      <c r="G38" s="169"/>
      <c r="H38" s="169"/>
      <c r="I38" s="169"/>
      <c r="J38" s="169"/>
      <c r="K38" s="169"/>
      <c r="L38" s="137"/>
      <c r="M38" s="141"/>
      <c r="N38" s="137"/>
      <c r="O38" s="141"/>
      <c r="P38" s="479"/>
      <c r="Q38" s="402"/>
      <c r="R38" s="156"/>
    </row>
    <row r="39" spans="1:18" ht="20.3" customHeight="1" x14ac:dyDescent="0.3">
      <c r="A39" s="157"/>
      <c r="B39" s="170" t="s">
        <v>3735</v>
      </c>
      <c r="C39" s="163" t="s">
        <v>1065</v>
      </c>
      <c r="D39" s="163"/>
      <c r="E39" s="163"/>
      <c r="F39" s="163"/>
      <c r="G39" s="163"/>
      <c r="H39" s="163"/>
      <c r="I39" s="163"/>
      <c r="J39" s="163"/>
      <c r="K39" s="163"/>
      <c r="L39" s="137"/>
      <c r="M39" s="141"/>
      <c r="N39" s="137"/>
      <c r="O39" s="141"/>
      <c r="P39" s="479" t="str">
        <f>VLOOKUP(_Output!D887,_Guidance!$B$2187:$C$2193,2,FALSE)</f>
        <v xml:space="preserve"> </v>
      </c>
      <c r="Q39" s="402" t="s">
        <v>1221</v>
      </c>
      <c r="R39" s="156"/>
    </row>
    <row r="40" spans="1:18" ht="20.3" customHeight="1" x14ac:dyDescent="0.3">
      <c r="A40" s="157"/>
      <c r="B40" s="170" t="s">
        <v>3736</v>
      </c>
      <c r="C40" s="163" t="s">
        <v>1066</v>
      </c>
      <c r="D40" s="163"/>
      <c r="E40" s="163"/>
      <c r="F40" s="163"/>
      <c r="G40" s="163"/>
      <c r="H40" s="163"/>
      <c r="I40" s="163"/>
      <c r="J40" s="163"/>
      <c r="K40" s="163"/>
      <c r="L40" s="137"/>
      <c r="M40" s="141"/>
      <c r="N40" s="137"/>
      <c r="O40" s="141"/>
      <c r="P40" s="479" t="str">
        <f>VLOOKUP(_Output!D889,_Guidance!$B$2187:$C$2193,2,FALSE)</f>
        <v xml:space="preserve"> </v>
      </c>
      <c r="Q40" s="402" t="s">
        <v>1222</v>
      </c>
      <c r="R40" s="156"/>
    </row>
    <row r="41" spans="1:18" ht="20.3" customHeight="1" x14ac:dyDescent="0.3">
      <c r="A41" s="157"/>
      <c r="B41" s="170" t="s">
        <v>3737</v>
      </c>
      <c r="C41" s="163" t="s">
        <v>1067</v>
      </c>
      <c r="D41" s="163"/>
      <c r="E41" s="163"/>
      <c r="F41" s="163"/>
      <c r="G41" s="163"/>
      <c r="H41" s="163"/>
      <c r="I41" s="163"/>
      <c r="J41" s="163"/>
      <c r="K41" s="163"/>
      <c r="L41" s="137"/>
      <c r="M41" s="141"/>
      <c r="N41" s="137"/>
      <c r="O41" s="141"/>
      <c r="P41" s="479" t="str">
        <f>VLOOKUP(_Output!D891,_Guidance!$B$2187:$C$2193,2,FALSE)</f>
        <v xml:space="preserve"> </v>
      </c>
      <c r="Q41" s="402" t="s">
        <v>1223</v>
      </c>
      <c r="R41" s="156"/>
    </row>
    <row r="42" spans="1:18" ht="20.3" customHeight="1" x14ac:dyDescent="0.3">
      <c r="A42" s="157"/>
      <c r="B42" s="170" t="s">
        <v>3738</v>
      </c>
      <c r="C42" s="163" t="s">
        <v>2667</v>
      </c>
      <c r="D42" s="163"/>
      <c r="E42" s="163"/>
      <c r="F42" s="163"/>
      <c r="G42" s="163"/>
      <c r="H42" s="163"/>
      <c r="I42" s="163"/>
      <c r="J42" s="163"/>
      <c r="K42" s="163"/>
      <c r="L42" s="137"/>
      <c r="M42" s="141"/>
      <c r="N42" s="137"/>
      <c r="O42" s="141"/>
      <c r="P42" s="479" t="str">
        <f>VLOOKUP(_Output!D893,_Guidance!$B$2187:$C$2193,2,FALSE)</f>
        <v xml:space="preserve"> </v>
      </c>
      <c r="Q42" s="402" t="s">
        <v>2668</v>
      </c>
      <c r="R42" s="156"/>
    </row>
    <row r="43" spans="1:18" ht="20.3" customHeight="1" x14ac:dyDescent="0.3">
      <c r="A43" s="157"/>
      <c r="B43" s="170" t="s">
        <v>3739</v>
      </c>
      <c r="C43" s="163" t="s">
        <v>1068</v>
      </c>
      <c r="D43" s="163"/>
      <c r="E43" s="163"/>
      <c r="F43" s="163"/>
      <c r="G43" s="163"/>
      <c r="H43" s="163"/>
      <c r="I43" s="163"/>
      <c r="J43" s="163"/>
      <c r="K43" s="163"/>
      <c r="L43" s="137"/>
      <c r="M43" s="141"/>
      <c r="N43" s="137"/>
      <c r="O43" s="141"/>
      <c r="P43" s="479" t="str">
        <f>VLOOKUP(_Output!D894,_Guidance!$B$2187:$C$2193,2,FALSE)</f>
        <v xml:space="preserve"> </v>
      </c>
      <c r="Q43" s="402" t="s">
        <v>1224</v>
      </c>
      <c r="R43" s="156"/>
    </row>
    <row r="44" spans="1:18" ht="20.3" customHeight="1" x14ac:dyDescent="0.3">
      <c r="A44" s="157"/>
      <c r="B44" s="170" t="s">
        <v>3740</v>
      </c>
      <c r="C44" s="163" t="s">
        <v>1069</v>
      </c>
      <c r="D44" s="163"/>
      <c r="E44" s="163"/>
      <c r="F44" s="163"/>
      <c r="G44" s="163"/>
      <c r="H44" s="163"/>
      <c r="I44" s="163"/>
      <c r="J44" s="163"/>
      <c r="K44" s="163"/>
      <c r="L44" s="137"/>
      <c r="M44" s="141"/>
      <c r="N44" s="137"/>
      <c r="O44" s="141"/>
      <c r="P44" s="479" t="str">
        <f>VLOOKUP(_Output!D895,_Guidance!$B$2187:$C$2193,2,FALSE)</f>
        <v xml:space="preserve"> </v>
      </c>
      <c r="Q44" s="402" t="s">
        <v>1225</v>
      </c>
      <c r="R44" s="156"/>
    </row>
    <row r="45" spans="1:18" ht="20.3" customHeight="1" x14ac:dyDescent="0.3">
      <c r="A45" s="157"/>
      <c r="B45" s="170" t="s">
        <v>3741</v>
      </c>
      <c r="C45" s="163" t="s">
        <v>1070</v>
      </c>
      <c r="D45" s="163"/>
      <c r="E45" s="163"/>
      <c r="F45" s="163"/>
      <c r="G45" s="163"/>
      <c r="H45" s="163"/>
      <c r="I45" s="163"/>
      <c r="J45" s="163"/>
      <c r="K45" s="163"/>
      <c r="L45" s="137"/>
      <c r="M45" s="141"/>
      <c r="N45" s="137"/>
      <c r="O45" s="141"/>
      <c r="P45" s="479" t="str">
        <f>VLOOKUP(_Output!D896,_Guidance!$B$2187:$C$2193,2,FALSE)</f>
        <v xml:space="preserve"> </v>
      </c>
      <c r="Q45" s="402" t="s">
        <v>1226</v>
      </c>
      <c r="R45" s="156"/>
    </row>
    <row r="46" spans="1:18" ht="20.3" customHeight="1" x14ac:dyDescent="0.3">
      <c r="A46" s="157"/>
      <c r="B46" s="170" t="s">
        <v>3742</v>
      </c>
      <c r="C46" s="163" t="s">
        <v>370</v>
      </c>
      <c r="D46" s="163"/>
      <c r="E46" s="163"/>
      <c r="F46" s="163"/>
      <c r="G46" s="163"/>
      <c r="H46" s="163"/>
      <c r="I46" s="163"/>
      <c r="J46" s="163"/>
      <c r="K46" s="163"/>
      <c r="L46" s="137"/>
      <c r="M46" s="141"/>
      <c r="N46" s="137"/>
      <c r="O46" s="141"/>
      <c r="P46" s="479" t="str">
        <f>VLOOKUP(_Output!D897,_Guidance!$B$2187:$C$2193,2,FALSE)</f>
        <v xml:space="preserve"> </v>
      </c>
      <c r="Q46" s="402" t="s">
        <v>1227</v>
      </c>
      <c r="R46" s="156"/>
    </row>
    <row r="47" spans="1:18" ht="20.3" customHeight="1" x14ac:dyDescent="0.3">
      <c r="A47" s="157"/>
      <c r="B47" s="170" t="s">
        <v>3743</v>
      </c>
      <c r="C47" s="163" t="s">
        <v>1071</v>
      </c>
      <c r="D47" s="163"/>
      <c r="E47" s="163"/>
      <c r="F47" s="163"/>
      <c r="G47" s="163"/>
      <c r="H47" s="163"/>
      <c r="I47" s="163"/>
      <c r="J47" s="163"/>
      <c r="K47" s="163"/>
      <c r="L47" s="137"/>
      <c r="M47" s="141"/>
      <c r="N47" s="137"/>
      <c r="O47" s="141"/>
      <c r="P47" s="479" t="str">
        <f>VLOOKUP(_Output!D898,_Guidance!$B$2187:$C$2193,2,FALSE)</f>
        <v xml:space="preserve"> </v>
      </c>
      <c r="Q47" s="402" t="s">
        <v>1228</v>
      </c>
      <c r="R47" s="156"/>
    </row>
    <row r="48" spans="1:18" ht="20.3" customHeight="1" x14ac:dyDescent="0.3">
      <c r="A48" s="157"/>
      <c r="B48" s="170" t="s">
        <v>3744</v>
      </c>
      <c r="C48" s="163" t="s">
        <v>1072</v>
      </c>
      <c r="D48" s="163"/>
      <c r="E48" s="163"/>
      <c r="F48" s="163"/>
      <c r="G48" s="163"/>
      <c r="H48" s="163"/>
      <c r="I48" s="163"/>
      <c r="J48" s="163"/>
      <c r="K48" s="163"/>
      <c r="L48" s="137"/>
      <c r="M48" s="141"/>
      <c r="N48" s="137"/>
      <c r="O48" s="141"/>
      <c r="P48" s="479" t="str">
        <f>VLOOKUP(_Output!D899,_Guidance!$B$2187:$C$2193,2,FALSE)</f>
        <v xml:space="preserve"> </v>
      </c>
      <c r="Q48" s="402" t="s">
        <v>1229</v>
      </c>
      <c r="R48" s="156"/>
    </row>
    <row r="49" spans="1:18" ht="20.3" customHeight="1" x14ac:dyDescent="0.3">
      <c r="A49" s="157"/>
      <c r="B49" s="170" t="s">
        <v>3745</v>
      </c>
      <c r="C49" s="163" t="s">
        <v>1073</v>
      </c>
      <c r="D49" s="163"/>
      <c r="E49" s="163"/>
      <c r="F49" s="163"/>
      <c r="G49" s="163"/>
      <c r="H49" s="163"/>
      <c r="I49" s="163"/>
      <c r="J49" s="163"/>
      <c r="K49" s="163"/>
      <c r="L49" s="137"/>
      <c r="M49" s="141"/>
      <c r="N49" s="137"/>
      <c r="O49" s="141"/>
      <c r="P49" s="479" t="str">
        <f>VLOOKUP(_Output!D902,_Guidance!$B$2187:$C$2193,2,FALSE)</f>
        <v xml:space="preserve"> </v>
      </c>
      <c r="Q49" s="402" t="s">
        <v>1230</v>
      </c>
      <c r="R49" s="156"/>
    </row>
    <row r="50" spans="1:18" ht="20.3" customHeight="1" x14ac:dyDescent="0.3">
      <c r="A50" s="157"/>
      <c r="B50" s="170" t="s">
        <v>3746</v>
      </c>
      <c r="C50" s="163" t="s">
        <v>1074</v>
      </c>
      <c r="D50" s="163"/>
      <c r="E50" s="163"/>
      <c r="F50" s="163"/>
      <c r="G50" s="163"/>
      <c r="H50" s="163"/>
      <c r="I50" s="163"/>
      <c r="J50" s="163"/>
      <c r="K50" s="163"/>
      <c r="L50" s="137"/>
      <c r="M50" s="141"/>
      <c r="N50" s="137"/>
      <c r="O50" s="141"/>
      <c r="P50" s="479" t="str">
        <f>VLOOKUP(_Output!D904,_Guidance!$B$2187:$C$2193,2,FALSE)</f>
        <v xml:space="preserve"> </v>
      </c>
      <c r="Q50" s="402" t="s">
        <v>1231</v>
      </c>
      <c r="R50" s="156"/>
    </row>
    <row r="51" spans="1:18" ht="20.3" customHeight="1" x14ac:dyDescent="0.3">
      <c r="A51" s="157"/>
      <c r="B51" s="170" t="s">
        <v>3747</v>
      </c>
      <c r="C51" s="163" t="s">
        <v>1075</v>
      </c>
      <c r="D51" s="163"/>
      <c r="E51" s="163"/>
      <c r="F51" s="163"/>
      <c r="G51" s="163"/>
      <c r="H51" s="163"/>
      <c r="I51" s="163"/>
      <c r="J51" s="163"/>
      <c r="K51" s="163"/>
      <c r="L51" s="137"/>
      <c r="M51" s="141"/>
      <c r="N51" s="137"/>
      <c r="O51" s="141"/>
      <c r="P51" s="479" t="str">
        <f>VLOOKUP(_Output!D905,_Guidance!$B$2187:$C$2193,2,FALSE)</f>
        <v xml:space="preserve"> </v>
      </c>
      <c r="Q51" s="402" t="s">
        <v>1232</v>
      </c>
      <c r="R51" s="156"/>
    </row>
    <row r="52" spans="1:18" ht="20.3" customHeight="1" x14ac:dyDescent="0.3">
      <c r="A52" s="157"/>
      <c r="B52" s="170" t="s">
        <v>3748</v>
      </c>
      <c r="C52" s="163" t="s">
        <v>1076</v>
      </c>
      <c r="D52" s="163"/>
      <c r="E52" s="163"/>
      <c r="F52" s="163"/>
      <c r="G52" s="163"/>
      <c r="H52" s="163"/>
      <c r="I52" s="163"/>
      <c r="J52" s="163"/>
      <c r="K52" s="163"/>
      <c r="L52" s="137"/>
      <c r="M52" s="141"/>
      <c r="N52" s="137"/>
      <c r="O52" s="141"/>
      <c r="P52" s="479" t="str">
        <f>VLOOKUP(_Output!D907,_Guidance!$B$2187:$C$2193,2,FALSE)</f>
        <v xml:space="preserve"> </v>
      </c>
      <c r="Q52" s="402" t="s">
        <v>1233</v>
      </c>
      <c r="R52" s="156"/>
    </row>
    <row r="53" spans="1:18" ht="20.3" customHeight="1" x14ac:dyDescent="0.3">
      <c r="A53" s="157"/>
      <c r="B53" s="170" t="s">
        <v>3749</v>
      </c>
      <c r="C53" s="163" t="s">
        <v>1077</v>
      </c>
      <c r="D53" s="163"/>
      <c r="E53" s="163"/>
      <c r="F53" s="163"/>
      <c r="G53" s="163"/>
      <c r="H53" s="163"/>
      <c r="I53" s="163"/>
      <c r="J53" s="163"/>
      <c r="K53" s="163"/>
      <c r="L53" s="137"/>
      <c r="M53" s="141"/>
      <c r="N53" s="137"/>
      <c r="O53" s="141"/>
      <c r="P53" s="479" t="str">
        <f>VLOOKUP(_Output!D908,_Guidance!$B$2187:$C$2193,2,FALSE)</f>
        <v xml:space="preserve"> </v>
      </c>
      <c r="Q53" s="402" t="s">
        <v>1234</v>
      </c>
      <c r="R53" s="156"/>
    </row>
    <row r="54" spans="1:18" ht="20.3" customHeight="1" x14ac:dyDescent="0.3">
      <c r="A54" s="157"/>
      <c r="B54" s="170" t="s">
        <v>3750</v>
      </c>
      <c r="C54" s="163" t="s">
        <v>1078</v>
      </c>
      <c r="D54" s="163"/>
      <c r="E54" s="163"/>
      <c r="F54" s="163"/>
      <c r="G54" s="163"/>
      <c r="H54" s="163"/>
      <c r="I54" s="163"/>
      <c r="J54" s="163"/>
      <c r="K54" s="163"/>
      <c r="L54" s="137"/>
      <c r="M54" s="141"/>
      <c r="N54" s="137"/>
      <c r="O54" s="141"/>
      <c r="P54" s="479" t="str">
        <f>VLOOKUP(_Output!D909,_Guidance!$B$2187:$C$2193,2,FALSE)</f>
        <v xml:space="preserve"> </v>
      </c>
      <c r="Q54" s="402" t="s">
        <v>1235</v>
      </c>
      <c r="R54" s="156"/>
    </row>
    <row r="55" spans="1:18" ht="20.3" customHeight="1" x14ac:dyDescent="0.3">
      <c r="A55" s="157"/>
      <c r="B55" s="170" t="s">
        <v>3751</v>
      </c>
      <c r="C55" s="163" t="s">
        <v>1079</v>
      </c>
      <c r="D55" s="163"/>
      <c r="E55" s="163"/>
      <c r="F55" s="163"/>
      <c r="G55" s="163"/>
      <c r="H55" s="163"/>
      <c r="I55" s="163"/>
      <c r="J55" s="163"/>
      <c r="K55" s="163"/>
      <c r="L55" s="137"/>
      <c r="M55" s="141"/>
      <c r="N55" s="137"/>
      <c r="O55" s="141"/>
      <c r="P55" s="479" t="str">
        <f>VLOOKUP(_Output!D910,_Guidance!$B$2187:$C$2193,2,FALSE)</f>
        <v xml:space="preserve"> </v>
      </c>
      <c r="Q55" s="402" t="s">
        <v>2610</v>
      </c>
      <c r="R55" s="156"/>
    </row>
    <row r="56" spans="1:18" ht="20.3" customHeight="1" x14ac:dyDescent="0.3">
      <c r="A56" s="157"/>
      <c r="B56" s="170" t="s">
        <v>3752</v>
      </c>
      <c r="C56" s="163" t="s">
        <v>1080</v>
      </c>
      <c r="D56" s="163"/>
      <c r="E56" s="163"/>
      <c r="F56" s="163"/>
      <c r="G56" s="163"/>
      <c r="H56" s="163"/>
      <c r="I56" s="163"/>
      <c r="J56" s="163"/>
      <c r="K56" s="163"/>
      <c r="L56" s="137"/>
      <c r="M56" s="141"/>
      <c r="N56" s="137"/>
      <c r="O56" s="141"/>
      <c r="P56" s="479" t="str">
        <f>VLOOKUP(_Output!D911,_Guidance!$B$2187:$C$2193,2,FALSE)</f>
        <v xml:space="preserve"> </v>
      </c>
      <c r="Q56" s="402" t="s">
        <v>1236</v>
      </c>
      <c r="R56" s="156"/>
    </row>
    <row r="57" spans="1:18" ht="20.3" customHeight="1" x14ac:dyDescent="0.3">
      <c r="A57" s="157"/>
      <c r="B57" s="170" t="s">
        <v>3753</v>
      </c>
      <c r="C57" s="163" t="s">
        <v>1081</v>
      </c>
      <c r="D57" s="163"/>
      <c r="E57" s="163"/>
      <c r="F57" s="163"/>
      <c r="G57" s="163"/>
      <c r="H57" s="163"/>
      <c r="I57" s="163"/>
      <c r="J57" s="163"/>
      <c r="K57" s="163"/>
      <c r="L57" s="137"/>
      <c r="M57" s="141"/>
      <c r="N57" s="137"/>
      <c r="O57" s="141"/>
      <c r="P57" s="479" t="str">
        <f>VLOOKUP(_Output!D912,_Guidance!$B$2187:$C$2193,2,FALSE)</f>
        <v xml:space="preserve"> </v>
      </c>
      <c r="Q57" s="402" t="s">
        <v>1237</v>
      </c>
      <c r="R57" s="156"/>
    </row>
    <row r="58" spans="1:18" ht="20.3" customHeight="1" x14ac:dyDescent="0.3">
      <c r="A58" s="157"/>
      <c r="B58" s="170" t="s">
        <v>3754</v>
      </c>
      <c r="C58" s="171" t="s">
        <v>2812</v>
      </c>
      <c r="D58" s="171"/>
      <c r="E58" s="171"/>
      <c r="F58" s="171"/>
      <c r="G58" s="171"/>
      <c r="H58" s="171"/>
      <c r="I58" s="171"/>
      <c r="J58" s="171"/>
      <c r="K58" s="171"/>
      <c r="L58" s="140"/>
      <c r="M58" s="144"/>
      <c r="N58" s="140"/>
      <c r="O58" s="144"/>
      <c r="P58" s="647" t="str">
        <f>VLOOKUP(_Output!D980,_Guidance!$B$2187:$C$2193,2,FALSE)</f>
        <v xml:space="preserve"> </v>
      </c>
      <c r="Q58" s="406" t="s">
        <v>2813</v>
      </c>
      <c r="R58" s="156"/>
    </row>
    <row r="59" spans="1:18" ht="20.3" customHeight="1" x14ac:dyDescent="0.3">
      <c r="A59" s="157"/>
      <c r="B59" s="141"/>
      <c r="C59" s="160" t="s">
        <v>604</v>
      </c>
      <c r="D59" s="160"/>
      <c r="E59" s="160"/>
      <c r="F59" s="160"/>
      <c r="G59" s="160"/>
      <c r="H59" s="160"/>
      <c r="I59" s="160"/>
      <c r="J59" s="160"/>
      <c r="K59" s="160"/>
      <c r="L59" s="409">
        <f>IFERROR(ROUND(_Output!K914,0),0)</f>
        <v>0</v>
      </c>
      <c r="M59" s="141"/>
      <c r="N59" s="180"/>
      <c r="O59" s="141"/>
      <c r="P59" s="180"/>
      <c r="Q59" s="402"/>
      <c r="R59" s="156"/>
    </row>
    <row r="60" spans="1:18" ht="20.3" customHeight="1" x14ac:dyDescent="0.3">
      <c r="A60" s="157"/>
      <c r="B60" s="141"/>
      <c r="C60" s="141"/>
      <c r="D60" s="141"/>
      <c r="E60" s="141"/>
      <c r="F60" s="141"/>
      <c r="G60" s="141"/>
      <c r="H60" s="141"/>
      <c r="I60" s="141"/>
      <c r="J60" s="141"/>
      <c r="K60" s="141"/>
      <c r="L60" s="145"/>
      <c r="M60" s="141"/>
      <c r="N60" s="180"/>
      <c r="O60" s="141"/>
      <c r="P60" s="137"/>
      <c r="Q60" s="137"/>
      <c r="R60" s="156"/>
    </row>
    <row r="61" spans="1:18" ht="20.3" customHeight="1" x14ac:dyDescent="0.3">
      <c r="A61" s="176"/>
      <c r="B61" s="174" t="s">
        <v>233</v>
      </c>
      <c r="C61" s="174"/>
      <c r="D61" s="174"/>
      <c r="E61" s="174"/>
      <c r="F61" s="174"/>
      <c r="G61" s="174"/>
      <c r="H61" s="174"/>
      <c r="I61" s="174"/>
      <c r="J61" s="174"/>
      <c r="K61" s="486"/>
      <c r="L61" s="140"/>
      <c r="M61" s="141"/>
      <c r="N61" s="140"/>
      <c r="O61" s="141"/>
      <c r="P61" s="140"/>
      <c r="Q61" s="140"/>
      <c r="R61" s="156"/>
    </row>
    <row r="62" spans="1:18" ht="20.3" customHeight="1" x14ac:dyDescent="0.3">
      <c r="A62" s="9"/>
      <c r="B62" s="3" t="s">
        <v>3755</v>
      </c>
      <c r="C62" s="3" t="s">
        <v>4651</v>
      </c>
      <c r="D62" s="5"/>
      <c r="E62" s="5"/>
      <c r="F62" s="5"/>
      <c r="G62" s="5"/>
      <c r="H62" s="5"/>
      <c r="I62" s="5"/>
      <c r="J62" s="5"/>
      <c r="K62" s="102" t="s">
        <v>902</v>
      </c>
      <c r="L62" s="720" t="s">
        <v>452</v>
      </c>
      <c r="M62" s="717"/>
      <c r="N62" s="830"/>
      <c r="O62" s="830"/>
      <c r="P62" s="830"/>
      <c r="Q62" s="831"/>
      <c r="R62" s="14"/>
    </row>
    <row r="63" spans="1:18" ht="20.3" customHeight="1" x14ac:dyDescent="0.3">
      <c r="A63" s="9"/>
      <c r="B63" s="5"/>
      <c r="C63" s="5"/>
      <c r="D63" s="5"/>
      <c r="E63" s="5"/>
      <c r="F63" s="5"/>
      <c r="G63" s="5"/>
      <c r="H63" s="5"/>
      <c r="I63" s="5"/>
      <c r="J63" s="5"/>
      <c r="K63" s="5"/>
      <c r="L63" s="721" t="s">
        <v>1097</v>
      </c>
      <c r="M63" s="718"/>
      <c r="N63" s="826"/>
      <c r="O63" s="826"/>
      <c r="P63" s="826"/>
      <c r="Q63" s="827"/>
      <c r="R63" s="14"/>
    </row>
    <row r="64" spans="1:18" ht="20.3" customHeight="1" x14ac:dyDescent="0.3">
      <c r="A64" s="9"/>
      <c r="B64" s="5"/>
      <c r="C64" s="5"/>
      <c r="D64" s="5"/>
      <c r="E64" s="5"/>
      <c r="F64" s="5"/>
      <c r="G64" s="5"/>
      <c r="H64" s="5"/>
      <c r="I64" s="5"/>
      <c r="J64" s="5"/>
      <c r="K64" s="5"/>
      <c r="L64" s="721" t="s">
        <v>1098</v>
      </c>
      <c r="M64" s="718"/>
      <c r="N64" s="822"/>
      <c r="O64" s="822"/>
      <c r="P64" s="822"/>
      <c r="Q64" s="823"/>
      <c r="R64" s="14"/>
    </row>
    <row r="65" spans="1:18" ht="20.3" customHeight="1" x14ac:dyDescent="0.3">
      <c r="A65" s="9"/>
      <c r="B65" s="5"/>
      <c r="C65" s="5"/>
      <c r="D65" s="5"/>
      <c r="E65" s="5"/>
      <c r="F65" s="5"/>
      <c r="G65" s="5"/>
      <c r="H65" s="5"/>
      <c r="I65" s="5"/>
      <c r="J65" s="5"/>
      <c r="K65" s="5"/>
      <c r="L65" s="721" t="s">
        <v>1099</v>
      </c>
      <c r="M65" s="718"/>
      <c r="N65" s="826"/>
      <c r="O65" s="826"/>
      <c r="P65" s="826"/>
      <c r="Q65" s="827"/>
      <c r="R65" s="14"/>
    </row>
    <row r="66" spans="1:18" ht="20.3" customHeight="1" x14ac:dyDescent="0.3">
      <c r="A66" s="9"/>
      <c r="B66" s="5"/>
      <c r="C66" s="5"/>
      <c r="D66" s="5"/>
      <c r="E66" s="5"/>
      <c r="F66" s="5"/>
      <c r="G66" s="5"/>
      <c r="H66" s="5"/>
      <c r="I66" s="5"/>
      <c r="J66" s="5"/>
      <c r="K66" s="5"/>
      <c r="L66" s="721" t="s">
        <v>1100</v>
      </c>
      <c r="M66" s="718"/>
      <c r="N66" s="822"/>
      <c r="O66" s="822"/>
      <c r="P66" s="822"/>
      <c r="Q66" s="823"/>
      <c r="R66" s="14"/>
    </row>
    <row r="67" spans="1:18" ht="20.3" customHeight="1" x14ac:dyDescent="0.3">
      <c r="A67" s="9"/>
      <c r="B67" s="5"/>
      <c r="C67" s="5"/>
      <c r="D67" s="5"/>
      <c r="E67" s="5"/>
      <c r="F67" s="5"/>
      <c r="G67" s="5"/>
      <c r="H67" s="5"/>
      <c r="I67" s="5"/>
      <c r="J67" s="5"/>
      <c r="K67" s="5"/>
      <c r="L67" s="721" t="s">
        <v>1101</v>
      </c>
      <c r="M67" s="718"/>
      <c r="N67" s="822"/>
      <c r="O67" s="822"/>
      <c r="P67" s="822"/>
      <c r="Q67" s="823"/>
      <c r="R67" s="14"/>
    </row>
    <row r="68" spans="1:18" ht="20.3" customHeight="1" x14ac:dyDescent="0.3">
      <c r="A68" s="9"/>
      <c r="B68" s="5"/>
      <c r="C68" s="5"/>
      <c r="D68" s="5"/>
      <c r="E68" s="5"/>
      <c r="F68" s="5"/>
      <c r="G68" s="5"/>
      <c r="H68" s="5"/>
      <c r="I68" s="5"/>
      <c r="J68" s="5"/>
      <c r="K68" s="5"/>
      <c r="L68" s="721" t="s">
        <v>1102</v>
      </c>
      <c r="M68" s="718"/>
      <c r="N68" s="826"/>
      <c r="O68" s="826"/>
      <c r="P68" s="826"/>
      <c r="Q68" s="827"/>
      <c r="R68" s="14"/>
    </row>
    <row r="69" spans="1:18" ht="20.3" customHeight="1" x14ac:dyDescent="0.3">
      <c r="A69" s="9"/>
      <c r="B69" s="5"/>
      <c r="C69" s="5"/>
      <c r="D69" s="5"/>
      <c r="E69" s="5"/>
      <c r="F69" s="5"/>
      <c r="G69" s="5"/>
      <c r="H69" s="5"/>
      <c r="I69" s="5"/>
      <c r="J69" s="5"/>
      <c r="K69" s="5"/>
      <c r="L69" s="721" t="s">
        <v>1103</v>
      </c>
      <c r="M69" s="718"/>
      <c r="N69" s="820"/>
      <c r="O69" s="820"/>
      <c r="P69" s="820"/>
      <c r="Q69" s="821"/>
      <c r="R69" s="14"/>
    </row>
    <row r="70" spans="1:18" ht="20.3" customHeight="1" x14ac:dyDescent="0.3">
      <c r="A70" s="9"/>
      <c r="B70" s="5"/>
      <c r="C70" s="5"/>
      <c r="D70" s="5"/>
      <c r="E70" s="5"/>
      <c r="F70" s="5"/>
      <c r="G70" s="5"/>
      <c r="H70" s="5"/>
      <c r="I70" s="5"/>
      <c r="J70" s="5"/>
      <c r="K70" s="5"/>
      <c r="L70" s="721" t="s">
        <v>1104</v>
      </c>
      <c r="M70" s="718"/>
      <c r="N70" s="820"/>
      <c r="O70" s="820"/>
      <c r="P70" s="820"/>
      <c r="Q70" s="821"/>
      <c r="R70" s="14"/>
    </row>
    <row r="71" spans="1:18" ht="20.3" customHeight="1" x14ac:dyDescent="0.3">
      <c r="A71" s="9"/>
      <c r="B71" s="5"/>
      <c r="C71" s="5"/>
      <c r="D71" s="5"/>
      <c r="E71" s="5"/>
      <c r="F71" s="5"/>
      <c r="G71" s="5"/>
      <c r="H71" s="5"/>
      <c r="I71" s="5"/>
      <c r="J71" s="5"/>
      <c r="K71" s="5"/>
      <c r="L71" s="721" t="s">
        <v>1105</v>
      </c>
      <c r="M71" s="718"/>
      <c r="N71" s="820"/>
      <c r="O71" s="820"/>
      <c r="P71" s="820"/>
      <c r="Q71" s="821"/>
      <c r="R71" s="14"/>
    </row>
    <row r="72" spans="1:18" ht="20.3" customHeight="1" x14ac:dyDescent="0.3">
      <c r="A72" s="9"/>
      <c r="B72" s="5"/>
      <c r="C72" s="5"/>
      <c r="D72" s="5"/>
      <c r="E72" s="5"/>
      <c r="F72" s="5"/>
      <c r="G72" s="5"/>
      <c r="H72" s="5"/>
      <c r="I72" s="5"/>
      <c r="J72" s="5"/>
      <c r="K72" s="5"/>
      <c r="L72" s="721" t="s">
        <v>1106</v>
      </c>
      <c r="M72" s="718"/>
      <c r="N72" s="820"/>
      <c r="O72" s="820"/>
      <c r="P72" s="820"/>
      <c r="Q72" s="821"/>
      <c r="R72" s="14"/>
    </row>
    <row r="73" spans="1:18" ht="20.3" customHeight="1" x14ac:dyDescent="0.3">
      <c r="A73" s="9"/>
      <c r="B73" s="5"/>
      <c r="C73" s="5"/>
      <c r="D73" s="5"/>
      <c r="E73" s="5"/>
      <c r="F73" s="5"/>
      <c r="G73" s="5"/>
      <c r="H73" s="5"/>
      <c r="I73" s="5"/>
      <c r="J73" s="5"/>
      <c r="K73" s="5"/>
      <c r="L73" s="721" t="s">
        <v>1107</v>
      </c>
      <c r="M73" s="718"/>
      <c r="N73" s="820"/>
      <c r="O73" s="820"/>
      <c r="P73" s="820"/>
      <c r="Q73" s="821"/>
      <c r="R73" s="14"/>
    </row>
    <row r="74" spans="1:18" ht="20.3" customHeight="1" x14ac:dyDescent="0.3">
      <c r="A74" s="9"/>
      <c r="B74" s="5"/>
      <c r="C74" s="5"/>
      <c r="D74" s="5"/>
      <c r="E74" s="5"/>
      <c r="F74" s="5"/>
      <c r="G74" s="5"/>
      <c r="H74" s="5"/>
      <c r="I74" s="5"/>
      <c r="J74" s="5"/>
      <c r="K74" s="5"/>
      <c r="L74" s="722" t="s">
        <v>1108</v>
      </c>
      <c r="M74" s="719"/>
      <c r="N74" s="828"/>
      <c r="O74" s="828"/>
      <c r="P74" s="828"/>
      <c r="Q74" s="829"/>
      <c r="R74" s="14"/>
    </row>
    <row r="75" spans="1:18" ht="20.3" customHeight="1" x14ac:dyDescent="0.3">
      <c r="A75" s="9"/>
      <c r="B75" s="5"/>
      <c r="C75" s="5"/>
      <c r="D75" s="5"/>
      <c r="E75" s="5"/>
      <c r="F75" s="5"/>
      <c r="G75" s="5"/>
      <c r="H75" s="5"/>
      <c r="I75" s="5"/>
      <c r="J75" s="5"/>
      <c r="K75" s="5"/>
      <c r="L75" s="5"/>
      <c r="M75" s="5"/>
      <c r="N75" s="5"/>
      <c r="O75" s="5"/>
      <c r="P75" s="5"/>
      <c r="Q75" s="5"/>
      <c r="R75" s="14"/>
    </row>
    <row r="76" spans="1:18" ht="20.3" customHeight="1" x14ac:dyDescent="0.3">
      <c r="A76" s="9"/>
      <c r="B76" s="5"/>
      <c r="C76" s="5"/>
      <c r="D76" s="5"/>
      <c r="E76" s="5"/>
      <c r="F76" s="5"/>
      <c r="G76" s="5"/>
      <c r="H76" s="5"/>
      <c r="I76" s="5"/>
      <c r="J76" s="5"/>
      <c r="K76" s="102" t="s">
        <v>941</v>
      </c>
      <c r="L76" s="728" t="s">
        <v>3735</v>
      </c>
      <c r="M76" s="714"/>
      <c r="N76" s="847"/>
      <c r="O76" s="847"/>
      <c r="P76" s="847"/>
      <c r="Q76" s="848"/>
      <c r="R76" s="14"/>
    </row>
    <row r="77" spans="1:18" ht="20.3" customHeight="1" x14ac:dyDescent="0.3">
      <c r="A77" s="9"/>
      <c r="B77" s="5"/>
      <c r="C77" s="5"/>
      <c r="D77" s="5"/>
      <c r="E77" s="5"/>
      <c r="F77" s="5"/>
      <c r="G77" s="5"/>
      <c r="H77" s="5"/>
      <c r="I77" s="5"/>
      <c r="J77" s="5"/>
      <c r="K77" s="5"/>
      <c r="L77" s="729" t="s">
        <v>3736</v>
      </c>
      <c r="M77" s="715"/>
      <c r="N77" s="843"/>
      <c r="O77" s="843"/>
      <c r="P77" s="843"/>
      <c r="Q77" s="844"/>
      <c r="R77" s="14"/>
    </row>
    <row r="78" spans="1:18" ht="20.3" customHeight="1" x14ac:dyDescent="0.3">
      <c r="A78" s="9"/>
      <c r="B78" s="5"/>
      <c r="C78" s="5"/>
      <c r="D78" s="5"/>
      <c r="E78" s="5"/>
      <c r="F78" s="5"/>
      <c r="G78" s="5"/>
      <c r="H78" s="5"/>
      <c r="I78" s="5"/>
      <c r="J78" s="5"/>
      <c r="K78" s="5"/>
      <c r="L78" s="729" t="s">
        <v>3737</v>
      </c>
      <c r="M78" s="715"/>
      <c r="N78" s="845"/>
      <c r="O78" s="845"/>
      <c r="P78" s="845"/>
      <c r="Q78" s="846"/>
      <c r="R78" s="14"/>
    </row>
    <row r="79" spans="1:18" ht="20.3" customHeight="1" x14ac:dyDescent="0.3">
      <c r="A79" s="9"/>
      <c r="B79" s="5"/>
      <c r="C79" s="5"/>
      <c r="D79" s="5"/>
      <c r="E79" s="5"/>
      <c r="F79" s="5"/>
      <c r="G79" s="5"/>
      <c r="H79" s="5"/>
      <c r="I79" s="5"/>
      <c r="J79" s="5"/>
      <c r="K79" s="5"/>
      <c r="L79" s="729" t="s">
        <v>3738</v>
      </c>
      <c r="M79" s="715"/>
      <c r="N79" s="843"/>
      <c r="O79" s="843"/>
      <c r="P79" s="843"/>
      <c r="Q79" s="844"/>
      <c r="R79" s="14"/>
    </row>
    <row r="80" spans="1:18" ht="20.3" customHeight="1" x14ac:dyDescent="0.3">
      <c r="A80" s="9"/>
      <c r="B80" s="5"/>
      <c r="C80" s="5"/>
      <c r="D80" s="5"/>
      <c r="E80" s="5"/>
      <c r="F80" s="5"/>
      <c r="G80" s="5"/>
      <c r="H80" s="5"/>
      <c r="I80" s="5"/>
      <c r="J80" s="5"/>
      <c r="K80" s="5"/>
      <c r="L80" s="729" t="s">
        <v>3739</v>
      </c>
      <c r="M80" s="715"/>
      <c r="N80" s="843"/>
      <c r="O80" s="843"/>
      <c r="P80" s="843"/>
      <c r="Q80" s="844"/>
      <c r="R80" s="14"/>
    </row>
    <row r="81" spans="1:18" ht="20.3" customHeight="1" x14ac:dyDescent="0.3">
      <c r="A81" s="9"/>
      <c r="B81" s="5"/>
      <c r="C81" s="5"/>
      <c r="D81" s="5"/>
      <c r="E81" s="5"/>
      <c r="F81" s="5"/>
      <c r="G81" s="5"/>
      <c r="H81" s="5"/>
      <c r="I81" s="5"/>
      <c r="J81" s="5"/>
      <c r="K81" s="5"/>
      <c r="L81" s="729" t="s">
        <v>3740</v>
      </c>
      <c r="M81" s="715"/>
      <c r="N81" s="843"/>
      <c r="O81" s="843"/>
      <c r="P81" s="843"/>
      <c r="Q81" s="844"/>
      <c r="R81" s="14"/>
    </row>
    <row r="82" spans="1:18" ht="20.3" customHeight="1" x14ac:dyDescent="0.3">
      <c r="A82" s="9"/>
      <c r="B82" s="5"/>
      <c r="C82" s="5"/>
      <c r="D82" s="5"/>
      <c r="E82" s="5"/>
      <c r="F82" s="5"/>
      <c r="G82" s="5"/>
      <c r="H82" s="5"/>
      <c r="I82" s="5"/>
      <c r="J82" s="5"/>
      <c r="K82" s="5"/>
      <c r="L82" s="729" t="s">
        <v>3741</v>
      </c>
      <c r="M82" s="715"/>
      <c r="N82" s="843"/>
      <c r="O82" s="843"/>
      <c r="P82" s="843"/>
      <c r="Q82" s="844"/>
      <c r="R82" s="14"/>
    </row>
    <row r="83" spans="1:18" ht="20.3" customHeight="1" x14ac:dyDescent="0.3">
      <c r="A83" s="9"/>
      <c r="B83" s="5"/>
      <c r="C83" s="5"/>
      <c r="D83" s="5"/>
      <c r="E83" s="5"/>
      <c r="F83" s="5"/>
      <c r="G83" s="5"/>
      <c r="H83" s="5"/>
      <c r="I83" s="5"/>
      <c r="J83" s="5"/>
      <c r="K83" s="5"/>
      <c r="L83" s="729" t="s">
        <v>3742</v>
      </c>
      <c r="M83" s="715"/>
      <c r="N83" s="843"/>
      <c r="O83" s="843"/>
      <c r="P83" s="843"/>
      <c r="Q83" s="844"/>
      <c r="R83" s="14"/>
    </row>
    <row r="84" spans="1:18" ht="20.3" customHeight="1" x14ac:dyDescent="0.3">
      <c r="A84" s="9"/>
      <c r="B84" s="5"/>
      <c r="C84" s="5"/>
      <c r="D84" s="5"/>
      <c r="E84" s="5"/>
      <c r="F84" s="5"/>
      <c r="G84" s="5"/>
      <c r="H84" s="5"/>
      <c r="I84" s="5"/>
      <c r="J84" s="5"/>
      <c r="K84" s="5"/>
      <c r="L84" s="729" t="s">
        <v>3743</v>
      </c>
      <c r="M84" s="715"/>
      <c r="N84" s="843"/>
      <c r="O84" s="843"/>
      <c r="P84" s="843"/>
      <c r="Q84" s="844"/>
      <c r="R84" s="14"/>
    </row>
    <row r="85" spans="1:18" ht="20.3" customHeight="1" x14ac:dyDescent="0.3">
      <c r="A85" s="9"/>
      <c r="B85" s="5"/>
      <c r="C85" s="5"/>
      <c r="D85" s="5"/>
      <c r="E85" s="5"/>
      <c r="F85" s="5"/>
      <c r="G85" s="5"/>
      <c r="H85" s="5"/>
      <c r="I85" s="5"/>
      <c r="J85" s="5"/>
      <c r="K85" s="5"/>
      <c r="L85" s="729" t="s">
        <v>3744</v>
      </c>
      <c r="M85" s="715"/>
      <c r="N85" s="843"/>
      <c r="O85" s="843"/>
      <c r="P85" s="843"/>
      <c r="Q85" s="844"/>
      <c r="R85" s="14"/>
    </row>
    <row r="86" spans="1:18" ht="20.3" customHeight="1" x14ac:dyDescent="0.3">
      <c r="A86" s="9"/>
      <c r="B86" s="5"/>
      <c r="C86" s="5"/>
      <c r="D86" s="5"/>
      <c r="E86" s="5"/>
      <c r="F86" s="5"/>
      <c r="G86" s="5"/>
      <c r="H86" s="5"/>
      <c r="I86" s="5"/>
      <c r="J86" s="5"/>
      <c r="K86" s="5"/>
      <c r="L86" s="729" t="s">
        <v>3745</v>
      </c>
      <c r="M86" s="715"/>
      <c r="N86" s="843"/>
      <c r="O86" s="843"/>
      <c r="P86" s="843"/>
      <c r="Q86" s="844"/>
      <c r="R86" s="14"/>
    </row>
    <row r="87" spans="1:18" ht="20.3" customHeight="1" x14ac:dyDescent="0.3">
      <c r="A87" s="9"/>
      <c r="B87" s="5"/>
      <c r="C87" s="5"/>
      <c r="D87" s="5"/>
      <c r="E87" s="5"/>
      <c r="F87" s="5"/>
      <c r="G87" s="5"/>
      <c r="H87" s="5"/>
      <c r="I87" s="5"/>
      <c r="J87" s="5"/>
      <c r="K87" s="5"/>
      <c r="L87" s="729" t="s">
        <v>3746</v>
      </c>
      <c r="M87" s="715"/>
      <c r="N87" s="843"/>
      <c r="O87" s="843"/>
      <c r="P87" s="843"/>
      <c r="Q87" s="844"/>
      <c r="R87" s="14"/>
    </row>
    <row r="88" spans="1:18" ht="20.3" customHeight="1" x14ac:dyDescent="0.3">
      <c r="A88" s="9"/>
      <c r="B88" s="5"/>
      <c r="C88" s="5"/>
      <c r="D88" s="5"/>
      <c r="E88" s="5"/>
      <c r="F88" s="5"/>
      <c r="G88" s="5"/>
      <c r="H88" s="5"/>
      <c r="I88" s="5"/>
      <c r="J88" s="5"/>
      <c r="K88" s="5"/>
      <c r="L88" s="729" t="s">
        <v>3747</v>
      </c>
      <c r="M88" s="715"/>
      <c r="N88" s="843"/>
      <c r="O88" s="843"/>
      <c r="P88" s="843"/>
      <c r="Q88" s="844"/>
      <c r="R88" s="14"/>
    </row>
    <row r="89" spans="1:18" ht="20.3" customHeight="1" x14ac:dyDescent="0.3">
      <c r="A89" s="9"/>
      <c r="B89" s="5"/>
      <c r="C89" s="5"/>
      <c r="D89" s="5"/>
      <c r="E89" s="5"/>
      <c r="F89" s="5"/>
      <c r="G89" s="5"/>
      <c r="H89" s="5"/>
      <c r="I89" s="5"/>
      <c r="J89" s="5"/>
      <c r="K89" s="5"/>
      <c r="L89" s="729" t="s">
        <v>3748</v>
      </c>
      <c r="M89" s="715"/>
      <c r="N89" s="843"/>
      <c r="O89" s="843"/>
      <c r="P89" s="843"/>
      <c r="Q89" s="844"/>
      <c r="R89" s="14"/>
    </row>
    <row r="90" spans="1:18" ht="20.3" customHeight="1" x14ac:dyDescent="0.3">
      <c r="A90" s="9"/>
      <c r="B90" s="5"/>
      <c r="C90" s="5"/>
      <c r="D90" s="5"/>
      <c r="E90" s="5"/>
      <c r="F90" s="5"/>
      <c r="G90" s="5"/>
      <c r="H90" s="5"/>
      <c r="I90" s="5"/>
      <c r="J90" s="5"/>
      <c r="K90" s="5"/>
      <c r="L90" s="729" t="s">
        <v>3749</v>
      </c>
      <c r="M90" s="715"/>
      <c r="N90" s="843"/>
      <c r="O90" s="843"/>
      <c r="P90" s="843"/>
      <c r="Q90" s="844"/>
      <c r="R90" s="14"/>
    </row>
    <row r="91" spans="1:18" ht="20.3" customHeight="1" x14ac:dyDescent="0.3">
      <c r="A91" s="9"/>
      <c r="B91" s="5"/>
      <c r="C91" s="5"/>
      <c r="D91" s="5"/>
      <c r="E91" s="5"/>
      <c r="F91" s="5"/>
      <c r="G91" s="5"/>
      <c r="H91" s="5"/>
      <c r="I91" s="5"/>
      <c r="J91" s="5"/>
      <c r="K91" s="5"/>
      <c r="L91" s="729" t="s">
        <v>3750</v>
      </c>
      <c r="M91" s="715"/>
      <c r="N91" s="843"/>
      <c r="O91" s="843"/>
      <c r="P91" s="843"/>
      <c r="Q91" s="844"/>
      <c r="R91" s="14"/>
    </row>
    <row r="92" spans="1:18" ht="20.3" customHeight="1" x14ac:dyDescent="0.3">
      <c r="A92" s="9"/>
      <c r="B92" s="5"/>
      <c r="C92" s="5"/>
      <c r="D92" s="5"/>
      <c r="E92" s="5"/>
      <c r="F92" s="5"/>
      <c r="G92" s="5"/>
      <c r="H92" s="5"/>
      <c r="I92" s="5"/>
      <c r="J92" s="5"/>
      <c r="K92" s="5"/>
      <c r="L92" s="729" t="s">
        <v>3751</v>
      </c>
      <c r="M92" s="715"/>
      <c r="N92" s="843"/>
      <c r="O92" s="843"/>
      <c r="P92" s="843"/>
      <c r="Q92" s="844"/>
      <c r="R92" s="14"/>
    </row>
    <row r="93" spans="1:18" ht="20.3" customHeight="1" x14ac:dyDescent="0.3">
      <c r="A93" s="9"/>
      <c r="B93" s="5"/>
      <c r="C93" s="5"/>
      <c r="D93" s="5"/>
      <c r="E93" s="5"/>
      <c r="F93" s="5"/>
      <c r="G93" s="5"/>
      <c r="H93" s="5"/>
      <c r="I93" s="5"/>
      <c r="J93" s="5"/>
      <c r="K93" s="5"/>
      <c r="L93" s="729" t="s">
        <v>3752</v>
      </c>
      <c r="M93" s="715"/>
      <c r="N93" s="843"/>
      <c r="O93" s="843"/>
      <c r="P93" s="843"/>
      <c r="Q93" s="844"/>
      <c r="R93" s="14"/>
    </row>
    <row r="94" spans="1:18" ht="20.3" customHeight="1" x14ac:dyDescent="0.3">
      <c r="A94" s="9"/>
      <c r="B94" s="5"/>
      <c r="C94" s="5"/>
      <c r="D94" s="5"/>
      <c r="E94" s="5"/>
      <c r="F94" s="5"/>
      <c r="G94" s="5"/>
      <c r="H94" s="5"/>
      <c r="I94" s="5"/>
      <c r="J94" s="5"/>
      <c r="K94" s="5"/>
      <c r="L94" s="729" t="s">
        <v>3753</v>
      </c>
      <c r="M94" s="715"/>
      <c r="N94" s="843"/>
      <c r="O94" s="843"/>
      <c r="P94" s="843"/>
      <c r="Q94" s="844"/>
      <c r="R94" s="14"/>
    </row>
    <row r="95" spans="1:18" ht="20.3" customHeight="1" x14ac:dyDescent="0.3">
      <c r="A95" s="9"/>
      <c r="B95" s="5"/>
      <c r="C95" s="5"/>
      <c r="D95" s="5"/>
      <c r="E95" s="5"/>
      <c r="F95" s="5"/>
      <c r="G95" s="5"/>
      <c r="H95" s="5"/>
      <c r="I95" s="5"/>
      <c r="J95" s="5"/>
      <c r="K95" s="5"/>
      <c r="L95" s="730" t="s">
        <v>3754</v>
      </c>
      <c r="M95" s="716"/>
      <c r="N95" s="855"/>
      <c r="O95" s="855"/>
      <c r="P95" s="855"/>
      <c r="Q95" s="856"/>
      <c r="R95" s="14"/>
    </row>
    <row r="96" spans="1:18" ht="20.3" customHeight="1" thickBot="1" x14ac:dyDescent="0.35">
      <c r="A96" s="10"/>
      <c r="B96" s="11"/>
      <c r="C96" s="11"/>
      <c r="D96" s="11"/>
      <c r="E96" s="11"/>
      <c r="F96" s="11"/>
      <c r="G96" s="11"/>
      <c r="H96" s="11"/>
      <c r="I96" s="11"/>
      <c r="J96" s="11"/>
      <c r="K96" s="11"/>
      <c r="L96" s="11"/>
      <c r="M96" s="11"/>
      <c r="N96" s="11"/>
      <c r="O96" s="11"/>
      <c r="P96" s="11"/>
      <c r="Q96" s="11"/>
      <c r="R96" s="15"/>
    </row>
  </sheetData>
  <mergeCells count="43">
    <mergeCell ref="N62:Q62"/>
    <mergeCell ref="N63:Q63"/>
    <mergeCell ref="N64:Q64"/>
    <mergeCell ref="N65:Q65"/>
    <mergeCell ref="N66:Q66"/>
    <mergeCell ref="N1:N2"/>
    <mergeCell ref="B3:F3"/>
    <mergeCell ref="G3:K3"/>
    <mergeCell ref="B4:F4"/>
    <mergeCell ref="G4:K4"/>
    <mergeCell ref="B5:F5"/>
    <mergeCell ref="G5:K5"/>
    <mergeCell ref="B6:F6"/>
    <mergeCell ref="B1:K2"/>
    <mergeCell ref="L1:L2"/>
    <mergeCell ref="N67:Q67"/>
    <mergeCell ref="N68:Q68"/>
    <mergeCell ref="N69:Q69"/>
    <mergeCell ref="N70:Q70"/>
    <mergeCell ref="N71:Q71"/>
    <mergeCell ref="N72:Q72"/>
    <mergeCell ref="N73:Q73"/>
    <mergeCell ref="N74:Q74"/>
    <mergeCell ref="N76:Q76"/>
    <mergeCell ref="N77:Q77"/>
    <mergeCell ref="N78:Q78"/>
    <mergeCell ref="N79:Q79"/>
    <mergeCell ref="N80:Q80"/>
    <mergeCell ref="N81:Q81"/>
    <mergeCell ref="N82:Q82"/>
    <mergeCell ref="N83:Q83"/>
    <mergeCell ref="N84:Q84"/>
    <mergeCell ref="N85:Q85"/>
    <mergeCell ref="N86:Q86"/>
    <mergeCell ref="N87:Q87"/>
    <mergeCell ref="N93:Q93"/>
    <mergeCell ref="N94:Q94"/>
    <mergeCell ref="N95:Q95"/>
    <mergeCell ref="N88:Q88"/>
    <mergeCell ref="N89:Q89"/>
    <mergeCell ref="N90:Q90"/>
    <mergeCell ref="N91:Q91"/>
    <mergeCell ref="N92:Q92"/>
  </mergeCells>
  <phoneticPr fontId="24" type="noConversion"/>
  <conditionalFormatting sqref="L59">
    <cfRule type="dataBar" priority="18">
      <dataBar>
        <cfvo type="num" val="0"/>
        <cfvo type="num" val="100"/>
        <color rgb="FF638EC6"/>
      </dataBar>
      <extLst>
        <ext xmlns:x14="http://schemas.microsoft.com/office/spreadsheetml/2009/9/main" uri="{B025F937-C7B1-47D3-B67F-A62EFF666E3E}">
          <x14:id>{25F4DF24-9168-4509-A3B8-525407891A8A}</x14:id>
        </ext>
      </extLst>
    </cfRule>
  </conditionalFormatting>
  <hyperlinks>
    <hyperlink ref="B3:F3" location="'Services - SCM'!A1" tooltip="1. Security Monitoring" display="1. Security Monitoring" xr:uid="{00000000-0004-0000-1D00-000000000000}"/>
    <hyperlink ref="B6:F6" location="'Services - THR'!A1" tooltip="4. Threat Intelligence" display="4. Threat Intelligence" xr:uid="{00000000-0004-0000-1D00-000001000000}"/>
    <hyperlink ref="G3:K3" location="'Services - HNT'!A1" tooltip="5. Threat Hunting" display="5. Threat Hunting" xr:uid="{00000000-0004-0000-1D00-000002000000}"/>
    <hyperlink ref="G5:K5" location="'Services - LOG'!A1" tooltip="7. Log Management" display="7. Log Management" xr:uid="{00000000-0004-0000-1D00-000003000000}"/>
    <hyperlink ref="B4:F4" location="'Services - SIM'!A1" tooltip="2. Security Incident Management" display="2. Security Incident Management" xr:uid="{00000000-0004-0000-1D00-000004000000}"/>
    <hyperlink ref="B5:F5" location="'Services - A&amp;F'!A1" tooltip="3. Security Analysis &amp; Forensics" display="3. Security Analysis &amp; Forensics" xr:uid="{00000000-0004-0000-1D00-000005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4865" r:id="rId4" name="Drop Down 1">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64866" r:id="rId5" name="Drop Down 2">
              <controlPr defaultSize="0" autoLine="0" autoPict="0">
                <anchor moveWithCells="1">
                  <from>
                    <xdr:col>13</xdr:col>
                    <xdr:colOff>15368</xdr:colOff>
                    <xdr:row>10</xdr:row>
                    <xdr:rowOff>15368</xdr:rowOff>
                  </from>
                  <to>
                    <xdr:col>14</xdr:col>
                    <xdr:colOff>15368</xdr:colOff>
                    <xdr:row>10</xdr:row>
                    <xdr:rowOff>238205</xdr:rowOff>
                  </to>
                </anchor>
              </controlPr>
            </control>
          </mc:Choice>
        </mc:AlternateContent>
        <mc:AlternateContent xmlns:mc="http://schemas.openxmlformats.org/markup-compatibility/2006">
          <mc:Choice Requires="x14">
            <control shapeId="164867" r:id="rId6"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64868" r:id="rId7" name="Drop Down 4">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64869" r:id="rId8"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64870" r:id="rId9"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64871" r:id="rId10" name="Drop Down 7">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64872" r:id="rId11" name="Drop Down 8">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64873" r:id="rId12" name="Drop Down 9">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64874" r:id="rId13" name="Drop Down 10">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64875" r:id="rId14" name="Drop Down 11">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64876" r:id="rId15" name="Drop Down 12">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64877" r:id="rId16" name="Drop Down 13">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64878" r:id="rId17" name="Drop Down 14">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64879" r:id="rId18" name="Drop Down 15">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164880" r:id="rId19" name="Drop Down 16">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64881" r:id="rId20" name="Drop Down 17">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64882" r:id="rId21" name="Drop Down 18">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64883" r:id="rId22" name="Drop Down 19">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64884" r:id="rId23" name="Drop Down 20">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64885" r:id="rId24" name="Drop Down 21">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64886" r:id="rId25" name="Drop Down 22">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64887" r:id="rId26" name="Drop Down 23">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64888" r:id="rId27" name="Drop Down 24">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64889" r:id="rId28"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64890" r:id="rId29" name="Drop Down 26">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64891" r:id="rId30" name="Drop Down 27">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64892" r:id="rId31" name="Drop Down 28">
              <controlPr defaultSize="0" autoLine="0" autoPict="0">
                <anchor moveWithCells="1">
                  <from>
                    <xdr:col>13</xdr:col>
                    <xdr:colOff>15368</xdr:colOff>
                    <xdr:row>27</xdr:row>
                    <xdr:rowOff>15368</xdr:rowOff>
                  </from>
                  <to>
                    <xdr:col>14</xdr:col>
                    <xdr:colOff>15368</xdr:colOff>
                    <xdr:row>27</xdr:row>
                    <xdr:rowOff>238205</xdr:rowOff>
                  </to>
                </anchor>
              </controlPr>
            </control>
          </mc:Choice>
        </mc:AlternateContent>
        <mc:AlternateContent xmlns:mc="http://schemas.openxmlformats.org/markup-compatibility/2006">
          <mc:Choice Requires="x14">
            <control shapeId="164893" r:id="rId32" name="Drop Down 29">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64894" r:id="rId33" name="Drop Down 30">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64895" r:id="rId34" name="Drop Down 31">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64896" r:id="rId35" name="Drop Down 32">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64897" r:id="rId36" name="Drop Down 33">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164898" r:id="rId37" name="Drop Down 34">
              <controlPr defaultSize="0" autoLine="0" autoPict="0">
                <anchor moveWithCells="1">
                  <from>
                    <xdr:col>13</xdr:col>
                    <xdr:colOff>15368</xdr:colOff>
                    <xdr:row>34</xdr:row>
                    <xdr:rowOff>15368</xdr:rowOff>
                  </from>
                  <to>
                    <xdr:col>14</xdr:col>
                    <xdr:colOff>15368</xdr:colOff>
                    <xdr:row>34</xdr:row>
                    <xdr:rowOff>238205</xdr:rowOff>
                  </to>
                </anchor>
              </controlPr>
            </control>
          </mc:Choice>
        </mc:AlternateContent>
        <mc:AlternateContent xmlns:mc="http://schemas.openxmlformats.org/markup-compatibility/2006">
          <mc:Choice Requires="x14">
            <control shapeId="164899" r:id="rId38" name="Drop Down 35">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64900" r:id="rId39" name="Drop Down 36">
              <controlPr defaultSize="0" autoLine="0" autoPict="0">
                <anchor moveWithCells="1">
                  <from>
                    <xdr:col>11</xdr:col>
                    <xdr:colOff>15368</xdr:colOff>
                    <xdr:row>38</xdr:row>
                    <xdr:rowOff>15368</xdr:rowOff>
                  </from>
                  <to>
                    <xdr:col>12</xdr:col>
                    <xdr:colOff>15368</xdr:colOff>
                    <xdr:row>38</xdr:row>
                    <xdr:rowOff>238205</xdr:rowOff>
                  </to>
                </anchor>
              </controlPr>
            </control>
          </mc:Choice>
        </mc:AlternateContent>
        <mc:AlternateContent xmlns:mc="http://schemas.openxmlformats.org/markup-compatibility/2006">
          <mc:Choice Requires="x14">
            <control shapeId="164901" r:id="rId40" name="Drop Down 37">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64902" r:id="rId41" name="Drop Down 38">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64903" r:id="rId42" name="Drop Down 39">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64904" r:id="rId43" name="Drop Down 40">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64905" r:id="rId44" name="Drop Down 41">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64906" r:id="rId45" name="Drop Down 42">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64907" r:id="rId46" name="Drop Down 43">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64908" r:id="rId47" name="Drop Down 44">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64909" r:id="rId48" name="Drop Down 45">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64910" r:id="rId49" name="Drop Down 46">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64911" r:id="rId50" name="Drop Down 47">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64912" r:id="rId51" name="Drop Down 48">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64913" r:id="rId52" name="Drop Down 49">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64914" r:id="rId53" name="Drop Down 50">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64915" r:id="rId54" name="Drop Down 51">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64916" r:id="rId55" name="Drop Down 52">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64917" r:id="rId56" name="Drop Down 53">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64918" r:id="rId57" name="Drop Down 54">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64919" r:id="rId58" name="Drop Down 55">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64920" r:id="rId59" name="Drop Down 5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64921" r:id="rId60" name="Drop Down 57">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6" id="{058C6107-9AB6-4EE3-9DF6-6F994876CBB6}">
            <xm:f>_Output!$D$858=1</xm:f>
            <x14:dxf>
              <font>
                <strike/>
              </font>
              <fill>
                <patternFill>
                  <bgColor rgb="FFFFC000"/>
                </patternFill>
              </fill>
            </x14:dxf>
          </x14:cfRule>
          <xm:sqref>A9:Q59</xm:sqref>
        </x14:conditionalFormatting>
        <x14:conditionalFormatting xmlns:xm="http://schemas.microsoft.com/office/excel/2006/main">
          <x14:cfRule type="dataBar" id="{25F4DF24-9168-4509-A3B8-525407891A8A}">
            <x14:dataBar minLength="0" maxLength="100" border="1" gradient="0">
              <x14:cfvo type="num">
                <xm:f>0</xm:f>
              </x14:cfvo>
              <x14:cfvo type="num">
                <xm:f>100</xm:f>
              </x14:cfvo>
              <x14:borderColor theme="3"/>
              <x14:negativeFillColor rgb="FFFF0000"/>
              <x14:axisColor rgb="FF000000"/>
            </x14:dataBar>
          </x14:cfRule>
          <xm:sqref>L59</xm:sqref>
        </x14:conditionalFormatting>
      </x14:conditionalFormatting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Blad37">
    <tabColor rgb="FF0070C0"/>
  </sheetPr>
  <dimension ref="A1:Z96"/>
  <sheetViews>
    <sheetView showRowColHeaders="0" zoomScaleNormal="100" workbookViewId="0">
      <pane ySplit="7" topLeftCell="A8" activePane="bottomLeft" state="frozen"/>
      <selection pane="bottomLeft"/>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113" customWidth="1"/>
    <col min="18" max="18" width="2.21875" customWidth="1"/>
    <col min="19" max="26" width="0" hidden="1" customWidth="1"/>
    <col min="27" max="16384" width="9.21875" hidden="1"/>
  </cols>
  <sheetData>
    <row r="1" spans="1:18" ht="20.3" customHeight="1" x14ac:dyDescent="0.3">
      <c r="A1" s="483"/>
      <c r="B1" s="851" t="s">
        <v>537</v>
      </c>
      <c r="C1" s="852"/>
      <c r="D1" s="852"/>
      <c r="E1" s="852"/>
      <c r="F1" s="852"/>
      <c r="G1" s="852"/>
      <c r="H1" s="852"/>
      <c r="I1" s="852"/>
      <c r="J1" s="852"/>
      <c r="K1" s="852"/>
      <c r="L1" s="759"/>
      <c r="M1" s="421"/>
      <c r="N1" s="759"/>
      <c r="O1" s="421"/>
      <c r="P1" s="421"/>
      <c r="Q1" s="421"/>
      <c r="R1" s="412"/>
    </row>
    <row r="2" spans="1:18" ht="20.3" customHeight="1" x14ac:dyDescent="0.3">
      <c r="A2" s="484"/>
      <c r="B2" s="753"/>
      <c r="C2" s="754"/>
      <c r="D2" s="754"/>
      <c r="E2" s="754"/>
      <c r="F2" s="754"/>
      <c r="G2" s="754"/>
      <c r="H2" s="754"/>
      <c r="I2" s="754"/>
      <c r="J2" s="754"/>
      <c r="K2" s="754"/>
      <c r="L2" s="743"/>
      <c r="M2" s="422"/>
      <c r="N2" s="743"/>
      <c r="O2" s="422"/>
      <c r="P2" s="422"/>
      <c r="Q2" s="422"/>
      <c r="R2" s="415"/>
    </row>
    <row r="3" spans="1:18" ht="20.3" customHeight="1" x14ac:dyDescent="0.3">
      <c r="A3" s="484"/>
      <c r="B3" s="735" t="s">
        <v>2216</v>
      </c>
      <c r="C3" s="736"/>
      <c r="D3" s="736"/>
      <c r="E3" s="736"/>
      <c r="F3" s="737"/>
      <c r="G3" s="735" t="s">
        <v>2375</v>
      </c>
      <c r="H3" s="736"/>
      <c r="I3" s="736"/>
      <c r="J3" s="736"/>
      <c r="K3" s="736"/>
      <c r="L3" s="414"/>
      <c r="M3" s="414"/>
      <c r="N3" s="414"/>
      <c r="O3" s="414"/>
      <c r="P3" s="414"/>
      <c r="Q3" s="414"/>
      <c r="R3" s="415"/>
    </row>
    <row r="4" spans="1:18" ht="20.3" customHeight="1" x14ac:dyDescent="0.3">
      <c r="A4" s="484"/>
      <c r="B4" s="747" t="s">
        <v>2217</v>
      </c>
      <c r="C4" s="748"/>
      <c r="D4" s="748"/>
      <c r="E4" s="748"/>
      <c r="F4" s="858"/>
      <c r="G4" s="735" t="s">
        <v>2220</v>
      </c>
      <c r="H4" s="736"/>
      <c r="I4" s="736"/>
      <c r="J4" s="736"/>
      <c r="K4" s="736"/>
      <c r="L4" s="414"/>
      <c r="M4" s="414"/>
      <c r="N4" s="414"/>
      <c r="O4" s="414"/>
      <c r="P4" s="414"/>
      <c r="Q4" s="414"/>
      <c r="R4" s="415"/>
    </row>
    <row r="5" spans="1:18" ht="20.3" customHeight="1" x14ac:dyDescent="0.3">
      <c r="A5" s="484"/>
      <c r="B5" s="747" t="s">
        <v>2373</v>
      </c>
      <c r="C5" s="748"/>
      <c r="D5" s="748"/>
      <c r="E5" s="748"/>
      <c r="F5" s="858"/>
      <c r="G5" s="744" t="s">
        <v>2219</v>
      </c>
      <c r="H5" s="745"/>
      <c r="I5" s="745"/>
      <c r="J5" s="745"/>
      <c r="K5" s="746"/>
      <c r="L5" s="414"/>
      <c r="M5" s="414"/>
      <c r="N5" s="414"/>
      <c r="O5" s="414"/>
      <c r="P5" s="414"/>
      <c r="Q5" s="414"/>
      <c r="R5" s="415"/>
    </row>
    <row r="6" spans="1:18" ht="20.3" customHeight="1" x14ac:dyDescent="0.3">
      <c r="A6" s="484"/>
      <c r="B6" s="735" t="s">
        <v>2221</v>
      </c>
      <c r="C6" s="736"/>
      <c r="D6" s="736"/>
      <c r="E6" s="736"/>
      <c r="F6" s="737"/>
      <c r="G6" s="482"/>
      <c r="H6" s="487"/>
      <c r="I6" s="487"/>
      <c r="J6" s="487"/>
      <c r="K6" s="487"/>
      <c r="L6" s="414"/>
      <c r="M6" s="414"/>
      <c r="N6" s="414"/>
      <c r="O6" s="414"/>
      <c r="P6" s="414"/>
      <c r="Q6" s="414"/>
      <c r="R6" s="415"/>
    </row>
    <row r="7" spans="1:18" ht="20.3" customHeight="1" thickBot="1" x14ac:dyDescent="0.35">
      <c r="A7" s="416"/>
      <c r="B7" s="417"/>
      <c r="C7" s="417"/>
      <c r="D7" s="417"/>
      <c r="E7" s="417"/>
      <c r="F7" s="417"/>
      <c r="G7" s="417"/>
      <c r="H7" s="417"/>
      <c r="I7" s="417"/>
      <c r="J7" s="417"/>
      <c r="K7" s="417"/>
      <c r="L7" s="417"/>
      <c r="M7" s="417"/>
      <c r="N7" s="417"/>
      <c r="O7" s="417"/>
      <c r="P7" s="417"/>
      <c r="Q7" s="417"/>
      <c r="R7" s="418"/>
    </row>
    <row r="8" spans="1:18" ht="20.3" customHeight="1" x14ac:dyDescent="0.3">
      <c r="A8" s="153"/>
      <c r="B8" s="154"/>
      <c r="C8" s="154"/>
      <c r="D8" s="154"/>
      <c r="E8" s="154"/>
      <c r="F8" s="154"/>
      <c r="G8" s="154"/>
      <c r="H8" s="154"/>
      <c r="I8" s="154"/>
      <c r="J8" s="154"/>
      <c r="K8" s="154"/>
      <c r="L8" s="154"/>
      <c r="M8" s="154"/>
      <c r="N8" s="154"/>
      <c r="O8" s="154"/>
      <c r="P8" s="154"/>
      <c r="Q8" s="154"/>
      <c r="R8" s="155"/>
    </row>
    <row r="9" spans="1:18" ht="20.3" customHeight="1" x14ac:dyDescent="0.3">
      <c r="A9" s="176">
        <v>7</v>
      </c>
      <c r="B9" s="174" t="s">
        <v>567</v>
      </c>
      <c r="C9" s="174"/>
      <c r="D9" s="174"/>
      <c r="E9" s="174"/>
      <c r="F9" s="174"/>
      <c r="G9" s="174"/>
      <c r="H9" s="174"/>
      <c r="I9" s="174"/>
      <c r="J9" s="174"/>
      <c r="K9" s="174"/>
      <c r="L9" s="177" t="s">
        <v>148</v>
      </c>
      <c r="M9" s="174"/>
      <c r="N9" s="177" t="s">
        <v>125</v>
      </c>
      <c r="O9" s="174"/>
      <c r="P9" s="178" t="s">
        <v>1258</v>
      </c>
      <c r="Q9" s="177" t="s">
        <v>149</v>
      </c>
      <c r="R9" s="156"/>
    </row>
    <row r="10" spans="1:18" ht="20.3" customHeight="1" x14ac:dyDescent="0.3">
      <c r="A10" s="157"/>
      <c r="B10" s="151" t="s">
        <v>902</v>
      </c>
      <c r="C10" s="148"/>
      <c r="D10" s="148"/>
      <c r="E10" s="148"/>
      <c r="F10" s="148"/>
      <c r="G10" s="148"/>
      <c r="H10" s="148"/>
      <c r="I10" s="148"/>
      <c r="J10" s="148"/>
      <c r="K10" s="148"/>
      <c r="L10" s="149"/>
      <c r="M10" s="148"/>
      <c r="N10" s="149"/>
      <c r="O10" s="148"/>
      <c r="P10" s="179"/>
      <c r="Q10" s="407"/>
      <c r="R10" s="156"/>
    </row>
    <row r="11" spans="1:18" ht="20.3" customHeight="1" x14ac:dyDescent="0.3">
      <c r="A11" s="157"/>
      <c r="B11" s="163" t="s">
        <v>1129</v>
      </c>
      <c r="C11" s="163" t="s">
        <v>1083</v>
      </c>
      <c r="D11" s="163"/>
      <c r="E11" s="163"/>
      <c r="F11" s="163"/>
      <c r="G11" s="163"/>
      <c r="H11" s="163"/>
      <c r="I11" s="163"/>
      <c r="J11" s="163"/>
      <c r="K11" s="163"/>
      <c r="L11" s="137"/>
      <c r="M11" s="141"/>
      <c r="N11" s="137"/>
      <c r="O11" s="141"/>
      <c r="P11" s="479" t="str">
        <f>VLOOKUP(_Output!D919,_Guidance!B2106:C2111,2,FALSE)</f>
        <v xml:space="preserve"> </v>
      </c>
      <c r="Q11" s="402" t="s">
        <v>2450</v>
      </c>
      <c r="R11" s="156"/>
    </row>
    <row r="12" spans="1:18" ht="20.3" customHeight="1" x14ac:dyDescent="0.3">
      <c r="A12" s="158"/>
      <c r="B12" s="164" t="s">
        <v>2139</v>
      </c>
      <c r="C12" s="165" t="s">
        <v>1085</v>
      </c>
      <c r="D12" s="165"/>
      <c r="E12" s="165"/>
      <c r="F12" s="165"/>
      <c r="G12" s="165"/>
      <c r="H12" s="165"/>
      <c r="I12" s="165"/>
      <c r="J12" s="165"/>
      <c r="K12" s="165"/>
      <c r="L12" s="138"/>
      <c r="M12" s="142"/>
      <c r="N12" s="138"/>
      <c r="O12" s="142"/>
      <c r="P12" s="509"/>
      <c r="Q12" s="403"/>
      <c r="R12" s="159"/>
    </row>
    <row r="13" spans="1:18" ht="20.3" customHeight="1" x14ac:dyDescent="0.3">
      <c r="A13" s="158"/>
      <c r="B13" s="167" t="s">
        <v>2140</v>
      </c>
      <c r="C13" s="164" t="s">
        <v>905</v>
      </c>
      <c r="D13" s="164"/>
      <c r="E13" s="164"/>
      <c r="F13" s="164"/>
      <c r="G13" s="164"/>
      <c r="H13" s="164"/>
      <c r="I13" s="164"/>
      <c r="J13" s="164"/>
      <c r="K13" s="164"/>
      <c r="L13" s="138"/>
      <c r="M13" s="142"/>
      <c r="N13" s="138"/>
      <c r="O13" s="142"/>
      <c r="P13" s="509"/>
      <c r="Q13" s="403" t="s">
        <v>1130</v>
      </c>
      <c r="R13" s="159"/>
    </row>
    <row r="14" spans="1:18" ht="20.3" customHeight="1" x14ac:dyDescent="0.3">
      <c r="A14" s="158"/>
      <c r="B14" s="167" t="s">
        <v>2141</v>
      </c>
      <c r="C14" s="164" t="s">
        <v>906</v>
      </c>
      <c r="D14" s="164"/>
      <c r="E14" s="164"/>
      <c r="F14" s="164"/>
      <c r="G14" s="164"/>
      <c r="H14" s="164"/>
      <c r="I14" s="164"/>
      <c r="J14" s="164"/>
      <c r="K14" s="164"/>
      <c r="L14" s="138"/>
      <c r="M14" s="142"/>
      <c r="N14" s="138"/>
      <c r="O14" s="142"/>
      <c r="P14" s="509"/>
      <c r="Q14" s="403" t="s">
        <v>1131</v>
      </c>
      <c r="R14" s="159"/>
    </row>
    <row r="15" spans="1:18" ht="20.3" customHeight="1" x14ac:dyDescent="0.3">
      <c r="A15" s="158"/>
      <c r="B15" s="167" t="s">
        <v>2142</v>
      </c>
      <c r="C15" s="164" t="s">
        <v>908</v>
      </c>
      <c r="D15" s="164"/>
      <c r="E15" s="164"/>
      <c r="F15" s="164"/>
      <c r="G15" s="164"/>
      <c r="H15" s="164"/>
      <c r="I15" s="164"/>
      <c r="J15" s="164"/>
      <c r="K15" s="164"/>
      <c r="L15" s="138"/>
      <c r="M15" s="142"/>
      <c r="N15" s="138"/>
      <c r="O15" s="142"/>
      <c r="P15" s="509"/>
      <c r="Q15" s="403" t="s">
        <v>1132</v>
      </c>
      <c r="R15" s="159"/>
    </row>
    <row r="16" spans="1:18" ht="20.3" customHeight="1" x14ac:dyDescent="0.3">
      <c r="A16" s="158"/>
      <c r="B16" s="167" t="s">
        <v>2143</v>
      </c>
      <c r="C16" s="164" t="s">
        <v>910</v>
      </c>
      <c r="D16" s="164"/>
      <c r="E16" s="164"/>
      <c r="F16" s="164"/>
      <c r="G16" s="164"/>
      <c r="H16" s="164"/>
      <c r="I16" s="164"/>
      <c r="J16" s="164"/>
      <c r="K16" s="164"/>
      <c r="L16" s="138"/>
      <c r="M16" s="142"/>
      <c r="N16" s="138"/>
      <c r="O16" s="142"/>
      <c r="P16" s="509"/>
      <c r="Q16" s="403" t="s">
        <v>1133</v>
      </c>
      <c r="R16" s="159"/>
    </row>
    <row r="17" spans="1:18" ht="20.3" customHeight="1" x14ac:dyDescent="0.3">
      <c r="A17" s="158"/>
      <c r="B17" s="167" t="s">
        <v>2144</v>
      </c>
      <c r="C17" s="164" t="s">
        <v>912</v>
      </c>
      <c r="D17" s="164"/>
      <c r="E17" s="164"/>
      <c r="F17" s="164"/>
      <c r="G17" s="164"/>
      <c r="H17" s="164"/>
      <c r="I17" s="164"/>
      <c r="J17" s="164"/>
      <c r="K17" s="164"/>
      <c r="L17" s="138"/>
      <c r="M17" s="142"/>
      <c r="N17" s="138"/>
      <c r="O17" s="142"/>
      <c r="P17" s="509"/>
      <c r="Q17" s="403" t="s">
        <v>1134</v>
      </c>
      <c r="R17" s="159"/>
    </row>
    <row r="18" spans="1:18" ht="20.3" customHeight="1" x14ac:dyDescent="0.3">
      <c r="A18" s="158"/>
      <c r="B18" s="167" t="s">
        <v>2145</v>
      </c>
      <c r="C18" s="164" t="s">
        <v>914</v>
      </c>
      <c r="D18" s="164"/>
      <c r="E18" s="164"/>
      <c r="F18" s="164"/>
      <c r="G18" s="164"/>
      <c r="H18" s="164"/>
      <c r="I18" s="164"/>
      <c r="J18" s="164"/>
      <c r="K18" s="164"/>
      <c r="L18" s="138"/>
      <c r="M18" s="142"/>
      <c r="N18" s="138"/>
      <c r="O18" s="142"/>
      <c r="P18" s="509"/>
      <c r="Q18" s="403" t="s">
        <v>1135</v>
      </c>
      <c r="R18" s="159"/>
    </row>
    <row r="19" spans="1:18" ht="20.3" customHeight="1" x14ac:dyDescent="0.3">
      <c r="A19" s="158"/>
      <c r="B19" s="167" t="s">
        <v>2146</v>
      </c>
      <c r="C19" s="164" t="s">
        <v>916</v>
      </c>
      <c r="D19" s="164"/>
      <c r="E19" s="164"/>
      <c r="F19" s="164"/>
      <c r="G19" s="164"/>
      <c r="H19" s="164"/>
      <c r="I19" s="164"/>
      <c r="J19" s="164"/>
      <c r="K19" s="164"/>
      <c r="L19" s="138"/>
      <c r="M19" s="142"/>
      <c r="N19" s="138"/>
      <c r="O19" s="142"/>
      <c r="P19" s="509"/>
      <c r="Q19" s="403" t="s">
        <v>1136</v>
      </c>
      <c r="R19" s="159"/>
    </row>
    <row r="20" spans="1:18" ht="20.3" customHeight="1" x14ac:dyDescent="0.3">
      <c r="A20" s="158"/>
      <c r="B20" s="167" t="s">
        <v>2147</v>
      </c>
      <c r="C20" s="164" t="s">
        <v>918</v>
      </c>
      <c r="D20" s="164"/>
      <c r="E20" s="164"/>
      <c r="F20" s="164"/>
      <c r="G20" s="164"/>
      <c r="H20" s="164"/>
      <c r="I20" s="164"/>
      <c r="J20" s="164"/>
      <c r="K20" s="164"/>
      <c r="L20" s="138"/>
      <c r="M20" s="142"/>
      <c r="N20" s="138"/>
      <c r="O20" s="142"/>
      <c r="P20" s="509"/>
      <c r="Q20" s="403" t="s">
        <v>1137</v>
      </c>
      <c r="R20" s="159"/>
    </row>
    <row r="21" spans="1:18" ht="20.3" customHeight="1" x14ac:dyDescent="0.3">
      <c r="A21" s="158"/>
      <c r="B21" s="167" t="s">
        <v>2148</v>
      </c>
      <c r="C21" s="164" t="s">
        <v>920</v>
      </c>
      <c r="D21" s="164"/>
      <c r="E21" s="164"/>
      <c r="F21" s="164"/>
      <c r="G21" s="164"/>
      <c r="H21" s="164"/>
      <c r="I21" s="164"/>
      <c r="J21" s="164"/>
      <c r="K21" s="164"/>
      <c r="L21" s="138"/>
      <c r="M21" s="142"/>
      <c r="N21" s="138"/>
      <c r="O21" s="142"/>
      <c r="P21" s="509"/>
      <c r="Q21" s="403" t="s">
        <v>1138</v>
      </c>
      <c r="R21" s="159"/>
    </row>
    <row r="22" spans="1:18" ht="20.3" customHeight="1" x14ac:dyDescent="0.3">
      <c r="A22" s="158"/>
      <c r="B22" s="167" t="s">
        <v>2149</v>
      </c>
      <c r="C22" s="164" t="s">
        <v>922</v>
      </c>
      <c r="D22" s="164"/>
      <c r="E22" s="164"/>
      <c r="F22" s="164"/>
      <c r="G22" s="164"/>
      <c r="H22" s="164"/>
      <c r="I22" s="164"/>
      <c r="J22" s="164"/>
      <c r="K22" s="164"/>
      <c r="L22" s="138"/>
      <c r="M22" s="142"/>
      <c r="N22" s="138"/>
      <c r="O22" s="142"/>
      <c r="P22" s="509"/>
      <c r="Q22" s="403" t="s">
        <v>1139</v>
      </c>
      <c r="R22" s="159"/>
    </row>
    <row r="23" spans="1:18" ht="20.3" customHeight="1" x14ac:dyDescent="0.3">
      <c r="A23" s="158"/>
      <c r="B23" s="167" t="s">
        <v>2150</v>
      </c>
      <c r="C23" s="166" t="s">
        <v>924</v>
      </c>
      <c r="D23" s="166"/>
      <c r="E23" s="166"/>
      <c r="F23" s="166"/>
      <c r="G23" s="166"/>
      <c r="H23" s="166"/>
      <c r="I23" s="166"/>
      <c r="J23" s="166"/>
      <c r="K23" s="166"/>
      <c r="L23" s="147"/>
      <c r="M23" s="150"/>
      <c r="N23" s="147"/>
      <c r="O23" s="150"/>
      <c r="P23" s="510"/>
      <c r="Q23" s="404" t="s">
        <v>1140</v>
      </c>
      <c r="R23" s="159"/>
    </row>
    <row r="24" spans="1:18" ht="20.3" customHeight="1" x14ac:dyDescent="0.3">
      <c r="A24" s="158"/>
      <c r="B24" s="164"/>
      <c r="C24" s="168" t="s">
        <v>14</v>
      </c>
      <c r="D24" s="168"/>
      <c r="E24" s="168"/>
      <c r="F24" s="168"/>
      <c r="G24" s="168"/>
      <c r="H24" s="168"/>
      <c r="I24" s="168"/>
      <c r="J24" s="168"/>
      <c r="K24" s="168"/>
      <c r="L24" s="575" t="str">
        <f>VLOOKUP(SUM(_Output!D921:D931),_SUM_Completeness!A84:B95,2,FALSE)</f>
        <v>Incomplete</v>
      </c>
      <c r="M24" s="142"/>
      <c r="N24" s="138"/>
      <c r="O24" s="142"/>
      <c r="P24" s="509"/>
      <c r="Q24" s="403" t="s">
        <v>1238</v>
      </c>
      <c r="R24" s="159"/>
    </row>
    <row r="25" spans="1:18" ht="20.3" customHeight="1" x14ac:dyDescent="0.3">
      <c r="A25" s="157"/>
      <c r="B25" s="163" t="s">
        <v>2151</v>
      </c>
      <c r="C25" s="163" t="s">
        <v>925</v>
      </c>
      <c r="D25" s="163"/>
      <c r="E25" s="163"/>
      <c r="F25" s="163"/>
      <c r="G25" s="163"/>
      <c r="H25" s="163"/>
      <c r="I25" s="163"/>
      <c r="J25" s="163"/>
      <c r="K25" s="163"/>
      <c r="L25" s="145"/>
      <c r="M25" s="141"/>
      <c r="N25" s="146"/>
      <c r="O25" s="141"/>
      <c r="P25" s="479" t="str">
        <f>VLOOKUP(_Output!D932,_Guidance!B2112:C2117,2,FALSE)</f>
        <v xml:space="preserve"> </v>
      </c>
      <c r="Q25" s="402" t="s">
        <v>1142</v>
      </c>
      <c r="R25" s="156"/>
    </row>
    <row r="26" spans="1:18" ht="20.3" customHeight="1" x14ac:dyDescent="0.3">
      <c r="A26" s="157"/>
      <c r="B26" s="163" t="s">
        <v>2152</v>
      </c>
      <c r="C26" s="163" t="s">
        <v>926</v>
      </c>
      <c r="D26" s="163"/>
      <c r="E26" s="163"/>
      <c r="F26" s="163"/>
      <c r="G26" s="163"/>
      <c r="H26" s="163"/>
      <c r="I26" s="163"/>
      <c r="J26" s="163"/>
      <c r="K26" s="163"/>
      <c r="L26" s="137"/>
      <c r="M26" s="141"/>
      <c r="N26" s="137"/>
      <c r="O26" s="141"/>
      <c r="P26" s="479" t="str">
        <f>VLOOKUP(_Output!D933,_Guidance!B2118:C2123,2,FALSE)</f>
        <v xml:space="preserve"> </v>
      </c>
      <c r="Q26" s="402" t="s">
        <v>2452</v>
      </c>
      <c r="R26" s="156"/>
    </row>
    <row r="27" spans="1:18" ht="20.3" customHeight="1" x14ac:dyDescent="0.3">
      <c r="A27" s="157"/>
      <c r="B27" s="163" t="s">
        <v>2153</v>
      </c>
      <c r="C27" s="163" t="s">
        <v>927</v>
      </c>
      <c r="D27" s="163"/>
      <c r="E27" s="163"/>
      <c r="F27" s="163"/>
      <c r="G27" s="163"/>
      <c r="H27" s="163"/>
      <c r="I27" s="163"/>
      <c r="J27" s="163"/>
      <c r="K27" s="163"/>
      <c r="L27" s="137"/>
      <c r="M27" s="141"/>
      <c r="N27" s="137"/>
      <c r="O27" s="141"/>
      <c r="P27" s="479" t="str">
        <f>VLOOKUP(_Output!D934,_Guidance!B2124:C2129,2,FALSE)</f>
        <v xml:space="preserve"> </v>
      </c>
      <c r="Q27" s="402" t="s">
        <v>1143</v>
      </c>
      <c r="R27" s="156"/>
    </row>
    <row r="28" spans="1:18" ht="20.3" customHeight="1" x14ac:dyDescent="0.3">
      <c r="A28" s="157"/>
      <c r="B28" s="163" t="s">
        <v>2154</v>
      </c>
      <c r="C28" s="163" t="s">
        <v>928</v>
      </c>
      <c r="D28" s="163"/>
      <c r="E28" s="163"/>
      <c r="F28" s="163"/>
      <c r="G28" s="163"/>
      <c r="H28" s="163"/>
      <c r="I28" s="163"/>
      <c r="J28" s="163"/>
      <c r="K28" s="163"/>
      <c r="L28" s="137"/>
      <c r="M28" s="141"/>
      <c r="N28" s="137"/>
      <c r="O28" s="141"/>
      <c r="P28" s="479" t="str">
        <f>VLOOKUP(_Output!D935,_Guidance!B2130:C2135,2,FALSE)</f>
        <v xml:space="preserve"> </v>
      </c>
      <c r="Q28" s="402" t="s">
        <v>2453</v>
      </c>
      <c r="R28" s="156"/>
    </row>
    <row r="29" spans="1:18" ht="20.3" customHeight="1" x14ac:dyDescent="0.3">
      <c r="A29" s="157"/>
      <c r="B29" s="163" t="s">
        <v>2155</v>
      </c>
      <c r="C29" s="163" t="s">
        <v>2056</v>
      </c>
      <c r="D29" s="163"/>
      <c r="E29" s="163"/>
      <c r="F29" s="163"/>
      <c r="G29" s="163"/>
      <c r="H29" s="163"/>
      <c r="I29" s="163"/>
      <c r="J29" s="163"/>
      <c r="K29" s="163"/>
      <c r="L29" s="137"/>
      <c r="M29" s="141"/>
      <c r="N29" s="137"/>
      <c r="O29" s="141"/>
      <c r="P29" s="479" t="str">
        <f>VLOOKUP(_Output!D936,_Guidance!B2136:C2141,2,FALSE)</f>
        <v xml:space="preserve"> </v>
      </c>
      <c r="Q29" s="402" t="s">
        <v>2454</v>
      </c>
      <c r="R29" s="156"/>
    </row>
    <row r="30" spans="1:18" ht="20.3" customHeight="1" x14ac:dyDescent="0.3">
      <c r="A30" s="157"/>
      <c r="B30" s="163" t="s">
        <v>2156</v>
      </c>
      <c r="C30" s="163" t="s">
        <v>2061</v>
      </c>
      <c r="D30" s="163"/>
      <c r="E30" s="163"/>
      <c r="F30" s="163"/>
      <c r="G30" s="163"/>
      <c r="H30" s="163"/>
      <c r="I30" s="163"/>
      <c r="J30" s="163"/>
      <c r="K30" s="163"/>
      <c r="L30" s="137"/>
      <c r="M30" s="141"/>
      <c r="N30" s="137"/>
      <c r="O30" s="141"/>
      <c r="P30" s="479" t="str">
        <f>VLOOKUP(_Output!D937,_Guidance!B2142:C2147,2,FALSE)</f>
        <v xml:space="preserve"> </v>
      </c>
      <c r="Q30" s="402" t="s">
        <v>1198</v>
      </c>
      <c r="R30" s="156"/>
    </row>
    <row r="31" spans="1:18" ht="20.3" customHeight="1" x14ac:dyDescent="0.3">
      <c r="A31" s="157"/>
      <c r="B31" s="163" t="s">
        <v>2157</v>
      </c>
      <c r="C31" s="163" t="s">
        <v>931</v>
      </c>
      <c r="D31" s="163"/>
      <c r="E31" s="163"/>
      <c r="F31" s="163"/>
      <c r="G31" s="163"/>
      <c r="H31" s="163"/>
      <c r="I31" s="163"/>
      <c r="J31" s="163"/>
      <c r="K31" s="163"/>
      <c r="L31" s="137"/>
      <c r="M31" s="141"/>
      <c r="N31" s="137"/>
      <c r="O31" s="141"/>
      <c r="P31" s="479" t="str">
        <f>VLOOKUP(_Output!D938,_Guidance!B2148:C2153,2,FALSE)</f>
        <v xml:space="preserve"> </v>
      </c>
      <c r="Q31" s="402" t="s">
        <v>2456</v>
      </c>
      <c r="R31" s="156"/>
    </row>
    <row r="32" spans="1:18" ht="20.3" customHeight="1" x14ac:dyDescent="0.3">
      <c r="A32" s="157"/>
      <c r="B32" s="163" t="s">
        <v>2158</v>
      </c>
      <c r="C32" s="163" t="s">
        <v>933</v>
      </c>
      <c r="D32" s="163"/>
      <c r="E32" s="163"/>
      <c r="F32" s="163"/>
      <c r="G32" s="163"/>
      <c r="H32" s="163"/>
      <c r="I32" s="163"/>
      <c r="J32" s="163"/>
      <c r="K32" s="163"/>
      <c r="L32" s="137"/>
      <c r="M32" s="141"/>
      <c r="N32" s="137"/>
      <c r="O32" s="141"/>
      <c r="P32" s="479" t="str">
        <f>VLOOKUP(_Output!D940,_Guidance!B2154:C2159,2,FALSE)</f>
        <v xml:space="preserve"> </v>
      </c>
      <c r="Q32" s="402" t="s">
        <v>2589</v>
      </c>
      <c r="R32" s="156"/>
    </row>
    <row r="33" spans="1:18" ht="20.3" customHeight="1" x14ac:dyDescent="0.3">
      <c r="A33" s="157"/>
      <c r="B33" s="163" t="s">
        <v>2159</v>
      </c>
      <c r="C33" s="163" t="s">
        <v>3456</v>
      </c>
      <c r="D33" s="163"/>
      <c r="E33" s="163"/>
      <c r="F33" s="163"/>
      <c r="G33" s="163"/>
      <c r="H33" s="163"/>
      <c r="I33" s="163"/>
      <c r="J33" s="163"/>
      <c r="K33" s="163"/>
      <c r="L33" s="137"/>
      <c r="M33" s="141"/>
      <c r="N33" s="137"/>
      <c r="O33" s="141"/>
      <c r="P33" s="479" t="str">
        <f>VLOOKUP(_Output!D1071,_Guidance!B2160:C2165,2,FALSE)</f>
        <v xml:space="preserve"> </v>
      </c>
      <c r="Q33" s="402" t="s">
        <v>3457</v>
      </c>
      <c r="R33" s="156"/>
    </row>
    <row r="34" spans="1:18" ht="20.3" customHeight="1" x14ac:dyDescent="0.3">
      <c r="A34" s="157"/>
      <c r="B34" s="163" t="s">
        <v>2160</v>
      </c>
      <c r="C34" s="163" t="s">
        <v>935</v>
      </c>
      <c r="D34" s="163"/>
      <c r="E34" s="163"/>
      <c r="F34" s="163"/>
      <c r="G34" s="163"/>
      <c r="H34" s="163"/>
      <c r="I34" s="163"/>
      <c r="J34" s="163"/>
      <c r="K34" s="163"/>
      <c r="L34" s="137"/>
      <c r="M34" s="141"/>
      <c r="N34" s="137"/>
      <c r="O34" s="141"/>
      <c r="P34" s="479" t="str">
        <f>VLOOKUP(_Output!D941,_Guidance!B2166:C2171,2,FALSE)</f>
        <v xml:space="preserve"> </v>
      </c>
      <c r="Q34" s="402" t="s">
        <v>2457</v>
      </c>
      <c r="R34" s="156"/>
    </row>
    <row r="35" spans="1:18" ht="20.3" customHeight="1" x14ac:dyDescent="0.3">
      <c r="A35" s="157"/>
      <c r="B35" s="163" t="s">
        <v>2161</v>
      </c>
      <c r="C35" s="163" t="s">
        <v>939</v>
      </c>
      <c r="D35" s="163"/>
      <c r="E35" s="163"/>
      <c r="F35" s="163"/>
      <c r="G35" s="163"/>
      <c r="H35" s="163"/>
      <c r="I35" s="163"/>
      <c r="J35" s="163"/>
      <c r="K35" s="163"/>
      <c r="L35" s="137"/>
      <c r="M35" s="141"/>
      <c r="N35" s="137"/>
      <c r="O35" s="141"/>
      <c r="P35" s="479" t="str">
        <f>VLOOKUP(_Output!D942,_Guidance!B2172:C2177,2,FALSE)</f>
        <v xml:space="preserve"> </v>
      </c>
      <c r="Q35" s="402" t="s">
        <v>2458</v>
      </c>
      <c r="R35" s="156"/>
    </row>
    <row r="36" spans="1:18" ht="20.3" customHeight="1" x14ac:dyDescent="0.3">
      <c r="A36" s="157"/>
      <c r="B36" s="163" t="s">
        <v>2162</v>
      </c>
      <c r="C36" s="163" t="s">
        <v>2079</v>
      </c>
      <c r="D36" s="163"/>
      <c r="E36" s="163"/>
      <c r="F36" s="163"/>
      <c r="G36" s="163"/>
      <c r="H36" s="163"/>
      <c r="I36" s="163"/>
      <c r="J36" s="163"/>
      <c r="K36" s="163"/>
      <c r="L36" s="137"/>
      <c r="M36" s="141"/>
      <c r="N36" s="137"/>
      <c r="O36" s="141"/>
      <c r="P36" s="479" t="str">
        <f>VLOOKUP(_Output!D943,_Guidance!B2178:C2183,2,FALSE)</f>
        <v xml:space="preserve"> </v>
      </c>
      <c r="Q36" s="402" t="s">
        <v>1146</v>
      </c>
      <c r="R36" s="156"/>
    </row>
    <row r="37" spans="1:18" ht="20.3" customHeight="1" x14ac:dyDescent="0.3">
      <c r="A37" s="157"/>
      <c r="B37" s="152" t="s">
        <v>941</v>
      </c>
      <c r="C37" s="144"/>
      <c r="D37" s="144"/>
      <c r="E37" s="144"/>
      <c r="F37" s="144"/>
      <c r="G37" s="144"/>
      <c r="H37" s="144"/>
      <c r="I37" s="144"/>
      <c r="J37" s="144"/>
      <c r="K37" s="144"/>
      <c r="L37" s="140"/>
      <c r="M37" s="144"/>
      <c r="N37" s="140"/>
      <c r="O37" s="144"/>
      <c r="P37" s="480"/>
      <c r="Q37" s="406"/>
      <c r="R37" s="156"/>
    </row>
    <row r="38" spans="1:18" ht="20.3" customHeight="1" x14ac:dyDescent="0.3">
      <c r="A38" s="157"/>
      <c r="B38" s="163" t="s">
        <v>2163</v>
      </c>
      <c r="C38" s="169" t="s">
        <v>1109</v>
      </c>
      <c r="D38" s="169"/>
      <c r="E38" s="169"/>
      <c r="F38" s="169"/>
      <c r="G38" s="169"/>
      <c r="H38" s="169"/>
      <c r="I38" s="169"/>
      <c r="J38" s="169"/>
      <c r="K38" s="169"/>
      <c r="L38" s="137"/>
      <c r="M38" s="141"/>
      <c r="N38" s="137"/>
      <c r="O38" s="141"/>
      <c r="P38" s="479"/>
      <c r="Q38" s="402"/>
      <c r="R38" s="156"/>
    </row>
    <row r="39" spans="1:18" ht="20.3" customHeight="1" x14ac:dyDescent="0.3">
      <c r="A39" s="157"/>
      <c r="B39" s="170" t="s">
        <v>3778</v>
      </c>
      <c r="C39" s="163" t="s">
        <v>1110</v>
      </c>
      <c r="D39" s="163"/>
      <c r="E39" s="163"/>
      <c r="F39" s="163"/>
      <c r="G39" s="163"/>
      <c r="H39" s="163"/>
      <c r="I39" s="163"/>
      <c r="J39" s="163"/>
      <c r="K39" s="163"/>
      <c r="L39" s="137"/>
      <c r="M39" s="141"/>
      <c r="N39" s="137"/>
      <c r="O39" s="141"/>
      <c r="P39" s="479" t="str">
        <f>VLOOKUP(_Output!D945,_Guidance!$B$2187:$C$2193,2,FALSE)</f>
        <v xml:space="preserve"> </v>
      </c>
      <c r="Q39" s="402" t="s">
        <v>1239</v>
      </c>
      <c r="R39" s="156"/>
    </row>
    <row r="40" spans="1:18" ht="20.3" customHeight="1" x14ac:dyDescent="0.3">
      <c r="A40" s="157"/>
      <c r="B40" s="170" t="s">
        <v>3779</v>
      </c>
      <c r="C40" s="163" t="s">
        <v>1111</v>
      </c>
      <c r="D40" s="163"/>
      <c r="E40" s="163"/>
      <c r="F40" s="163"/>
      <c r="G40" s="163"/>
      <c r="H40" s="163"/>
      <c r="I40" s="163"/>
      <c r="J40" s="163"/>
      <c r="K40" s="163"/>
      <c r="L40" s="137"/>
      <c r="M40" s="141"/>
      <c r="N40" s="137"/>
      <c r="O40" s="141"/>
      <c r="P40" s="479" t="str">
        <f>VLOOKUP(_Output!D946,_Guidance!$B$2187:$C$2193,2,FALSE)</f>
        <v xml:space="preserve"> </v>
      </c>
      <c r="Q40" s="402" t="s">
        <v>1240</v>
      </c>
      <c r="R40" s="156"/>
    </row>
    <row r="41" spans="1:18" ht="20.3" customHeight="1" x14ac:dyDescent="0.3">
      <c r="A41" s="157"/>
      <c r="B41" s="170" t="s">
        <v>3780</v>
      </c>
      <c r="C41" s="163" t="s">
        <v>1112</v>
      </c>
      <c r="D41" s="163"/>
      <c r="E41" s="163"/>
      <c r="F41" s="163"/>
      <c r="G41" s="163"/>
      <c r="H41" s="163"/>
      <c r="I41" s="163"/>
      <c r="J41" s="163"/>
      <c r="K41" s="163"/>
      <c r="L41" s="137"/>
      <c r="M41" s="141"/>
      <c r="N41" s="137"/>
      <c r="O41" s="141"/>
      <c r="P41" s="479" t="str">
        <f>VLOOKUP(_Output!D947,_Guidance!$B$2187:$C$2193,2,FALSE)</f>
        <v xml:space="preserve"> </v>
      </c>
      <c r="Q41" s="402" t="s">
        <v>1241</v>
      </c>
      <c r="R41" s="156"/>
    </row>
    <row r="42" spans="1:18" ht="20.3" customHeight="1" x14ac:dyDescent="0.3">
      <c r="A42" s="157"/>
      <c r="B42" s="170" t="s">
        <v>3781</v>
      </c>
      <c r="C42" s="163" t="s">
        <v>1113</v>
      </c>
      <c r="D42" s="163"/>
      <c r="E42" s="163"/>
      <c r="F42" s="163"/>
      <c r="G42" s="163"/>
      <c r="H42" s="163"/>
      <c r="I42" s="163"/>
      <c r="J42" s="163"/>
      <c r="K42" s="163"/>
      <c r="L42" s="137"/>
      <c r="M42" s="141"/>
      <c r="N42" s="137"/>
      <c r="O42" s="141"/>
      <c r="P42" s="479" t="str">
        <f>VLOOKUP(_Output!D948,_Guidance!$B$2187:$C$2193,2,FALSE)</f>
        <v xml:space="preserve"> </v>
      </c>
      <c r="Q42" s="402" t="s">
        <v>1242</v>
      </c>
      <c r="R42" s="156"/>
    </row>
    <row r="43" spans="1:18" ht="20.3" customHeight="1" x14ac:dyDescent="0.3">
      <c r="A43" s="157"/>
      <c r="B43" s="170" t="s">
        <v>3782</v>
      </c>
      <c r="C43" s="163" t="s">
        <v>1114</v>
      </c>
      <c r="D43" s="163"/>
      <c r="E43" s="163"/>
      <c r="F43" s="163"/>
      <c r="G43" s="163"/>
      <c r="H43" s="163"/>
      <c r="I43" s="163"/>
      <c r="J43" s="163"/>
      <c r="K43" s="163"/>
      <c r="L43" s="137"/>
      <c r="M43" s="141"/>
      <c r="N43" s="137"/>
      <c r="O43" s="141"/>
      <c r="P43" s="479" t="str">
        <f>VLOOKUP(_Output!D949,_Guidance!$B$2187:$C$2193,2,FALSE)</f>
        <v xml:space="preserve"> </v>
      </c>
      <c r="Q43" s="402" t="s">
        <v>1243</v>
      </c>
      <c r="R43" s="156"/>
    </row>
    <row r="44" spans="1:18" ht="20.3" customHeight="1" x14ac:dyDescent="0.3">
      <c r="A44" s="157"/>
      <c r="B44" s="170" t="s">
        <v>3783</v>
      </c>
      <c r="C44" s="163" t="s">
        <v>1115</v>
      </c>
      <c r="D44" s="163"/>
      <c r="E44" s="163"/>
      <c r="F44" s="163"/>
      <c r="G44" s="163"/>
      <c r="H44" s="163"/>
      <c r="I44" s="163"/>
      <c r="J44" s="163"/>
      <c r="K44" s="163"/>
      <c r="L44" s="137"/>
      <c r="M44" s="141"/>
      <c r="N44" s="137"/>
      <c r="O44" s="141"/>
      <c r="P44" s="479" t="str">
        <f>VLOOKUP(_Output!D950,_Guidance!$B$2187:$C$2193,2,FALSE)</f>
        <v xml:space="preserve"> </v>
      </c>
      <c r="Q44" s="402" t="s">
        <v>1244</v>
      </c>
      <c r="R44" s="156"/>
    </row>
    <row r="45" spans="1:18" ht="20.3" customHeight="1" x14ac:dyDescent="0.3">
      <c r="A45" s="157"/>
      <c r="B45" s="170" t="s">
        <v>3784</v>
      </c>
      <c r="C45" s="163" t="s">
        <v>2611</v>
      </c>
      <c r="D45" s="163"/>
      <c r="E45" s="163"/>
      <c r="F45" s="163"/>
      <c r="G45" s="163"/>
      <c r="H45" s="163"/>
      <c r="I45" s="163"/>
      <c r="J45" s="163"/>
      <c r="K45" s="163"/>
      <c r="L45" s="137"/>
      <c r="M45" s="141"/>
      <c r="N45" s="137"/>
      <c r="O45" s="141"/>
      <c r="P45" s="479" t="str">
        <f>VLOOKUP(_Output!D951,_Guidance!$B$2187:$C$2193,2,FALSE)</f>
        <v xml:space="preserve"> </v>
      </c>
      <c r="Q45" s="402" t="s">
        <v>1245</v>
      </c>
      <c r="R45" s="156"/>
    </row>
    <row r="46" spans="1:18" ht="20.3" customHeight="1" x14ac:dyDescent="0.3">
      <c r="A46" s="157"/>
      <c r="B46" s="170" t="s">
        <v>3785</v>
      </c>
      <c r="C46" s="163" t="s">
        <v>1116</v>
      </c>
      <c r="D46" s="163"/>
      <c r="E46" s="163"/>
      <c r="F46" s="163"/>
      <c r="G46" s="163"/>
      <c r="H46" s="163"/>
      <c r="I46" s="163"/>
      <c r="J46" s="163"/>
      <c r="K46" s="163"/>
      <c r="L46" s="137"/>
      <c r="M46" s="141"/>
      <c r="N46" s="137"/>
      <c r="O46" s="141"/>
      <c r="P46" s="479" t="str">
        <f>VLOOKUP(_Output!D952,_Guidance!$B$2187:$C$2193,2,FALSE)</f>
        <v xml:space="preserve"> </v>
      </c>
      <c r="Q46" s="402" t="s">
        <v>1246</v>
      </c>
      <c r="R46" s="156"/>
    </row>
    <row r="47" spans="1:18" ht="20.3" customHeight="1" x14ac:dyDescent="0.3">
      <c r="A47" s="157"/>
      <c r="B47" s="170" t="s">
        <v>3786</v>
      </c>
      <c r="C47" s="163" t="s">
        <v>1117</v>
      </c>
      <c r="D47" s="163"/>
      <c r="E47" s="163"/>
      <c r="F47" s="163"/>
      <c r="G47" s="163"/>
      <c r="H47" s="163"/>
      <c r="I47" s="163"/>
      <c r="J47" s="163"/>
      <c r="K47" s="163"/>
      <c r="L47" s="137"/>
      <c r="M47" s="141"/>
      <c r="N47" s="137"/>
      <c r="O47" s="141"/>
      <c r="P47" s="479" t="str">
        <f>VLOOKUP(_Output!D953,_Guidance!$B$2187:$C$2193,2,FALSE)</f>
        <v xml:space="preserve"> </v>
      </c>
      <c r="Q47" s="402" t="s">
        <v>1247</v>
      </c>
      <c r="R47" s="156"/>
    </row>
    <row r="48" spans="1:18" ht="20.3" customHeight="1" x14ac:dyDescent="0.3">
      <c r="A48" s="157"/>
      <c r="B48" s="170" t="s">
        <v>3787</v>
      </c>
      <c r="C48" s="163" t="s">
        <v>1118</v>
      </c>
      <c r="D48" s="163"/>
      <c r="E48" s="163"/>
      <c r="F48" s="163"/>
      <c r="G48" s="163"/>
      <c r="H48" s="163"/>
      <c r="I48" s="163"/>
      <c r="J48" s="163"/>
      <c r="K48" s="163"/>
      <c r="L48" s="137"/>
      <c r="M48" s="141"/>
      <c r="N48" s="137"/>
      <c r="O48" s="141"/>
      <c r="P48" s="479" t="str">
        <f>VLOOKUP(_Output!D954,_Guidance!$B$2187:$C$2193,2,FALSE)</f>
        <v xml:space="preserve"> </v>
      </c>
      <c r="Q48" s="402" t="s">
        <v>1248</v>
      </c>
      <c r="R48" s="156"/>
    </row>
    <row r="49" spans="1:18" ht="20.3" customHeight="1" x14ac:dyDescent="0.3">
      <c r="A49" s="157"/>
      <c r="B49" s="170" t="s">
        <v>3788</v>
      </c>
      <c r="C49" s="163" t="s">
        <v>1119</v>
      </c>
      <c r="D49" s="163"/>
      <c r="E49" s="163"/>
      <c r="F49" s="163"/>
      <c r="G49" s="163"/>
      <c r="H49" s="163"/>
      <c r="I49" s="163"/>
      <c r="J49" s="163"/>
      <c r="K49" s="163"/>
      <c r="L49" s="137"/>
      <c r="M49" s="141"/>
      <c r="N49" s="137"/>
      <c r="O49" s="141"/>
      <c r="P49" s="479" t="str">
        <f>VLOOKUP(_Output!D955,_Guidance!$B$2187:$C$2193,2,FALSE)</f>
        <v xml:space="preserve"> </v>
      </c>
      <c r="Q49" s="402" t="s">
        <v>1249</v>
      </c>
      <c r="R49" s="156"/>
    </row>
    <row r="50" spans="1:18" ht="20.3" customHeight="1" x14ac:dyDescent="0.3">
      <c r="A50" s="157"/>
      <c r="B50" s="170" t="s">
        <v>3789</v>
      </c>
      <c r="C50" s="163" t="s">
        <v>2612</v>
      </c>
      <c r="D50" s="163"/>
      <c r="E50" s="163"/>
      <c r="F50" s="163"/>
      <c r="G50" s="163"/>
      <c r="H50" s="163"/>
      <c r="I50" s="163"/>
      <c r="J50" s="163"/>
      <c r="K50" s="163"/>
      <c r="L50" s="137"/>
      <c r="M50" s="141"/>
      <c r="N50" s="137"/>
      <c r="O50" s="141"/>
      <c r="P50" s="479" t="str">
        <f>VLOOKUP(_Output!D956,_Guidance!$B$2187:$C$2193,2,FALSE)</f>
        <v xml:space="preserve"> </v>
      </c>
      <c r="Q50" s="402" t="s">
        <v>1250</v>
      </c>
      <c r="R50" s="156"/>
    </row>
    <row r="51" spans="1:18" ht="20.3" customHeight="1" x14ac:dyDescent="0.3">
      <c r="A51" s="157"/>
      <c r="B51" s="170" t="s">
        <v>3790</v>
      </c>
      <c r="C51" s="163" t="s">
        <v>1120</v>
      </c>
      <c r="D51" s="163"/>
      <c r="E51" s="163"/>
      <c r="F51" s="163"/>
      <c r="G51" s="163"/>
      <c r="H51" s="163"/>
      <c r="I51" s="163"/>
      <c r="J51" s="163"/>
      <c r="K51" s="163"/>
      <c r="L51" s="137"/>
      <c r="M51" s="141"/>
      <c r="N51" s="137"/>
      <c r="O51" s="141"/>
      <c r="P51" s="479" t="str">
        <f>VLOOKUP(_Output!D957,_Guidance!$B$2187:$C$2193,2,FALSE)</f>
        <v xml:space="preserve"> </v>
      </c>
      <c r="Q51" s="402" t="s">
        <v>1251</v>
      </c>
      <c r="R51" s="156"/>
    </row>
    <row r="52" spans="1:18" ht="20.3" customHeight="1" x14ac:dyDescent="0.3">
      <c r="A52" s="157"/>
      <c r="B52" s="170" t="s">
        <v>3791</v>
      </c>
      <c r="C52" s="163" t="s">
        <v>1121</v>
      </c>
      <c r="D52" s="163"/>
      <c r="E52" s="163"/>
      <c r="F52" s="163"/>
      <c r="G52" s="163"/>
      <c r="H52" s="163"/>
      <c r="I52" s="163"/>
      <c r="J52" s="163"/>
      <c r="K52" s="163"/>
      <c r="L52" s="137"/>
      <c r="M52" s="141"/>
      <c r="N52" s="137"/>
      <c r="O52" s="141"/>
      <c r="P52" s="479" t="str">
        <f>VLOOKUP(_Output!D958,_Guidance!$B$2187:$C$2193,2,FALSE)</f>
        <v xml:space="preserve"> </v>
      </c>
      <c r="Q52" s="402" t="s">
        <v>2613</v>
      </c>
      <c r="R52" s="156"/>
    </row>
    <row r="53" spans="1:18" ht="20.3" customHeight="1" x14ac:dyDescent="0.3">
      <c r="A53" s="157"/>
      <c r="B53" s="170" t="s">
        <v>3792</v>
      </c>
      <c r="C53" s="163" t="s">
        <v>1122</v>
      </c>
      <c r="D53" s="163"/>
      <c r="E53" s="163"/>
      <c r="F53" s="163"/>
      <c r="G53" s="163"/>
      <c r="H53" s="163"/>
      <c r="I53" s="163"/>
      <c r="J53" s="163"/>
      <c r="K53" s="163"/>
      <c r="L53" s="137"/>
      <c r="M53" s="141"/>
      <c r="N53" s="137"/>
      <c r="O53" s="141"/>
      <c r="P53" s="479" t="str">
        <f>VLOOKUP(_Output!D959,_Guidance!$B$2187:$C$2193,2,FALSE)</f>
        <v xml:space="preserve"> </v>
      </c>
      <c r="Q53" s="402" t="s">
        <v>2614</v>
      </c>
      <c r="R53" s="156"/>
    </row>
    <row r="54" spans="1:18" ht="20.3" customHeight="1" x14ac:dyDescent="0.3">
      <c r="A54" s="157"/>
      <c r="B54" s="170" t="s">
        <v>3793</v>
      </c>
      <c r="C54" s="163" t="s">
        <v>1123</v>
      </c>
      <c r="D54" s="163"/>
      <c r="E54" s="163"/>
      <c r="F54" s="163"/>
      <c r="G54" s="163"/>
      <c r="H54" s="163"/>
      <c r="I54" s="163"/>
      <c r="J54" s="163"/>
      <c r="K54" s="163"/>
      <c r="L54" s="137"/>
      <c r="M54" s="141"/>
      <c r="N54" s="137"/>
      <c r="O54" s="141"/>
      <c r="P54" s="479" t="str">
        <f>VLOOKUP(_Output!D960,_Guidance!$B$2187:$C$2193,2,FALSE)</f>
        <v xml:space="preserve"> </v>
      </c>
      <c r="Q54" s="402" t="s">
        <v>1252</v>
      </c>
      <c r="R54" s="156"/>
    </row>
    <row r="55" spans="1:18" ht="20.3" customHeight="1" x14ac:dyDescent="0.3">
      <c r="A55" s="157"/>
      <c r="B55" s="170" t="s">
        <v>3794</v>
      </c>
      <c r="C55" s="163" t="s">
        <v>1124</v>
      </c>
      <c r="D55" s="163"/>
      <c r="E55" s="163"/>
      <c r="F55" s="163"/>
      <c r="G55" s="163"/>
      <c r="H55" s="163"/>
      <c r="I55" s="163"/>
      <c r="J55" s="163"/>
      <c r="K55" s="163"/>
      <c r="L55" s="137"/>
      <c r="M55" s="141"/>
      <c r="N55" s="137"/>
      <c r="O55" s="141"/>
      <c r="P55" s="479" t="str">
        <f>VLOOKUP(_Output!D961,_Guidance!$B$2187:$C$2193,2,FALSE)</f>
        <v xml:space="preserve"> </v>
      </c>
      <c r="Q55" s="402" t="s">
        <v>1253</v>
      </c>
      <c r="R55" s="156"/>
    </row>
    <row r="56" spans="1:18" ht="20.3" customHeight="1" x14ac:dyDescent="0.3">
      <c r="A56" s="157"/>
      <c r="B56" s="170" t="s">
        <v>3795</v>
      </c>
      <c r="C56" s="163" t="s">
        <v>1125</v>
      </c>
      <c r="D56" s="163"/>
      <c r="E56" s="163"/>
      <c r="F56" s="163"/>
      <c r="G56" s="163"/>
      <c r="H56" s="163"/>
      <c r="I56" s="163"/>
      <c r="J56" s="163"/>
      <c r="K56" s="163"/>
      <c r="L56" s="137"/>
      <c r="M56" s="141"/>
      <c r="N56" s="137"/>
      <c r="O56" s="141"/>
      <c r="P56" s="479" t="str">
        <f>VLOOKUP(_Output!D962,_Guidance!$B$2187:$C$2193,2,FALSE)</f>
        <v xml:space="preserve"> </v>
      </c>
      <c r="Q56" s="402" t="s">
        <v>2615</v>
      </c>
      <c r="R56" s="156"/>
    </row>
    <row r="57" spans="1:18" ht="20.3" customHeight="1" x14ac:dyDescent="0.3">
      <c r="A57" s="157"/>
      <c r="B57" s="170" t="s">
        <v>3796</v>
      </c>
      <c r="C57" s="163" t="s">
        <v>1126</v>
      </c>
      <c r="D57" s="163"/>
      <c r="E57" s="163"/>
      <c r="F57" s="163"/>
      <c r="G57" s="163"/>
      <c r="H57" s="163"/>
      <c r="I57" s="163"/>
      <c r="J57" s="163"/>
      <c r="K57" s="163"/>
      <c r="L57" s="137"/>
      <c r="M57" s="141"/>
      <c r="N57" s="137"/>
      <c r="O57" s="141"/>
      <c r="P57" s="479" t="str">
        <f>VLOOKUP(_Output!D963,_Guidance!$B$2187:$C$2193,2,FALSE)</f>
        <v xml:space="preserve"> </v>
      </c>
      <c r="Q57" s="402" t="s">
        <v>1254</v>
      </c>
      <c r="R57" s="156"/>
    </row>
    <row r="58" spans="1:18" ht="20.3" customHeight="1" x14ac:dyDescent="0.3">
      <c r="A58" s="157"/>
      <c r="B58" s="170" t="s">
        <v>3797</v>
      </c>
      <c r="C58" s="171" t="s">
        <v>1127</v>
      </c>
      <c r="D58" s="171"/>
      <c r="E58" s="171"/>
      <c r="F58" s="171"/>
      <c r="G58" s="171"/>
      <c r="H58" s="171"/>
      <c r="I58" s="171"/>
      <c r="J58" s="171"/>
      <c r="K58" s="171"/>
      <c r="L58" s="140"/>
      <c r="M58" s="144"/>
      <c r="N58" s="140"/>
      <c r="O58" s="144"/>
      <c r="P58" s="480" t="str">
        <f>VLOOKUP(_Output!D965,_Guidance!$B$2187:$C$2193,2,FALSE)</f>
        <v xml:space="preserve"> </v>
      </c>
      <c r="Q58" s="406" t="s">
        <v>1255</v>
      </c>
      <c r="R58" s="156"/>
    </row>
    <row r="59" spans="1:18" ht="20.3" customHeight="1" x14ac:dyDescent="0.3">
      <c r="A59" s="157"/>
      <c r="B59" s="141"/>
      <c r="C59" s="160" t="s">
        <v>604</v>
      </c>
      <c r="D59" s="160"/>
      <c r="E59" s="160"/>
      <c r="F59" s="160"/>
      <c r="G59" s="160"/>
      <c r="H59" s="160"/>
      <c r="I59" s="160"/>
      <c r="J59" s="160"/>
      <c r="K59" s="160"/>
      <c r="L59" s="576">
        <f>IFERROR(ROUND(_Output!K967,0),0)</f>
        <v>0</v>
      </c>
      <c r="M59" s="141"/>
      <c r="N59" s="180"/>
      <c r="O59" s="141"/>
      <c r="P59" s="137"/>
      <c r="Q59" s="402"/>
      <c r="R59" s="156"/>
    </row>
    <row r="60" spans="1:18" ht="20.3" customHeight="1" x14ac:dyDescent="0.3">
      <c r="A60" s="157"/>
      <c r="B60" s="141"/>
      <c r="C60" s="141"/>
      <c r="D60" s="141"/>
      <c r="E60" s="141"/>
      <c r="F60" s="141"/>
      <c r="G60" s="141"/>
      <c r="H60" s="141"/>
      <c r="I60" s="141"/>
      <c r="J60" s="141"/>
      <c r="K60" s="141"/>
      <c r="L60" s="145"/>
      <c r="M60" s="141"/>
      <c r="N60" s="180"/>
      <c r="O60" s="141"/>
      <c r="P60" s="137"/>
      <c r="Q60" s="137"/>
      <c r="R60" s="156"/>
    </row>
    <row r="61" spans="1:18" ht="20.3" customHeight="1" x14ac:dyDescent="0.3">
      <c r="A61" s="176"/>
      <c r="B61" s="174" t="s">
        <v>233</v>
      </c>
      <c r="C61" s="174"/>
      <c r="D61" s="174"/>
      <c r="E61" s="174"/>
      <c r="F61" s="174"/>
      <c r="G61" s="174"/>
      <c r="H61" s="174"/>
      <c r="I61" s="174"/>
      <c r="J61" s="174"/>
      <c r="K61" s="174"/>
      <c r="L61" s="140"/>
      <c r="M61" s="141"/>
      <c r="N61" s="140"/>
      <c r="O61" s="141"/>
      <c r="P61" s="140"/>
      <c r="Q61" s="140"/>
      <c r="R61" s="156"/>
    </row>
    <row r="62" spans="1:18" ht="20.3" customHeight="1" x14ac:dyDescent="0.3">
      <c r="A62" s="9"/>
      <c r="B62" s="3" t="s">
        <v>3798</v>
      </c>
      <c r="C62" s="3" t="s">
        <v>4651</v>
      </c>
      <c r="D62" s="5"/>
      <c r="E62" s="5"/>
      <c r="F62" s="5"/>
      <c r="G62" s="5"/>
      <c r="H62" s="5"/>
      <c r="I62" s="5"/>
      <c r="J62" s="5"/>
      <c r="K62" s="102" t="s">
        <v>902</v>
      </c>
      <c r="L62" s="720" t="s">
        <v>1129</v>
      </c>
      <c r="M62" s="717"/>
      <c r="N62" s="830"/>
      <c r="O62" s="830"/>
      <c r="P62" s="830"/>
      <c r="Q62" s="831"/>
      <c r="R62" s="14"/>
    </row>
    <row r="63" spans="1:18" ht="20.3" customHeight="1" x14ac:dyDescent="0.3">
      <c r="A63" s="9"/>
      <c r="B63" s="5"/>
      <c r="C63" s="5"/>
      <c r="D63" s="5"/>
      <c r="E63" s="5"/>
      <c r="F63" s="5"/>
      <c r="G63" s="5"/>
      <c r="H63" s="5"/>
      <c r="I63" s="5"/>
      <c r="J63" s="5"/>
      <c r="K63" s="5"/>
      <c r="L63" s="721" t="s">
        <v>2151</v>
      </c>
      <c r="M63" s="718"/>
      <c r="N63" s="826"/>
      <c r="O63" s="826"/>
      <c r="P63" s="826"/>
      <c r="Q63" s="827"/>
      <c r="R63" s="14"/>
    </row>
    <row r="64" spans="1:18" ht="20.3" customHeight="1" x14ac:dyDescent="0.3">
      <c r="A64" s="9"/>
      <c r="B64" s="5"/>
      <c r="C64" s="5"/>
      <c r="D64" s="5"/>
      <c r="E64" s="5"/>
      <c r="F64" s="5"/>
      <c r="G64" s="5"/>
      <c r="H64" s="5"/>
      <c r="I64" s="5"/>
      <c r="J64" s="5"/>
      <c r="K64" s="5"/>
      <c r="L64" s="721" t="s">
        <v>2152</v>
      </c>
      <c r="M64" s="718"/>
      <c r="N64" s="822"/>
      <c r="O64" s="822"/>
      <c r="P64" s="822"/>
      <c r="Q64" s="823"/>
      <c r="R64" s="14"/>
    </row>
    <row r="65" spans="1:18" ht="20.3" customHeight="1" x14ac:dyDescent="0.3">
      <c r="A65" s="9"/>
      <c r="B65" s="5"/>
      <c r="C65" s="5"/>
      <c r="D65" s="5"/>
      <c r="E65" s="5"/>
      <c r="F65" s="5"/>
      <c r="G65" s="5"/>
      <c r="H65" s="5"/>
      <c r="I65" s="5"/>
      <c r="J65" s="5"/>
      <c r="K65" s="5"/>
      <c r="L65" s="721" t="s">
        <v>2153</v>
      </c>
      <c r="M65" s="718"/>
      <c r="N65" s="826"/>
      <c r="O65" s="826"/>
      <c r="P65" s="826"/>
      <c r="Q65" s="827"/>
      <c r="R65" s="14"/>
    </row>
    <row r="66" spans="1:18" ht="20.3" customHeight="1" x14ac:dyDescent="0.3">
      <c r="A66" s="9"/>
      <c r="B66" s="5"/>
      <c r="C66" s="5"/>
      <c r="D66" s="5"/>
      <c r="E66" s="5"/>
      <c r="F66" s="5"/>
      <c r="G66" s="5"/>
      <c r="H66" s="5"/>
      <c r="I66" s="5"/>
      <c r="J66" s="5"/>
      <c r="K66" s="5"/>
      <c r="L66" s="721" t="s">
        <v>2154</v>
      </c>
      <c r="M66" s="718"/>
      <c r="N66" s="822"/>
      <c r="O66" s="822"/>
      <c r="P66" s="822"/>
      <c r="Q66" s="823"/>
      <c r="R66" s="14"/>
    </row>
    <row r="67" spans="1:18" ht="20.3" customHeight="1" x14ac:dyDescent="0.3">
      <c r="A67" s="9"/>
      <c r="B67" s="5"/>
      <c r="C67" s="5"/>
      <c r="D67" s="5"/>
      <c r="E67" s="5"/>
      <c r="F67" s="5"/>
      <c r="G67" s="5"/>
      <c r="H67" s="5"/>
      <c r="I67" s="5"/>
      <c r="J67" s="5"/>
      <c r="K67" s="5"/>
      <c r="L67" s="721" t="s">
        <v>2155</v>
      </c>
      <c r="M67" s="718"/>
      <c r="N67" s="822"/>
      <c r="O67" s="822"/>
      <c r="P67" s="822"/>
      <c r="Q67" s="823"/>
      <c r="R67" s="14"/>
    </row>
    <row r="68" spans="1:18" ht="20.3" customHeight="1" x14ac:dyDescent="0.3">
      <c r="A68" s="9"/>
      <c r="B68" s="5"/>
      <c r="C68" s="5"/>
      <c r="D68" s="5"/>
      <c r="E68" s="5"/>
      <c r="F68" s="5"/>
      <c r="G68" s="5"/>
      <c r="H68" s="5"/>
      <c r="I68" s="5"/>
      <c r="J68" s="5"/>
      <c r="K68" s="5"/>
      <c r="L68" s="721" t="s">
        <v>2156</v>
      </c>
      <c r="M68" s="718"/>
      <c r="N68" s="826"/>
      <c r="O68" s="826"/>
      <c r="P68" s="826"/>
      <c r="Q68" s="827"/>
      <c r="R68" s="14"/>
    </row>
    <row r="69" spans="1:18" ht="20.3" customHeight="1" x14ac:dyDescent="0.3">
      <c r="A69" s="9"/>
      <c r="B69" s="5"/>
      <c r="C69" s="5"/>
      <c r="D69" s="5"/>
      <c r="E69" s="5"/>
      <c r="F69" s="5"/>
      <c r="G69" s="5"/>
      <c r="H69" s="5"/>
      <c r="I69" s="5"/>
      <c r="J69" s="5"/>
      <c r="K69" s="5"/>
      <c r="L69" s="721" t="s">
        <v>2157</v>
      </c>
      <c r="M69" s="718"/>
      <c r="N69" s="820"/>
      <c r="O69" s="820"/>
      <c r="P69" s="820"/>
      <c r="Q69" s="821"/>
      <c r="R69" s="14"/>
    </row>
    <row r="70" spans="1:18" ht="20.3" customHeight="1" x14ac:dyDescent="0.3">
      <c r="A70" s="9"/>
      <c r="B70" s="5"/>
      <c r="C70" s="5"/>
      <c r="D70" s="5"/>
      <c r="E70" s="5"/>
      <c r="F70" s="5"/>
      <c r="G70" s="5"/>
      <c r="H70" s="5"/>
      <c r="I70" s="5"/>
      <c r="J70" s="5"/>
      <c r="K70" s="5"/>
      <c r="L70" s="721" t="s">
        <v>2158</v>
      </c>
      <c r="M70" s="718"/>
      <c r="N70" s="820"/>
      <c r="O70" s="820"/>
      <c r="P70" s="820"/>
      <c r="Q70" s="821"/>
      <c r="R70" s="14"/>
    </row>
    <row r="71" spans="1:18" ht="20.3" customHeight="1" x14ac:dyDescent="0.3">
      <c r="A71" s="9"/>
      <c r="B71" s="5"/>
      <c r="C71" s="5"/>
      <c r="D71" s="5"/>
      <c r="E71" s="5"/>
      <c r="F71" s="5"/>
      <c r="G71" s="5"/>
      <c r="H71" s="5"/>
      <c r="I71" s="5"/>
      <c r="J71" s="5"/>
      <c r="K71" s="5"/>
      <c r="L71" s="721" t="s">
        <v>2159</v>
      </c>
      <c r="M71" s="718"/>
      <c r="N71" s="820"/>
      <c r="O71" s="820"/>
      <c r="P71" s="820"/>
      <c r="Q71" s="821"/>
      <c r="R71" s="14"/>
    </row>
    <row r="72" spans="1:18" ht="20.3" customHeight="1" x14ac:dyDescent="0.3">
      <c r="A72" s="9"/>
      <c r="B72" s="5"/>
      <c r="C72" s="5"/>
      <c r="D72" s="5"/>
      <c r="E72" s="5"/>
      <c r="F72" s="5"/>
      <c r="G72" s="5"/>
      <c r="H72" s="5"/>
      <c r="I72" s="5"/>
      <c r="J72" s="5"/>
      <c r="K72" s="5"/>
      <c r="L72" s="721" t="s">
        <v>2160</v>
      </c>
      <c r="M72" s="718"/>
      <c r="N72" s="820"/>
      <c r="O72" s="820"/>
      <c r="P72" s="820"/>
      <c r="Q72" s="821"/>
      <c r="R72" s="14"/>
    </row>
    <row r="73" spans="1:18" ht="20.3" customHeight="1" x14ac:dyDescent="0.3">
      <c r="A73" s="9"/>
      <c r="B73" s="5"/>
      <c r="C73" s="5"/>
      <c r="D73" s="5"/>
      <c r="E73" s="5"/>
      <c r="F73" s="5"/>
      <c r="G73" s="5"/>
      <c r="H73" s="5"/>
      <c r="I73" s="5"/>
      <c r="J73" s="5"/>
      <c r="K73" s="5"/>
      <c r="L73" s="721" t="s">
        <v>2161</v>
      </c>
      <c r="M73" s="718"/>
      <c r="N73" s="820"/>
      <c r="O73" s="820"/>
      <c r="P73" s="820"/>
      <c r="Q73" s="821"/>
      <c r="R73" s="14"/>
    </row>
    <row r="74" spans="1:18" ht="20.3" customHeight="1" x14ac:dyDescent="0.3">
      <c r="A74" s="9"/>
      <c r="B74" s="5"/>
      <c r="C74" s="5"/>
      <c r="D74" s="5"/>
      <c r="E74" s="5"/>
      <c r="F74" s="5"/>
      <c r="G74" s="5"/>
      <c r="H74" s="5"/>
      <c r="I74" s="5"/>
      <c r="J74" s="5"/>
      <c r="K74" s="5"/>
      <c r="L74" s="722" t="s">
        <v>2162</v>
      </c>
      <c r="M74" s="719"/>
      <c r="N74" s="828"/>
      <c r="O74" s="828"/>
      <c r="P74" s="828"/>
      <c r="Q74" s="829"/>
      <c r="R74" s="14"/>
    </row>
    <row r="75" spans="1:18" ht="20.3" customHeight="1" x14ac:dyDescent="0.3">
      <c r="A75" s="9"/>
      <c r="B75" s="5"/>
      <c r="C75" s="5"/>
      <c r="D75" s="5"/>
      <c r="E75" s="5"/>
      <c r="F75" s="5"/>
      <c r="G75" s="5"/>
      <c r="H75" s="5"/>
      <c r="I75" s="5"/>
      <c r="J75" s="5"/>
      <c r="K75" s="5"/>
      <c r="L75" s="5"/>
      <c r="M75" s="5"/>
      <c r="N75" s="5"/>
      <c r="O75" s="5"/>
      <c r="P75" s="5"/>
      <c r="Q75" s="5"/>
      <c r="R75" s="14"/>
    </row>
    <row r="76" spans="1:18" ht="20.3" customHeight="1" x14ac:dyDescent="0.3">
      <c r="A76" s="9"/>
      <c r="B76" s="5"/>
      <c r="C76" s="5"/>
      <c r="D76" s="5"/>
      <c r="E76" s="5"/>
      <c r="F76" s="5"/>
      <c r="G76" s="5"/>
      <c r="H76" s="5"/>
      <c r="I76" s="5"/>
      <c r="J76" s="5"/>
      <c r="K76" s="102" t="s">
        <v>941</v>
      </c>
      <c r="L76" s="728" t="s">
        <v>3778</v>
      </c>
      <c r="M76" s="714"/>
      <c r="N76" s="847"/>
      <c r="O76" s="847"/>
      <c r="P76" s="847"/>
      <c r="Q76" s="848"/>
      <c r="R76" s="14"/>
    </row>
    <row r="77" spans="1:18" ht="20.3" customHeight="1" x14ac:dyDescent="0.3">
      <c r="A77" s="9"/>
      <c r="B77" s="5"/>
      <c r="C77" s="5"/>
      <c r="D77" s="5"/>
      <c r="E77" s="5"/>
      <c r="F77" s="5"/>
      <c r="G77" s="5"/>
      <c r="H77" s="5"/>
      <c r="I77" s="5"/>
      <c r="J77" s="5"/>
      <c r="K77" s="5"/>
      <c r="L77" s="729" t="s">
        <v>3779</v>
      </c>
      <c r="M77" s="715"/>
      <c r="N77" s="843"/>
      <c r="O77" s="843"/>
      <c r="P77" s="843"/>
      <c r="Q77" s="844"/>
      <c r="R77" s="14"/>
    </row>
    <row r="78" spans="1:18" ht="20.3" customHeight="1" x14ac:dyDescent="0.3">
      <c r="A78" s="9"/>
      <c r="B78" s="5"/>
      <c r="C78" s="5"/>
      <c r="D78" s="5"/>
      <c r="E78" s="5"/>
      <c r="F78" s="5"/>
      <c r="G78" s="5"/>
      <c r="H78" s="5"/>
      <c r="I78" s="5"/>
      <c r="J78" s="5"/>
      <c r="K78" s="5"/>
      <c r="L78" s="729" t="s">
        <v>3780</v>
      </c>
      <c r="M78" s="715"/>
      <c r="N78" s="845"/>
      <c r="O78" s="845"/>
      <c r="P78" s="845"/>
      <c r="Q78" s="846"/>
      <c r="R78" s="14"/>
    </row>
    <row r="79" spans="1:18" ht="20.3" customHeight="1" x14ac:dyDescent="0.3">
      <c r="A79" s="9"/>
      <c r="B79" s="5"/>
      <c r="C79" s="5"/>
      <c r="D79" s="5"/>
      <c r="E79" s="5"/>
      <c r="F79" s="5"/>
      <c r="G79" s="5"/>
      <c r="H79" s="5"/>
      <c r="I79" s="5"/>
      <c r="J79" s="5"/>
      <c r="K79" s="5"/>
      <c r="L79" s="729" t="s">
        <v>3781</v>
      </c>
      <c r="M79" s="715"/>
      <c r="N79" s="843"/>
      <c r="O79" s="843"/>
      <c r="P79" s="843"/>
      <c r="Q79" s="844"/>
      <c r="R79" s="14"/>
    </row>
    <row r="80" spans="1:18" ht="20.3" customHeight="1" x14ac:dyDescent="0.3">
      <c r="A80" s="9"/>
      <c r="B80" s="5"/>
      <c r="C80" s="5"/>
      <c r="D80" s="5"/>
      <c r="E80" s="5"/>
      <c r="F80" s="5"/>
      <c r="G80" s="5"/>
      <c r="H80" s="5"/>
      <c r="I80" s="5"/>
      <c r="J80" s="5"/>
      <c r="K80" s="5"/>
      <c r="L80" s="729" t="s">
        <v>3782</v>
      </c>
      <c r="M80" s="715"/>
      <c r="N80" s="843"/>
      <c r="O80" s="843"/>
      <c r="P80" s="843"/>
      <c r="Q80" s="844"/>
      <c r="R80" s="14"/>
    </row>
    <row r="81" spans="1:18" ht="20.3" customHeight="1" x14ac:dyDescent="0.3">
      <c r="A81" s="9"/>
      <c r="B81" s="5"/>
      <c r="C81" s="5"/>
      <c r="D81" s="5"/>
      <c r="E81" s="5"/>
      <c r="F81" s="5"/>
      <c r="G81" s="5"/>
      <c r="H81" s="5"/>
      <c r="I81" s="5"/>
      <c r="J81" s="5"/>
      <c r="K81" s="5"/>
      <c r="L81" s="729" t="s">
        <v>3783</v>
      </c>
      <c r="M81" s="715"/>
      <c r="N81" s="843"/>
      <c r="O81" s="843"/>
      <c r="P81" s="843"/>
      <c r="Q81" s="844"/>
      <c r="R81" s="14"/>
    </row>
    <row r="82" spans="1:18" ht="20.3" customHeight="1" x14ac:dyDescent="0.3">
      <c r="A82" s="9"/>
      <c r="B82" s="5"/>
      <c r="C82" s="5"/>
      <c r="D82" s="5"/>
      <c r="E82" s="5"/>
      <c r="F82" s="5"/>
      <c r="G82" s="5"/>
      <c r="H82" s="5"/>
      <c r="I82" s="5"/>
      <c r="J82" s="5"/>
      <c r="K82" s="5"/>
      <c r="L82" s="729" t="s">
        <v>3784</v>
      </c>
      <c r="M82" s="715"/>
      <c r="N82" s="843"/>
      <c r="O82" s="843"/>
      <c r="P82" s="843"/>
      <c r="Q82" s="844"/>
      <c r="R82" s="14"/>
    </row>
    <row r="83" spans="1:18" ht="20.3" customHeight="1" x14ac:dyDescent="0.3">
      <c r="A83" s="9"/>
      <c r="B83" s="5"/>
      <c r="C83" s="5"/>
      <c r="D83" s="5"/>
      <c r="E83" s="5"/>
      <c r="F83" s="5"/>
      <c r="G83" s="5"/>
      <c r="H83" s="5"/>
      <c r="I83" s="5"/>
      <c r="J83" s="5"/>
      <c r="K83" s="5"/>
      <c r="L83" s="729" t="s">
        <v>3785</v>
      </c>
      <c r="M83" s="715"/>
      <c r="N83" s="843"/>
      <c r="O83" s="843"/>
      <c r="P83" s="843"/>
      <c r="Q83" s="844"/>
      <c r="R83" s="14"/>
    </row>
    <row r="84" spans="1:18" ht="20.3" customHeight="1" x14ac:dyDescent="0.3">
      <c r="A84" s="9"/>
      <c r="B84" s="5"/>
      <c r="C84" s="5"/>
      <c r="D84" s="5"/>
      <c r="E84" s="5"/>
      <c r="F84" s="5"/>
      <c r="G84" s="5"/>
      <c r="H84" s="5"/>
      <c r="I84" s="5"/>
      <c r="J84" s="5"/>
      <c r="K84" s="5"/>
      <c r="L84" s="729" t="s">
        <v>3786</v>
      </c>
      <c r="M84" s="715"/>
      <c r="N84" s="843"/>
      <c r="O84" s="843"/>
      <c r="P84" s="843"/>
      <c r="Q84" s="844"/>
      <c r="R84" s="14"/>
    </row>
    <row r="85" spans="1:18" ht="20.3" customHeight="1" x14ac:dyDescent="0.3">
      <c r="A85" s="9"/>
      <c r="B85" s="5"/>
      <c r="C85" s="5"/>
      <c r="D85" s="5"/>
      <c r="E85" s="5"/>
      <c r="F85" s="5"/>
      <c r="G85" s="5"/>
      <c r="H85" s="5"/>
      <c r="I85" s="5"/>
      <c r="J85" s="5"/>
      <c r="K85" s="5"/>
      <c r="L85" s="729" t="s">
        <v>3787</v>
      </c>
      <c r="M85" s="715"/>
      <c r="N85" s="843"/>
      <c r="O85" s="843"/>
      <c r="P85" s="843"/>
      <c r="Q85" s="844"/>
      <c r="R85" s="14"/>
    </row>
    <row r="86" spans="1:18" ht="20.3" customHeight="1" x14ac:dyDescent="0.3">
      <c r="A86" s="9"/>
      <c r="B86" s="5"/>
      <c r="C86" s="5"/>
      <c r="D86" s="5"/>
      <c r="E86" s="5"/>
      <c r="F86" s="5"/>
      <c r="G86" s="5"/>
      <c r="H86" s="5"/>
      <c r="I86" s="5"/>
      <c r="J86" s="5"/>
      <c r="K86" s="5"/>
      <c r="L86" s="729" t="s">
        <v>3788</v>
      </c>
      <c r="M86" s="715"/>
      <c r="N86" s="843"/>
      <c r="O86" s="843"/>
      <c r="P86" s="843"/>
      <c r="Q86" s="844"/>
      <c r="R86" s="14"/>
    </row>
    <row r="87" spans="1:18" ht="20.3" customHeight="1" x14ac:dyDescent="0.3">
      <c r="A87" s="9"/>
      <c r="B87" s="5"/>
      <c r="C87" s="5"/>
      <c r="D87" s="5"/>
      <c r="E87" s="5"/>
      <c r="F87" s="5"/>
      <c r="G87" s="5"/>
      <c r="H87" s="5"/>
      <c r="I87" s="5"/>
      <c r="J87" s="5"/>
      <c r="K87" s="5"/>
      <c r="L87" s="729" t="s">
        <v>3789</v>
      </c>
      <c r="M87" s="715"/>
      <c r="N87" s="843"/>
      <c r="O87" s="843"/>
      <c r="P87" s="843"/>
      <c r="Q87" s="844"/>
      <c r="R87" s="14"/>
    </row>
    <row r="88" spans="1:18" ht="20.3" customHeight="1" x14ac:dyDescent="0.3">
      <c r="A88" s="9"/>
      <c r="B88" s="5"/>
      <c r="C88" s="5"/>
      <c r="D88" s="5"/>
      <c r="E88" s="5"/>
      <c r="F88" s="5"/>
      <c r="G88" s="5"/>
      <c r="H88" s="5"/>
      <c r="I88" s="5"/>
      <c r="J88" s="5"/>
      <c r="K88" s="5"/>
      <c r="L88" s="729" t="s">
        <v>3790</v>
      </c>
      <c r="M88" s="715"/>
      <c r="N88" s="843"/>
      <c r="O88" s="843"/>
      <c r="P88" s="843"/>
      <c r="Q88" s="844"/>
      <c r="R88" s="14"/>
    </row>
    <row r="89" spans="1:18" ht="20.3" customHeight="1" x14ac:dyDescent="0.3">
      <c r="A89" s="9"/>
      <c r="B89" s="5"/>
      <c r="C89" s="5"/>
      <c r="D89" s="5"/>
      <c r="E89" s="5"/>
      <c r="F89" s="5"/>
      <c r="G89" s="5"/>
      <c r="H89" s="5"/>
      <c r="I89" s="5"/>
      <c r="J89" s="5"/>
      <c r="K89" s="5"/>
      <c r="L89" s="729" t="s">
        <v>3791</v>
      </c>
      <c r="M89" s="715"/>
      <c r="N89" s="843"/>
      <c r="O89" s="843"/>
      <c r="P89" s="843"/>
      <c r="Q89" s="844"/>
      <c r="R89" s="14"/>
    </row>
    <row r="90" spans="1:18" ht="20.3" customHeight="1" x14ac:dyDescent="0.3">
      <c r="A90" s="9"/>
      <c r="B90" s="5"/>
      <c r="C90" s="5"/>
      <c r="D90" s="5"/>
      <c r="E90" s="5"/>
      <c r="F90" s="5"/>
      <c r="G90" s="5"/>
      <c r="H90" s="5"/>
      <c r="I90" s="5"/>
      <c r="J90" s="5"/>
      <c r="K90" s="5"/>
      <c r="L90" s="729" t="s">
        <v>3792</v>
      </c>
      <c r="M90" s="715"/>
      <c r="N90" s="843"/>
      <c r="O90" s="843"/>
      <c r="P90" s="843"/>
      <c r="Q90" s="844"/>
      <c r="R90" s="14"/>
    </row>
    <row r="91" spans="1:18" ht="20.3" customHeight="1" x14ac:dyDescent="0.3">
      <c r="A91" s="9"/>
      <c r="B91" s="5"/>
      <c r="C91" s="5"/>
      <c r="D91" s="5"/>
      <c r="E91" s="5"/>
      <c r="F91" s="5"/>
      <c r="G91" s="5"/>
      <c r="H91" s="5"/>
      <c r="I91" s="5"/>
      <c r="J91" s="5"/>
      <c r="K91" s="5"/>
      <c r="L91" s="729" t="s">
        <v>3793</v>
      </c>
      <c r="M91" s="715"/>
      <c r="N91" s="843"/>
      <c r="O91" s="843"/>
      <c r="P91" s="843"/>
      <c r="Q91" s="844"/>
      <c r="R91" s="14"/>
    </row>
    <row r="92" spans="1:18" ht="20.3" customHeight="1" x14ac:dyDescent="0.3">
      <c r="A92" s="9"/>
      <c r="B92" s="5"/>
      <c r="C92" s="5"/>
      <c r="D92" s="5"/>
      <c r="E92" s="5"/>
      <c r="F92" s="5"/>
      <c r="G92" s="5"/>
      <c r="H92" s="5"/>
      <c r="I92" s="5"/>
      <c r="J92" s="5"/>
      <c r="K92" s="5"/>
      <c r="L92" s="729" t="s">
        <v>3794</v>
      </c>
      <c r="M92" s="715"/>
      <c r="N92" s="843"/>
      <c r="O92" s="843"/>
      <c r="P92" s="843"/>
      <c r="Q92" s="844"/>
      <c r="R92" s="14"/>
    </row>
    <row r="93" spans="1:18" ht="20.3" customHeight="1" x14ac:dyDescent="0.3">
      <c r="A93" s="9"/>
      <c r="B93" s="5"/>
      <c r="C93" s="5"/>
      <c r="D93" s="5"/>
      <c r="E93" s="5"/>
      <c r="F93" s="5"/>
      <c r="G93" s="5"/>
      <c r="H93" s="5"/>
      <c r="I93" s="5"/>
      <c r="J93" s="5"/>
      <c r="K93" s="5"/>
      <c r="L93" s="729" t="s">
        <v>3795</v>
      </c>
      <c r="M93" s="715"/>
      <c r="N93" s="843"/>
      <c r="O93" s="843"/>
      <c r="P93" s="843"/>
      <c r="Q93" s="844"/>
      <c r="R93" s="14"/>
    </row>
    <row r="94" spans="1:18" ht="20.3" customHeight="1" x14ac:dyDescent="0.3">
      <c r="A94" s="9"/>
      <c r="B94" s="5"/>
      <c r="C94" s="5"/>
      <c r="D94" s="5"/>
      <c r="E94" s="5"/>
      <c r="F94" s="5"/>
      <c r="G94" s="5"/>
      <c r="H94" s="5"/>
      <c r="I94" s="5"/>
      <c r="J94" s="5"/>
      <c r="K94" s="5"/>
      <c r="L94" s="729" t="s">
        <v>3796</v>
      </c>
      <c r="M94" s="715"/>
      <c r="N94" s="843"/>
      <c r="O94" s="843"/>
      <c r="P94" s="843"/>
      <c r="Q94" s="844"/>
      <c r="R94" s="14"/>
    </row>
    <row r="95" spans="1:18" ht="20.3" customHeight="1" x14ac:dyDescent="0.3">
      <c r="A95" s="9"/>
      <c r="B95" s="5"/>
      <c r="C95" s="5"/>
      <c r="D95" s="5"/>
      <c r="E95" s="5"/>
      <c r="F95" s="5"/>
      <c r="G95" s="5"/>
      <c r="H95" s="5"/>
      <c r="I95" s="5"/>
      <c r="J95" s="5"/>
      <c r="K95" s="5"/>
      <c r="L95" s="730" t="s">
        <v>3797</v>
      </c>
      <c r="M95" s="716"/>
      <c r="N95" s="855"/>
      <c r="O95" s="855"/>
      <c r="P95" s="855"/>
      <c r="Q95" s="856"/>
      <c r="R95" s="14"/>
    </row>
    <row r="96" spans="1:18" ht="20.3" customHeight="1" thickBot="1" x14ac:dyDescent="0.35">
      <c r="A96" s="10"/>
      <c r="B96" s="11"/>
      <c r="C96" s="11"/>
      <c r="D96" s="11"/>
      <c r="E96" s="11"/>
      <c r="F96" s="11"/>
      <c r="G96" s="11"/>
      <c r="H96" s="11"/>
      <c r="I96" s="11"/>
      <c r="J96" s="11"/>
      <c r="K96" s="11"/>
      <c r="L96" s="11"/>
      <c r="M96" s="11"/>
      <c r="N96" s="11"/>
      <c r="O96" s="11"/>
      <c r="P96" s="11"/>
      <c r="Q96" s="11"/>
      <c r="R96" s="15"/>
    </row>
  </sheetData>
  <mergeCells count="43">
    <mergeCell ref="N62:Q62"/>
    <mergeCell ref="N63:Q63"/>
    <mergeCell ref="N64:Q64"/>
    <mergeCell ref="N65:Q65"/>
    <mergeCell ref="N66:Q66"/>
    <mergeCell ref="N1:N2"/>
    <mergeCell ref="B3:F3"/>
    <mergeCell ref="G3:K3"/>
    <mergeCell ref="B4:F4"/>
    <mergeCell ref="G4:K4"/>
    <mergeCell ref="B5:F5"/>
    <mergeCell ref="G5:K5"/>
    <mergeCell ref="B6:F6"/>
    <mergeCell ref="B1:K2"/>
    <mergeCell ref="L1:L2"/>
    <mergeCell ref="N67:Q67"/>
    <mergeCell ref="N68:Q68"/>
    <mergeCell ref="N69:Q69"/>
    <mergeCell ref="N70:Q70"/>
    <mergeCell ref="N71:Q71"/>
    <mergeCell ref="N72:Q72"/>
    <mergeCell ref="N73:Q73"/>
    <mergeCell ref="N74:Q74"/>
    <mergeCell ref="N76:Q76"/>
    <mergeCell ref="N77:Q77"/>
    <mergeCell ref="N78:Q78"/>
    <mergeCell ref="N79:Q79"/>
    <mergeCell ref="N80:Q80"/>
    <mergeCell ref="N81:Q81"/>
    <mergeCell ref="N82:Q82"/>
    <mergeCell ref="N83:Q83"/>
    <mergeCell ref="N84:Q84"/>
    <mergeCell ref="N85:Q85"/>
    <mergeCell ref="N86:Q86"/>
    <mergeCell ref="N87:Q87"/>
    <mergeCell ref="N93:Q93"/>
    <mergeCell ref="N94:Q94"/>
    <mergeCell ref="N95:Q95"/>
    <mergeCell ref="N88:Q88"/>
    <mergeCell ref="N89:Q89"/>
    <mergeCell ref="N90:Q90"/>
    <mergeCell ref="N91:Q91"/>
    <mergeCell ref="N92:Q92"/>
  </mergeCells>
  <phoneticPr fontId="24" type="noConversion"/>
  <conditionalFormatting sqref="L59">
    <cfRule type="dataBar" priority="8">
      <dataBar>
        <cfvo type="num" val="0"/>
        <cfvo type="num" val="100"/>
        <color rgb="FF638EC6"/>
      </dataBar>
      <extLst>
        <ext xmlns:x14="http://schemas.microsoft.com/office/spreadsheetml/2009/9/main" uri="{B025F937-C7B1-47D3-B67F-A62EFF666E3E}">
          <x14:id>{F86FED99-37ED-483F-A460-6D0471547FEC}</x14:id>
        </ext>
      </extLst>
    </cfRule>
  </conditionalFormatting>
  <hyperlinks>
    <hyperlink ref="B3:F3" location="'Services - SCM'!A1" tooltip="1. Security Monitoring" display="1. Security Monitoring" xr:uid="{00000000-0004-0000-1E00-000000000000}"/>
    <hyperlink ref="B6:F6" location="'Services - THR'!A1" tooltip="4. Threat Intelligence" display="4. Threat Intelligence" xr:uid="{00000000-0004-0000-1E00-000001000000}"/>
    <hyperlink ref="G4:K4" location="'Services - VUL'!A1" tooltip="6. Vulnerability Management" display="6. Vulnerability Management" xr:uid="{00000000-0004-0000-1E00-000002000000}"/>
    <hyperlink ref="B4:F4" location="'Services - SIM'!A1" tooltip="2. Security Incident Management" display="2. Security Incident Management" xr:uid="{00000000-0004-0000-1E00-000003000000}"/>
    <hyperlink ref="B5:F5" location="'Services - A&amp;F'!A1" tooltip="3. Security Analysis &amp; Forensics" display="3. Security Analysis &amp; Forensics" xr:uid="{00000000-0004-0000-1E00-000004000000}"/>
    <hyperlink ref="G3:K3" location="'Services - HNT'!A1" tooltip="5. Threat Hunting" display="5. Threat Hunting" xr:uid="{00000000-0004-0000-1E00-000005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5942" r:id="rId4" name="Drop Down 54">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65943" r:id="rId5" name="Drop Down 55">
              <controlPr defaultSize="0" autoLine="0" autoPict="0">
                <anchor moveWithCells="1">
                  <from>
                    <xdr:col>13</xdr:col>
                    <xdr:colOff>15368</xdr:colOff>
                    <xdr:row>10</xdr:row>
                    <xdr:rowOff>15368</xdr:rowOff>
                  </from>
                  <to>
                    <xdr:col>14</xdr:col>
                    <xdr:colOff>15368</xdr:colOff>
                    <xdr:row>10</xdr:row>
                    <xdr:rowOff>238205</xdr:rowOff>
                  </to>
                </anchor>
              </controlPr>
            </control>
          </mc:Choice>
        </mc:AlternateContent>
        <mc:AlternateContent xmlns:mc="http://schemas.openxmlformats.org/markup-compatibility/2006">
          <mc:Choice Requires="x14">
            <control shapeId="165944" r:id="rId6" name="Drop Down 56">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65945" r:id="rId7" name="Drop Down 57">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65946" r:id="rId8" name="Drop Down 58">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65947" r:id="rId9" name="Drop Down 59">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65948" r:id="rId10" name="Drop Down 60">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65949" r:id="rId11" name="Drop Down 61">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65950" r:id="rId12" name="Drop Down 62">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65951" r:id="rId13" name="Drop Down 63">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65952" r:id="rId14" name="Drop Down 64">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65953" r:id="rId15" name="Drop Down 65">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65954" r:id="rId16" name="Drop Down 66">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65955" r:id="rId17" name="Drop Down 67">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65956" r:id="rId18" name="Drop Down 68">
              <controlPr defaultSize="0" autoLine="0" autoPict="0">
                <anchor moveWithCells="1">
                  <from>
                    <xdr:col>13</xdr:col>
                    <xdr:colOff>15368</xdr:colOff>
                    <xdr:row>24</xdr:row>
                    <xdr:rowOff>15368</xdr:rowOff>
                  </from>
                  <to>
                    <xdr:col>14</xdr:col>
                    <xdr:colOff>15368</xdr:colOff>
                    <xdr:row>24</xdr:row>
                    <xdr:rowOff>238205</xdr:rowOff>
                  </to>
                </anchor>
              </controlPr>
            </control>
          </mc:Choice>
        </mc:AlternateContent>
        <mc:AlternateContent xmlns:mc="http://schemas.openxmlformats.org/markup-compatibility/2006">
          <mc:Choice Requires="x14">
            <control shapeId="165957" r:id="rId19" name="Drop Down 69">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65958" r:id="rId20" name="Drop Down 70">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65959" r:id="rId21" name="Drop Down 71">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65960" r:id="rId22" name="Drop Down 72">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65961" r:id="rId23" name="Drop Down 73">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65962" r:id="rId24" name="Drop Down 74">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65963" r:id="rId25" name="Drop Down 75">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65964" r:id="rId26" name="Drop Down 76">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65965" r:id="rId27" name="Drop Down 77">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65966" r:id="rId28" name="Drop Down 78">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65967" r:id="rId29" name="Drop Down 79">
              <controlPr defaultSize="0" autoLine="0" autoPict="0">
                <anchor moveWithCells="1">
                  <from>
                    <xdr:col>13</xdr:col>
                    <xdr:colOff>15368</xdr:colOff>
                    <xdr:row>25</xdr:row>
                    <xdr:rowOff>15368</xdr:rowOff>
                  </from>
                  <to>
                    <xdr:col>14</xdr:col>
                    <xdr:colOff>15368</xdr:colOff>
                    <xdr:row>25</xdr:row>
                    <xdr:rowOff>238205</xdr:rowOff>
                  </to>
                </anchor>
              </controlPr>
            </control>
          </mc:Choice>
        </mc:AlternateContent>
        <mc:AlternateContent xmlns:mc="http://schemas.openxmlformats.org/markup-compatibility/2006">
          <mc:Choice Requires="x14">
            <control shapeId="165968" r:id="rId30" name="Drop Down 80">
              <controlPr defaultSize="0" autoLine="0" autoPict="0">
                <anchor moveWithCells="1">
                  <from>
                    <xdr:col>13</xdr:col>
                    <xdr:colOff>15368</xdr:colOff>
                    <xdr:row>26</xdr:row>
                    <xdr:rowOff>15368</xdr:rowOff>
                  </from>
                  <to>
                    <xdr:col>14</xdr:col>
                    <xdr:colOff>15368</xdr:colOff>
                    <xdr:row>26</xdr:row>
                    <xdr:rowOff>238205</xdr:rowOff>
                  </to>
                </anchor>
              </controlPr>
            </control>
          </mc:Choice>
        </mc:AlternateContent>
        <mc:AlternateContent xmlns:mc="http://schemas.openxmlformats.org/markup-compatibility/2006">
          <mc:Choice Requires="x14">
            <control shapeId="165969" r:id="rId31" name="Drop Down 81">
              <controlPr defaultSize="0" autoLine="0" autoPict="0">
                <anchor moveWithCells="1">
                  <from>
                    <xdr:col>13</xdr:col>
                    <xdr:colOff>15368</xdr:colOff>
                    <xdr:row>27</xdr:row>
                    <xdr:rowOff>15368</xdr:rowOff>
                  </from>
                  <to>
                    <xdr:col>14</xdr:col>
                    <xdr:colOff>15368</xdr:colOff>
                    <xdr:row>27</xdr:row>
                    <xdr:rowOff>238205</xdr:rowOff>
                  </to>
                </anchor>
              </controlPr>
            </control>
          </mc:Choice>
        </mc:AlternateContent>
        <mc:AlternateContent xmlns:mc="http://schemas.openxmlformats.org/markup-compatibility/2006">
          <mc:Choice Requires="x14">
            <control shapeId="165970" r:id="rId32" name="Drop Down 82">
              <controlPr defaultSize="0" autoLine="0" autoPict="0">
                <anchor moveWithCells="1">
                  <from>
                    <xdr:col>13</xdr:col>
                    <xdr:colOff>15368</xdr:colOff>
                    <xdr:row>28</xdr:row>
                    <xdr:rowOff>15368</xdr:rowOff>
                  </from>
                  <to>
                    <xdr:col>14</xdr:col>
                    <xdr:colOff>15368</xdr:colOff>
                    <xdr:row>28</xdr:row>
                    <xdr:rowOff>238205</xdr:rowOff>
                  </to>
                </anchor>
              </controlPr>
            </control>
          </mc:Choice>
        </mc:AlternateContent>
        <mc:AlternateContent xmlns:mc="http://schemas.openxmlformats.org/markup-compatibility/2006">
          <mc:Choice Requires="x14">
            <control shapeId="165971" r:id="rId33" name="Drop Down 83">
              <controlPr defaultSize="0" autoLine="0" autoPict="0">
                <anchor moveWithCells="1">
                  <from>
                    <xdr:col>13</xdr:col>
                    <xdr:colOff>15368</xdr:colOff>
                    <xdr:row>29</xdr:row>
                    <xdr:rowOff>15368</xdr:rowOff>
                  </from>
                  <to>
                    <xdr:col>14</xdr:col>
                    <xdr:colOff>15368</xdr:colOff>
                    <xdr:row>29</xdr:row>
                    <xdr:rowOff>238205</xdr:rowOff>
                  </to>
                </anchor>
              </controlPr>
            </control>
          </mc:Choice>
        </mc:AlternateContent>
        <mc:AlternateContent xmlns:mc="http://schemas.openxmlformats.org/markup-compatibility/2006">
          <mc:Choice Requires="x14">
            <control shapeId="165972" r:id="rId34" name="Drop Down 84">
              <controlPr defaultSize="0" autoLine="0" autoPict="0">
                <anchor moveWithCells="1">
                  <from>
                    <xdr:col>13</xdr:col>
                    <xdr:colOff>15368</xdr:colOff>
                    <xdr:row>30</xdr:row>
                    <xdr:rowOff>15368</xdr:rowOff>
                  </from>
                  <to>
                    <xdr:col>14</xdr:col>
                    <xdr:colOff>15368</xdr:colOff>
                    <xdr:row>30</xdr:row>
                    <xdr:rowOff>238205</xdr:rowOff>
                  </to>
                </anchor>
              </controlPr>
            </control>
          </mc:Choice>
        </mc:AlternateContent>
        <mc:AlternateContent xmlns:mc="http://schemas.openxmlformats.org/markup-compatibility/2006">
          <mc:Choice Requires="x14">
            <control shapeId="165973" r:id="rId35" name="Drop Down 85">
              <controlPr defaultSize="0" autoLine="0" autoPict="0">
                <anchor moveWithCells="1">
                  <from>
                    <xdr:col>13</xdr:col>
                    <xdr:colOff>15368</xdr:colOff>
                    <xdr:row>31</xdr:row>
                    <xdr:rowOff>15368</xdr:rowOff>
                  </from>
                  <to>
                    <xdr:col>14</xdr:col>
                    <xdr:colOff>15368</xdr:colOff>
                    <xdr:row>31</xdr:row>
                    <xdr:rowOff>238205</xdr:rowOff>
                  </to>
                </anchor>
              </controlPr>
            </control>
          </mc:Choice>
        </mc:AlternateContent>
        <mc:AlternateContent xmlns:mc="http://schemas.openxmlformats.org/markup-compatibility/2006">
          <mc:Choice Requires="x14">
            <control shapeId="165974" r:id="rId36" name="Drop Down 86">
              <controlPr defaultSize="0" autoLine="0" autoPict="0">
                <anchor moveWithCells="1">
                  <from>
                    <xdr:col>13</xdr:col>
                    <xdr:colOff>15368</xdr:colOff>
                    <xdr:row>33</xdr:row>
                    <xdr:rowOff>15368</xdr:rowOff>
                  </from>
                  <to>
                    <xdr:col>14</xdr:col>
                    <xdr:colOff>15368</xdr:colOff>
                    <xdr:row>33</xdr:row>
                    <xdr:rowOff>238205</xdr:rowOff>
                  </to>
                </anchor>
              </controlPr>
            </control>
          </mc:Choice>
        </mc:AlternateContent>
        <mc:AlternateContent xmlns:mc="http://schemas.openxmlformats.org/markup-compatibility/2006">
          <mc:Choice Requires="x14">
            <control shapeId="165975" r:id="rId37" name="Drop Down 87">
              <controlPr defaultSize="0" autoLine="0" autoPict="0">
                <anchor moveWithCells="1">
                  <from>
                    <xdr:col>13</xdr:col>
                    <xdr:colOff>15368</xdr:colOff>
                    <xdr:row>34</xdr:row>
                    <xdr:rowOff>15368</xdr:rowOff>
                  </from>
                  <to>
                    <xdr:col>14</xdr:col>
                    <xdr:colOff>15368</xdr:colOff>
                    <xdr:row>34</xdr:row>
                    <xdr:rowOff>238205</xdr:rowOff>
                  </to>
                </anchor>
              </controlPr>
            </control>
          </mc:Choice>
        </mc:AlternateContent>
        <mc:AlternateContent xmlns:mc="http://schemas.openxmlformats.org/markup-compatibility/2006">
          <mc:Choice Requires="x14">
            <control shapeId="165976" r:id="rId38" name="Drop Down 88">
              <controlPr defaultSize="0" autoLine="0" autoPict="0">
                <anchor moveWithCells="1">
                  <from>
                    <xdr:col>13</xdr:col>
                    <xdr:colOff>15368</xdr:colOff>
                    <xdr:row>35</xdr:row>
                    <xdr:rowOff>15368</xdr:rowOff>
                  </from>
                  <to>
                    <xdr:col>14</xdr:col>
                    <xdr:colOff>15368</xdr:colOff>
                    <xdr:row>35</xdr:row>
                    <xdr:rowOff>238205</xdr:rowOff>
                  </to>
                </anchor>
              </controlPr>
            </control>
          </mc:Choice>
        </mc:AlternateContent>
        <mc:AlternateContent xmlns:mc="http://schemas.openxmlformats.org/markup-compatibility/2006">
          <mc:Choice Requires="x14">
            <control shapeId="165977" r:id="rId39" name="Drop Down 89">
              <controlPr defaultSize="0" autoLine="0" autoPict="0">
                <anchor moveWithCells="1">
                  <from>
                    <xdr:col>11</xdr:col>
                    <xdr:colOff>15368</xdr:colOff>
                    <xdr:row>38</xdr:row>
                    <xdr:rowOff>15368</xdr:rowOff>
                  </from>
                  <to>
                    <xdr:col>12</xdr:col>
                    <xdr:colOff>15368</xdr:colOff>
                    <xdr:row>38</xdr:row>
                    <xdr:rowOff>238205</xdr:rowOff>
                  </to>
                </anchor>
              </controlPr>
            </control>
          </mc:Choice>
        </mc:AlternateContent>
        <mc:AlternateContent xmlns:mc="http://schemas.openxmlformats.org/markup-compatibility/2006">
          <mc:Choice Requires="x14">
            <control shapeId="165978" r:id="rId40" name="Drop Down 90">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65979" r:id="rId41" name="Drop Down 91">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65980" r:id="rId42" name="Drop Down 92">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65981" r:id="rId43" name="Drop Down 93">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65982" r:id="rId44" name="Drop Down 94">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65983" r:id="rId45" name="Drop Down 95">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65984" r:id="rId46" name="Drop Down 96">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65985" r:id="rId47" name="Drop Down 97">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65986" r:id="rId48" name="Drop Down 98">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65987" r:id="rId49" name="Drop Down 99">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65988" r:id="rId50" name="Drop Down 100">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65989" r:id="rId51" name="Drop Down 101">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65990" r:id="rId52" name="Drop Down 102">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65991" r:id="rId53" name="Drop Down 103">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65992" r:id="rId54" name="Drop Down 104">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65993" r:id="rId55" name="Drop Down 105">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65994" r:id="rId56" name="Drop Down 106">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65995" r:id="rId57" name="Drop Down 107">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65996" r:id="rId58" name="Drop Down 108">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65997" r:id="rId59" name="Drop Down 109">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65998" r:id="rId60" name="Drop Down 110">
              <controlPr defaultSize="0" autoLine="0" autoPict="0">
                <anchor moveWithCells="1">
                  <from>
                    <xdr:col>13</xdr:col>
                    <xdr:colOff>15368</xdr:colOff>
                    <xdr:row>32</xdr:row>
                    <xdr:rowOff>15368</xdr:rowOff>
                  </from>
                  <to>
                    <xdr:col>14</xdr:col>
                    <xdr:colOff>15368</xdr:colOff>
                    <xdr:row>32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6" id="{23B73AD2-AFDE-469E-9009-CCC4F896869F}">
            <xm:f>_Output!$D$918=1</xm:f>
            <x14:dxf>
              <font>
                <strike/>
              </font>
              <fill>
                <patternFill>
                  <bgColor rgb="FFFFC000"/>
                </patternFill>
              </fill>
            </x14:dxf>
          </x14:cfRule>
          <xm:sqref>A9:Q59</xm:sqref>
        </x14:conditionalFormatting>
        <x14:conditionalFormatting xmlns:xm="http://schemas.microsoft.com/office/excel/2006/main">
          <x14:cfRule type="dataBar" id="{F86FED99-37ED-483F-A460-6D0471547FEC}">
            <x14:dataBar minLength="0" maxLength="100" border="1" gradient="0">
              <x14:cfvo type="num">
                <xm:f>0</xm:f>
              </x14:cfvo>
              <x14:cfvo type="num">
                <xm:f>100</xm:f>
              </x14:cfvo>
              <x14:borderColor theme="3"/>
              <x14:negativeFillColor rgb="FFFF0000"/>
              <x14:axisColor rgb="FF000000"/>
            </x14:dataBar>
          </x14:cfRule>
          <xm:sqref>L59</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Blad38">
    <tabColor rgb="FF0070C0"/>
  </sheetPr>
  <dimension ref="A1:Z72"/>
  <sheetViews>
    <sheetView showRowColHeaders="0" zoomScaleNormal="100" workbookViewId="0">
      <pane ySplit="7" topLeftCell="A8" activePane="bottomLeft" state="frozen"/>
      <selection pane="bottomLeft" activeCell="L28" sqref="L28:M28"/>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12.21875" customWidth="1"/>
    <col min="17" max="17" width="2.21875" customWidth="1"/>
    <col min="18" max="18" width="57.21875" customWidth="1"/>
    <col min="19" max="19" width="113" customWidth="1"/>
    <col min="20" max="20" width="2.21875" customWidth="1"/>
    <col min="21" max="26" width="0" hidden="1" customWidth="1"/>
    <col min="27" max="16384" width="9.21875" hidden="1"/>
  </cols>
  <sheetData>
    <row r="1" spans="1:20" ht="20.149999999999999" customHeight="1" x14ac:dyDescent="0.3">
      <c r="A1" s="483"/>
      <c r="B1" s="851" t="s">
        <v>2376</v>
      </c>
      <c r="C1" s="852"/>
      <c r="D1" s="852"/>
      <c r="E1" s="852"/>
      <c r="F1" s="852"/>
      <c r="G1" s="852"/>
      <c r="H1" s="852"/>
      <c r="I1" s="852"/>
      <c r="J1" s="852"/>
      <c r="K1" s="852"/>
      <c r="L1" s="759"/>
      <c r="M1" s="421"/>
      <c r="N1" s="759"/>
      <c r="O1" s="421"/>
      <c r="P1" s="421"/>
      <c r="Q1" s="421"/>
      <c r="R1" s="421"/>
      <c r="S1" s="421"/>
      <c r="T1" s="412"/>
    </row>
    <row r="2" spans="1:20" ht="20.149999999999999" customHeight="1" x14ac:dyDescent="0.3">
      <c r="A2" s="484"/>
      <c r="B2" s="753"/>
      <c r="C2" s="754"/>
      <c r="D2" s="754"/>
      <c r="E2" s="754"/>
      <c r="F2" s="754"/>
      <c r="G2" s="754"/>
      <c r="H2" s="754"/>
      <c r="I2" s="754"/>
      <c r="J2" s="754"/>
      <c r="K2" s="754"/>
      <c r="L2" s="743"/>
      <c r="M2" s="422"/>
      <c r="N2" s="743"/>
      <c r="O2" s="422"/>
      <c r="P2" s="422"/>
      <c r="Q2" s="422"/>
      <c r="R2" s="422"/>
      <c r="S2" s="422"/>
      <c r="T2" s="415"/>
    </row>
    <row r="3" spans="1:20" ht="20.149999999999999" customHeight="1" x14ac:dyDescent="0.3">
      <c r="A3" s="484"/>
      <c r="B3" s="744" t="s">
        <v>2382</v>
      </c>
      <c r="C3" s="745"/>
      <c r="D3" s="745"/>
      <c r="E3" s="745"/>
      <c r="F3" s="746"/>
      <c r="G3" s="735"/>
      <c r="H3" s="736"/>
      <c r="I3" s="736"/>
      <c r="J3" s="736"/>
      <c r="K3" s="736"/>
      <c r="L3" s="414"/>
      <c r="M3" s="414"/>
      <c r="N3" s="414"/>
      <c r="O3" s="414"/>
      <c r="P3" s="414"/>
      <c r="Q3" s="414"/>
      <c r="R3" s="414"/>
      <c r="S3" s="414"/>
      <c r="T3" s="415"/>
    </row>
    <row r="4" spans="1:20" ht="20.149999999999999" customHeight="1" x14ac:dyDescent="0.3">
      <c r="A4" s="484"/>
      <c r="B4" s="735" t="s">
        <v>2814</v>
      </c>
      <c r="C4" s="736"/>
      <c r="D4" s="736"/>
      <c r="E4" s="736"/>
      <c r="F4" s="736"/>
      <c r="G4" s="735"/>
      <c r="H4" s="736"/>
      <c r="I4" s="736"/>
      <c r="J4" s="736"/>
      <c r="K4" s="736"/>
      <c r="L4" s="414"/>
      <c r="M4" s="414"/>
      <c r="N4" s="414"/>
      <c r="O4" s="414"/>
      <c r="P4" s="414"/>
      <c r="Q4" s="414"/>
      <c r="R4" s="414"/>
      <c r="S4" s="414"/>
      <c r="T4" s="415"/>
    </row>
    <row r="5" spans="1:20" ht="20.149999999999999" customHeight="1" x14ac:dyDescent="0.3">
      <c r="A5" s="484"/>
      <c r="B5" s="735"/>
      <c r="C5" s="736"/>
      <c r="D5" s="736"/>
      <c r="E5" s="736"/>
      <c r="F5" s="736"/>
      <c r="G5" s="735"/>
      <c r="H5" s="736"/>
      <c r="I5" s="736"/>
      <c r="J5" s="736"/>
      <c r="K5" s="736"/>
      <c r="L5" s="414"/>
      <c r="M5" s="414"/>
      <c r="N5" s="414"/>
      <c r="O5" s="414"/>
      <c r="P5" s="414"/>
      <c r="Q5" s="414"/>
      <c r="R5" s="414"/>
      <c r="S5" s="414"/>
      <c r="T5" s="415"/>
    </row>
    <row r="6" spans="1:20" ht="20.149999999999999" customHeight="1" x14ac:dyDescent="0.3">
      <c r="A6" s="484"/>
      <c r="B6" s="735"/>
      <c r="C6" s="736"/>
      <c r="D6" s="736"/>
      <c r="E6" s="736"/>
      <c r="F6" s="737"/>
      <c r="G6" s="482"/>
      <c r="H6" s="487"/>
      <c r="I6" s="487"/>
      <c r="J6" s="487"/>
      <c r="K6" s="487"/>
      <c r="L6" s="414"/>
      <c r="M6" s="414"/>
      <c r="N6" s="414"/>
      <c r="O6" s="414"/>
      <c r="P6" s="414"/>
      <c r="Q6" s="414"/>
      <c r="R6" s="414"/>
      <c r="S6" s="414"/>
      <c r="T6" s="415"/>
    </row>
    <row r="7" spans="1:20" ht="20.149999999999999" customHeight="1" thickBot="1" x14ac:dyDescent="0.35">
      <c r="A7" s="416"/>
      <c r="B7" s="417"/>
      <c r="C7" s="417"/>
      <c r="D7" s="417"/>
      <c r="E7" s="417"/>
      <c r="F7" s="417"/>
      <c r="G7" s="417"/>
      <c r="H7" s="417"/>
      <c r="I7" s="417"/>
      <c r="J7" s="417"/>
      <c r="K7" s="417"/>
      <c r="L7" s="417"/>
      <c r="M7" s="417"/>
      <c r="N7" s="417"/>
      <c r="O7" s="417"/>
      <c r="P7" s="417"/>
      <c r="Q7" s="417"/>
      <c r="R7" s="417"/>
      <c r="S7" s="417"/>
      <c r="T7" s="418"/>
    </row>
    <row r="8" spans="1:20" ht="20.149999999999999" customHeight="1" x14ac:dyDescent="0.3">
      <c r="A8" s="153"/>
      <c r="B8" s="154"/>
      <c r="C8" s="154"/>
      <c r="D8" s="154"/>
      <c r="E8" s="154"/>
      <c r="F8" s="154"/>
      <c r="G8" s="154"/>
      <c r="H8" s="154"/>
      <c r="I8" s="154"/>
      <c r="J8" s="154"/>
      <c r="K8" s="154"/>
      <c r="L8" s="154"/>
      <c r="M8" s="154"/>
      <c r="N8" s="154"/>
      <c r="O8" s="154"/>
      <c r="P8" s="154"/>
      <c r="Q8" s="154"/>
      <c r="R8" s="154"/>
      <c r="S8" s="154"/>
      <c r="T8" s="155"/>
    </row>
    <row r="9" spans="1:20" s="5" customFormat="1" ht="20.149999999999999" customHeight="1" thickBot="1" x14ac:dyDescent="0.35">
      <c r="A9" s="174"/>
      <c r="B9" s="177" t="s">
        <v>2200</v>
      </c>
      <c r="C9" s="174"/>
      <c r="D9" s="682" t="s">
        <v>2380</v>
      </c>
      <c r="E9" s="420"/>
      <c r="F9" s="420"/>
      <c r="G9" s="420"/>
      <c r="H9" s="177" t="s">
        <v>479</v>
      </c>
      <c r="I9" s="174"/>
      <c r="J9" s="177" t="s">
        <v>2377</v>
      </c>
      <c r="K9" s="174"/>
      <c r="L9" s="177" t="s">
        <v>2378</v>
      </c>
      <c r="M9" s="174"/>
      <c r="N9" s="177" t="s">
        <v>2379</v>
      </c>
      <c r="O9" s="486"/>
      <c r="P9" s="400" t="s">
        <v>689</v>
      </c>
      <c r="Q9" s="400"/>
      <c r="R9" s="502"/>
      <c r="S9" s="420"/>
      <c r="T9" s="141"/>
    </row>
    <row r="10" spans="1:20" s="5" customFormat="1" ht="20.149999999999999" customHeight="1" x14ac:dyDescent="0.3">
      <c r="A10" s="141"/>
      <c r="B10" s="552" t="s">
        <v>53</v>
      </c>
      <c r="C10" s="163"/>
      <c r="D10" s="875" t="s">
        <v>2205</v>
      </c>
      <c r="E10" s="879"/>
      <c r="F10" s="879"/>
      <c r="G10" s="876"/>
      <c r="H10" s="875">
        <f>ROUND(5*(_Output!K9/100),2)</f>
        <v>0</v>
      </c>
      <c r="I10" s="876"/>
      <c r="J10" s="875"/>
      <c r="K10" s="876"/>
      <c r="L10" s="875"/>
      <c r="M10" s="876"/>
      <c r="N10" s="875"/>
      <c r="O10" s="876"/>
      <c r="P10" s="175"/>
      <c r="Q10" s="175"/>
      <c r="R10" s="503"/>
      <c r="S10" s="504"/>
      <c r="T10" s="141"/>
    </row>
    <row r="11" spans="1:20" s="5" customFormat="1" ht="20.149999999999999" customHeight="1" x14ac:dyDescent="0.3">
      <c r="A11" s="141"/>
      <c r="B11" s="402"/>
      <c r="C11" s="163"/>
      <c r="D11" s="865" t="s">
        <v>2206</v>
      </c>
      <c r="E11" s="880"/>
      <c r="F11" s="880"/>
      <c r="G11" s="866"/>
      <c r="H11" s="865">
        <f>ROUND(5*(_Output!K27/100),2)</f>
        <v>0</v>
      </c>
      <c r="I11" s="866"/>
      <c r="J11" s="865"/>
      <c r="K11" s="866"/>
      <c r="L11" s="865"/>
      <c r="M11" s="866"/>
      <c r="N11" s="865"/>
      <c r="O11" s="866"/>
      <c r="P11" s="175"/>
      <c r="Q11" s="175"/>
      <c r="R11" s="505"/>
      <c r="S11" s="506"/>
      <c r="T11" s="141"/>
    </row>
    <row r="12" spans="1:20" s="5" customFormat="1" ht="20.149999999999999" customHeight="1" x14ac:dyDescent="0.3">
      <c r="A12" s="141"/>
      <c r="B12" s="402"/>
      <c r="C12" s="169"/>
      <c r="D12" s="865" t="s">
        <v>2207</v>
      </c>
      <c r="E12" s="880"/>
      <c r="F12" s="880"/>
      <c r="G12" s="866"/>
      <c r="H12" s="865">
        <f>ROUND(5*(_Output!K46/100),2)</f>
        <v>0</v>
      </c>
      <c r="I12" s="866"/>
      <c r="J12" s="865"/>
      <c r="K12" s="866"/>
      <c r="L12" s="865"/>
      <c r="M12" s="866"/>
      <c r="N12" s="865"/>
      <c r="O12" s="866"/>
      <c r="P12" s="175"/>
      <c r="Q12" s="175"/>
      <c r="R12" s="505"/>
      <c r="S12" s="506"/>
      <c r="T12" s="141"/>
    </row>
    <row r="13" spans="1:20" s="5" customFormat="1" ht="20.149999999999999" customHeight="1" x14ac:dyDescent="0.3">
      <c r="A13" s="141"/>
      <c r="B13" s="490"/>
      <c r="C13" s="163"/>
      <c r="D13" s="865" t="s">
        <v>2209</v>
      </c>
      <c r="E13" s="880"/>
      <c r="F13" s="880"/>
      <c r="G13" s="866"/>
      <c r="H13" s="865">
        <f>ROUND(5*(_Output!K80/100),2)</f>
        <v>0</v>
      </c>
      <c r="I13" s="866"/>
      <c r="J13" s="865"/>
      <c r="K13" s="866"/>
      <c r="L13" s="865"/>
      <c r="M13" s="866"/>
      <c r="N13" s="865"/>
      <c r="O13" s="866"/>
      <c r="P13" s="175"/>
      <c r="Q13" s="175"/>
      <c r="R13" s="505"/>
      <c r="S13" s="506"/>
      <c r="T13" s="141"/>
    </row>
    <row r="14" spans="1:20" s="5" customFormat="1" ht="20.149999999999999" customHeight="1" x14ac:dyDescent="0.3">
      <c r="A14" s="141"/>
      <c r="B14" s="490"/>
      <c r="C14" s="171"/>
      <c r="D14" s="867" t="s">
        <v>3860</v>
      </c>
      <c r="E14" s="881"/>
      <c r="F14" s="881"/>
      <c r="G14" s="868"/>
      <c r="H14" s="867">
        <f>ROUND(5*(_Output!K91/100),2)</f>
        <v>0</v>
      </c>
      <c r="I14" s="868"/>
      <c r="J14" s="867"/>
      <c r="K14" s="868"/>
      <c r="L14" s="867"/>
      <c r="M14" s="868"/>
      <c r="N14" s="867"/>
      <c r="O14" s="868"/>
      <c r="P14" s="401"/>
      <c r="Q14" s="401"/>
      <c r="R14" s="505"/>
      <c r="S14" s="506"/>
      <c r="T14" s="141"/>
    </row>
    <row r="15" spans="1:20" s="5" customFormat="1" ht="20.149999999999999" customHeight="1" x14ac:dyDescent="0.3">
      <c r="A15" s="489"/>
      <c r="B15" s="491"/>
      <c r="C15" s="543" t="s">
        <v>2381</v>
      </c>
      <c r="D15" s="544" t="s">
        <v>53</v>
      </c>
      <c r="E15" s="171"/>
      <c r="F15" s="171"/>
      <c r="G15" s="171"/>
      <c r="H15" s="883">
        <f>ROUND(SUM(H10:I14)/(COUNT(H10:I14)),2)</f>
        <v>0</v>
      </c>
      <c r="I15" s="884"/>
      <c r="J15" s="883">
        <f>SUM('General - PRO'!G35:J35)</f>
        <v>3</v>
      </c>
      <c r="K15" s="884"/>
      <c r="L15" s="877" t="s">
        <v>2203</v>
      </c>
      <c r="M15" s="878"/>
      <c r="N15" s="877" t="s">
        <v>2203</v>
      </c>
      <c r="O15" s="878"/>
      <c r="P15" s="401"/>
      <c r="Q15" s="401"/>
      <c r="R15" s="505"/>
      <c r="S15" s="506"/>
      <c r="T15" s="141"/>
    </row>
    <row r="16" spans="1:20" s="5" customFormat="1" ht="20.149999999999999" customHeight="1" x14ac:dyDescent="0.3">
      <c r="A16" s="141"/>
      <c r="B16" s="552" t="s">
        <v>152</v>
      </c>
      <c r="C16" s="163"/>
      <c r="D16" s="875" t="s">
        <v>2196</v>
      </c>
      <c r="E16" s="879"/>
      <c r="F16" s="879"/>
      <c r="G16" s="876"/>
      <c r="H16" s="865">
        <f>ROUND(5*(_Output!K104/100),2)</f>
        <v>0</v>
      </c>
      <c r="I16" s="866"/>
      <c r="J16" s="865"/>
      <c r="K16" s="866"/>
      <c r="L16" s="865"/>
      <c r="M16" s="866"/>
      <c r="N16" s="865"/>
      <c r="O16" s="866"/>
      <c r="P16" s="175"/>
      <c r="Q16" s="175"/>
      <c r="R16" s="505"/>
      <c r="S16" s="506"/>
      <c r="T16" s="141"/>
    </row>
    <row r="17" spans="1:20" s="5" customFormat="1" ht="20.149999999999999" customHeight="1" x14ac:dyDescent="0.3">
      <c r="A17" s="141"/>
      <c r="B17" s="490"/>
      <c r="C17" s="163"/>
      <c r="D17" s="865" t="s">
        <v>2197</v>
      </c>
      <c r="E17" s="880"/>
      <c r="F17" s="880"/>
      <c r="G17" s="866"/>
      <c r="H17" s="865">
        <f>ROUND(5*(_Output!K145/100),2)</f>
        <v>0</v>
      </c>
      <c r="I17" s="866"/>
      <c r="J17" s="865"/>
      <c r="K17" s="866"/>
      <c r="L17" s="865"/>
      <c r="M17" s="866"/>
      <c r="N17" s="865"/>
      <c r="O17" s="866"/>
      <c r="P17" s="175"/>
      <c r="Q17" s="175"/>
      <c r="R17" s="505"/>
      <c r="S17" s="506"/>
      <c r="T17" s="141"/>
    </row>
    <row r="18" spans="1:20" s="5" customFormat="1" ht="20.149999999999999" customHeight="1" x14ac:dyDescent="0.3">
      <c r="A18" s="141"/>
      <c r="B18" s="490"/>
      <c r="C18" s="163"/>
      <c r="D18" s="865" t="s">
        <v>2198</v>
      </c>
      <c r="E18" s="880"/>
      <c r="F18" s="880"/>
      <c r="G18" s="866"/>
      <c r="H18" s="873">
        <f>ROUND(5*(_Output!K158/100),2)</f>
        <v>0</v>
      </c>
      <c r="I18" s="874"/>
      <c r="J18" s="865"/>
      <c r="K18" s="866"/>
      <c r="L18" s="865"/>
      <c r="M18" s="866"/>
      <c r="N18" s="865"/>
      <c r="O18" s="866"/>
      <c r="P18" s="175"/>
      <c r="Q18" s="175"/>
      <c r="R18" s="505"/>
      <c r="S18" s="506"/>
      <c r="T18" s="141"/>
    </row>
    <row r="19" spans="1:20" s="5" customFormat="1" ht="20.149999999999999" customHeight="1" x14ac:dyDescent="0.3">
      <c r="A19" s="141"/>
      <c r="B19" s="490"/>
      <c r="C19" s="163"/>
      <c r="D19" s="865" t="s">
        <v>2199</v>
      </c>
      <c r="E19" s="880"/>
      <c r="F19" s="880"/>
      <c r="G19" s="866"/>
      <c r="H19" s="865">
        <f>ROUND(5*(_Output!K177/100),2)</f>
        <v>0</v>
      </c>
      <c r="I19" s="866"/>
      <c r="J19" s="865"/>
      <c r="K19" s="866"/>
      <c r="L19" s="865"/>
      <c r="M19" s="866"/>
      <c r="N19" s="865"/>
      <c r="O19" s="866"/>
      <c r="P19" s="175"/>
      <c r="Q19" s="175"/>
      <c r="R19" s="505"/>
      <c r="S19" s="506"/>
      <c r="T19" s="141"/>
    </row>
    <row r="20" spans="1:20" s="5" customFormat="1" ht="20.149999999999999" customHeight="1" x14ac:dyDescent="0.3">
      <c r="A20" s="141"/>
      <c r="B20" s="490"/>
      <c r="C20" s="171"/>
      <c r="D20" s="865" t="s">
        <v>4649</v>
      </c>
      <c r="E20" s="880"/>
      <c r="F20" s="880"/>
      <c r="G20" s="866"/>
      <c r="H20" s="867">
        <f>ROUND(5*(_Output!K198/100),2)</f>
        <v>0</v>
      </c>
      <c r="I20" s="868"/>
      <c r="J20" s="867"/>
      <c r="K20" s="868"/>
      <c r="L20" s="867"/>
      <c r="M20" s="868"/>
      <c r="N20" s="867"/>
      <c r="O20" s="868"/>
      <c r="P20" s="401"/>
      <c r="Q20" s="401"/>
      <c r="R20" s="505"/>
      <c r="S20" s="506"/>
      <c r="T20" s="141"/>
    </row>
    <row r="21" spans="1:20" s="5" customFormat="1" ht="20.149999999999999" customHeight="1" x14ac:dyDescent="0.3">
      <c r="A21" s="489"/>
      <c r="B21" s="491"/>
      <c r="C21" s="545" t="s">
        <v>2381</v>
      </c>
      <c r="D21" s="546" t="s">
        <v>152</v>
      </c>
      <c r="E21" s="547"/>
      <c r="F21" s="547"/>
      <c r="G21" s="547"/>
      <c r="H21" s="869">
        <f>ROUND(SUM(H16:I20)/(COUNT(H16:I20)),2)</f>
        <v>0</v>
      </c>
      <c r="I21" s="870"/>
      <c r="J21" s="869">
        <f>SUM('General - PRO'!G36:J36)</f>
        <v>3</v>
      </c>
      <c r="K21" s="870"/>
      <c r="L21" s="871" t="s">
        <v>2203</v>
      </c>
      <c r="M21" s="872"/>
      <c r="N21" s="871" t="s">
        <v>2203</v>
      </c>
      <c r="O21" s="872"/>
      <c r="P21" s="548"/>
      <c r="Q21" s="548"/>
      <c r="R21" s="505"/>
      <c r="S21" s="506"/>
      <c r="T21" s="141"/>
    </row>
    <row r="22" spans="1:20" s="5" customFormat="1" ht="20.149999999999999" customHeight="1" x14ac:dyDescent="0.3">
      <c r="A22" s="141"/>
      <c r="B22" s="552" t="s">
        <v>153</v>
      </c>
      <c r="C22" s="163"/>
      <c r="D22" s="875" t="s">
        <v>2831</v>
      </c>
      <c r="E22" s="879"/>
      <c r="F22" s="879"/>
      <c r="G22" s="876"/>
      <c r="H22" s="865">
        <f>ROUND(5*(_Output!K217/100),2)</f>
        <v>0</v>
      </c>
      <c r="I22" s="866"/>
      <c r="J22" s="865"/>
      <c r="K22" s="866"/>
      <c r="L22" s="865"/>
      <c r="M22" s="866"/>
      <c r="N22" s="865"/>
      <c r="O22" s="866"/>
      <c r="P22" s="175"/>
      <c r="Q22" s="175"/>
      <c r="R22" s="505"/>
      <c r="S22" s="506"/>
      <c r="T22" s="141"/>
    </row>
    <row r="23" spans="1:20" s="5" customFormat="1" ht="20.149999999999999" customHeight="1" x14ac:dyDescent="0.3">
      <c r="A23" s="141"/>
      <c r="B23" s="490"/>
      <c r="C23" s="163"/>
      <c r="D23" s="865" t="s">
        <v>3929</v>
      </c>
      <c r="E23" s="880"/>
      <c r="F23" s="880"/>
      <c r="G23" s="866"/>
      <c r="H23" s="865">
        <f>ROUND(5*(_Output!K248/100),2)</f>
        <v>0</v>
      </c>
      <c r="I23" s="866"/>
      <c r="J23" s="865"/>
      <c r="K23" s="866"/>
      <c r="L23" s="865"/>
      <c r="M23" s="866"/>
      <c r="N23" s="865"/>
      <c r="O23" s="866"/>
      <c r="P23" s="175"/>
      <c r="Q23" s="175"/>
      <c r="R23" s="505"/>
      <c r="S23" s="506"/>
      <c r="T23" s="141"/>
    </row>
    <row r="24" spans="1:20" s="5" customFormat="1" ht="20.149999999999999" customHeight="1" x14ac:dyDescent="0.3">
      <c r="A24" s="141"/>
      <c r="B24" s="402"/>
      <c r="C24" s="172"/>
      <c r="D24" s="865" t="s">
        <v>3820</v>
      </c>
      <c r="E24" s="880"/>
      <c r="F24" s="880"/>
      <c r="G24" s="866"/>
      <c r="H24" s="865">
        <f>ROUND(5*(_Output!K276/100),2)</f>
        <v>0</v>
      </c>
      <c r="I24" s="866"/>
      <c r="J24" s="865"/>
      <c r="K24" s="866"/>
      <c r="L24" s="865"/>
      <c r="M24" s="866"/>
      <c r="N24" s="865"/>
      <c r="O24" s="866"/>
      <c r="P24" s="175"/>
      <c r="Q24" s="175"/>
      <c r="R24" s="505"/>
      <c r="S24" s="506"/>
      <c r="T24" s="141"/>
    </row>
    <row r="25" spans="1:20" s="5" customFormat="1" ht="20.149999999999999" customHeight="1" x14ac:dyDescent="0.3">
      <c r="A25" s="141"/>
      <c r="B25" s="402"/>
      <c r="C25" s="163"/>
      <c r="D25" s="865" t="s">
        <v>2214</v>
      </c>
      <c r="E25" s="880"/>
      <c r="F25" s="880"/>
      <c r="G25" s="866"/>
      <c r="H25" s="865">
        <f>ROUND(5*(_Output!K316/100),2)</f>
        <v>0</v>
      </c>
      <c r="I25" s="866"/>
      <c r="J25" s="865"/>
      <c r="K25" s="866"/>
      <c r="L25" s="865"/>
      <c r="M25" s="866"/>
      <c r="N25" s="865"/>
      <c r="O25" s="866"/>
      <c r="P25" s="175"/>
      <c r="Q25" s="175"/>
      <c r="R25" s="505"/>
      <c r="S25" s="506"/>
      <c r="T25" s="141"/>
    </row>
    <row r="26" spans="1:20" s="5" customFormat="1" ht="20.149999999999999" customHeight="1" x14ac:dyDescent="0.3">
      <c r="A26" s="141"/>
      <c r="B26" s="402"/>
      <c r="C26" s="171"/>
      <c r="D26" s="867" t="s">
        <v>3203</v>
      </c>
      <c r="E26" s="881"/>
      <c r="F26" s="881"/>
      <c r="G26" s="868"/>
      <c r="H26" s="865">
        <f>ROUND(5*(_Output!K1041/100),2)</f>
        <v>0</v>
      </c>
      <c r="I26" s="866"/>
      <c r="J26" s="867"/>
      <c r="K26" s="868"/>
      <c r="L26" s="867"/>
      <c r="M26" s="868"/>
      <c r="N26" s="867"/>
      <c r="O26" s="868"/>
      <c r="P26" s="401"/>
      <c r="Q26" s="401"/>
      <c r="R26" s="505"/>
      <c r="S26" s="506"/>
      <c r="T26" s="141"/>
    </row>
    <row r="27" spans="1:20" s="5" customFormat="1" ht="20.149999999999999" customHeight="1" x14ac:dyDescent="0.3">
      <c r="A27" s="489"/>
      <c r="B27" s="492"/>
      <c r="C27" s="545" t="s">
        <v>2381</v>
      </c>
      <c r="D27" s="546" t="s">
        <v>153</v>
      </c>
      <c r="E27" s="547"/>
      <c r="F27" s="547"/>
      <c r="G27" s="547"/>
      <c r="H27" s="869">
        <f>ROUND(SUM(H22:I26)/(COUNT(H22:I26)),2)</f>
        <v>0</v>
      </c>
      <c r="I27" s="870"/>
      <c r="J27" s="869">
        <f>SUM('General - PRO'!G37:J37)</f>
        <v>3</v>
      </c>
      <c r="K27" s="870"/>
      <c r="L27" s="871" t="s">
        <v>2203</v>
      </c>
      <c r="M27" s="872"/>
      <c r="N27" s="871" t="s">
        <v>2203</v>
      </c>
      <c r="O27" s="872"/>
      <c r="P27" s="548"/>
      <c r="Q27" s="548"/>
      <c r="R27" s="505"/>
      <c r="S27" s="506"/>
      <c r="T27" s="141"/>
    </row>
    <row r="28" spans="1:20" s="5" customFormat="1" ht="20.149999999999999" customHeight="1" x14ac:dyDescent="0.3">
      <c r="A28" s="141"/>
      <c r="B28" s="552" t="s">
        <v>159</v>
      </c>
      <c r="C28" s="163"/>
      <c r="D28" s="865" t="s">
        <v>4101</v>
      </c>
      <c r="E28" s="880"/>
      <c r="F28" s="880"/>
      <c r="G28" s="866"/>
      <c r="H28" s="865">
        <f>IFERROR(ROUND(5*(_Output!K373/100),2),0)</f>
        <v>0</v>
      </c>
      <c r="I28" s="866"/>
      <c r="J28" s="865"/>
      <c r="K28" s="866"/>
      <c r="L28" s="865">
        <f>IFERROR(ROUND(3*(_Output!K372/100),2),0)</f>
        <v>0</v>
      </c>
      <c r="M28" s="866"/>
      <c r="N28" s="865"/>
      <c r="O28" s="866"/>
      <c r="P28" s="175" t="str">
        <f>VLOOKUP(_Output!D320,_Input!B3:C4,2,FALSE)</f>
        <v>Yes</v>
      </c>
      <c r="Q28" s="175"/>
      <c r="R28" s="505"/>
      <c r="S28" s="506"/>
      <c r="T28" s="141"/>
    </row>
    <row r="29" spans="1:20" s="5" customFormat="1" ht="20.149999999999999" customHeight="1" x14ac:dyDescent="0.3">
      <c r="A29" s="141"/>
      <c r="B29" s="402"/>
      <c r="C29" s="163"/>
      <c r="D29" s="865" t="s">
        <v>3931</v>
      </c>
      <c r="E29" s="880"/>
      <c r="F29" s="880"/>
      <c r="G29" s="866"/>
      <c r="H29" s="865">
        <f>IFERROR(ROUND(5*(_Output!K420/100),2),0)</f>
        <v>0</v>
      </c>
      <c r="I29" s="866"/>
      <c r="J29" s="865"/>
      <c r="K29" s="866"/>
      <c r="L29" s="865">
        <f>IFERROR(ROUND(3*(_Output!K419/100),2),0)</f>
        <v>0</v>
      </c>
      <c r="M29" s="866"/>
      <c r="N29" s="865"/>
      <c r="O29" s="866"/>
      <c r="P29" s="175" t="str">
        <f>VLOOKUP(_Output!D376,_Input!B3:C4,2,FALSE)</f>
        <v>Yes</v>
      </c>
      <c r="Q29" s="175"/>
      <c r="R29" s="505"/>
      <c r="S29" s="506"/>
      <c r="T29" s="141"/>
    </row>
    <row r="30" spans="1:20" s="5" customFormat="1" ht="20.149999999999999" customHeight="1" x14ac:dyDescent="0.3">
      <c r="A30" s="141"/>
      <c r="B30" s="402"/>
      <c r="C30" s="163"/>
      <c r="D30" s="865" t="s">
        <v>3932</v>
      </c>
      <c r="E30" s="880"/>
      <c r="F30" s="880"/>
      <c r="G30" s="866"/>
      <c r="H30" s="865">
        <f>IFERROR(ROUND(5*(_Output!K474/100),2),0)</f>
        <v>0</v>
      </c>
      <c r="I30" s="866"/>
      <c r="J30" s="865"/>
      <c r="K30" s="866"/>
      <c r="L30" s="865">
        <f>IFERROR(ROUND(3*(_Output!K473/100),2),0)</f>
        <v>0</v>
      </c>
      <c r="M30" s="866"/>
      <c r="N30" s="865"/>
      <c r="O30" s="866"/>
      <c r="P30" s="175" t="str">
        <f>VLOOKUP(_Output!D423,_Input!B3:C4,2,FALSE)</f>
        <v>Yes</v>
      </c>
      <c r="Q30" s="175"/>
      <c r="R30" s="505"/>
      <c r="S30" s="506"/>
      <c r="T30" s="141"/>
    </row>
    <row r="31" spans="1:20" s="5" customFormat="1" ht="20.149999999999999" customHeight="1" x14ac:dyDescent="0.3">
      <c r="A31" s="141"/>
      <c r="B31" s="402"/>
      <c r="C31" s="171"/>
      <c r="D31" s="867" t="s">
        <v>3933</v>
      </c>
      <c r="E31" s="881"/>
      <c r="F31" s="881"/>
      <c r="G31" s="868"/>
      <c r="H31" s="867">
        <f>IFERROR(ROUND(5*(_Output!K523/100),2),0)</f>
        <v>0</v>
      </c>
      <c r="I31" s="868"/>
      <c r="J31" s="867"/>
      <c r="K31" s="868"/>
      <c r="L31" s="867">
        <f>IFERROR(ROUND(3*(_Output!K522/100),2),0)</f>
        <v>0</v>
      </c>
      <c r="M31" s="868"/>
      <c r="N31" s="867"/>
      <c r="O31" s="868"/>
      <c r="P31" s="401" t="str">
        <f>VLOOKUP(_Output!D477,_Input!B3:C4,2,FALSE)</f>
        <v>Yes</v>
      </c>
      <c r="Q31" s="401"/>
      <c r="R31" s="505"/>
      <c r="S31" s="506"/>
      <c r="T31" s="141"/>
    </row>
    <row r="32" spans="1:20" s="5" customFormat="1" ht="20.149999999999999" customHeight="1" x14ac:dyDescent="0.3">
      <c r="A32" s="489"/>
      <c r="B32" s="492"/>
      <c r="C32" s="545" t="s">
        <v>2381</v>
      </c>
      <c r="D32" s="546" t="s">
        <v>159</v>
      </c>
      <c r="E32" s="547"/>
      <c r="F32" s="547"/>
      <c r="G32" s="547"/>
      <c r="H32" s="869">
        <f>IFERROR(ROUND(SUMIF(P28:P31, "&lt;&gt;No",H28:I31)/COUNTIF(P28:P31, "&lt;&gt;No"),2),0)</f>
        <v>0</v>
      </c>
      <c r="I32" s="870"/>
      <c r="J32" s="869">
        <f>SUM('General - PRO'!G38:J38)</f>
        <v>3</v>
      </c>
      <c r="K32" s="870"/>
      <c r="L32" s="869">
        <f>IFERROR(ROUND(SUMIF(P28:P31, "&lt;&gt;No",L28:M31)/COUNTIF(P28:P31, "&lt;&gt;No"),2),0)</f>
        <v>0</v>
      </c>
      <c r="M32" s="870"/>
      <c r="N32" s="869">
        <f>SUM('General - PRO'!G43:J43)</f>
        <v>2</v>
      </c>
      <c r="O32" s="870"/>
      <c r="P32" s="548"/>
      <c r="Q32" s="548"/>
      <c r="R32" s="505"/>
      <c r="S32" s="506"/>
      <c r="T32" s="141"/>
    </row>
    <row r="33" spans="1:20" s="5" customFormat="1" ht="20.149999999999999" customHeight="1" x14ac:dyDescent="0.3">
      <c r="A33" s="141"/>
      <c r="B33" s="552" t="s">
        <v>537</v>
      </c>
      <c r="C33" s="163"/>
      <c r="D33" s="875" t="s">
        <v>2216</v>
      </c>
      <c r="E33" s="879"/>
      <c r="F33" s="879"/>
      <c r="G33" s="876"/>
      <c r="H33" s="865">
        <f>IFERROR(ROUND(5*(_Output!K598/100),2),0)</f>
        <v>0</v>
      </c>
      <c r="I33" s="866"/>
      <c r="J33" s="865"/>
      <c r="K33" s="866"/>
      <c r="L33" s="865">
        <f>IFERROR(ROUND(3*(_Output!K597/100),2),0)</f>
        <v>0</v>
      </c>
      <c r="M33" s="866"/>
      <c r="N33" s="865"/>
      <c r="O33" s="866"/>
      <c r="P33" s="175" t="str">
        <f>VLOOKUP(_Output!D527,_Input!B3:C4,2,FALSE)</f>
        <v>Yes</v>
      </c>
      <c r="Q33" s="175"/>
      <c r="R33" s="505"/>
      <c r="S33" s="506"/>
      <c r="T33" s="141"/>
    </row>
    <row r="34" spans="1:20" s="5" customFormat="1" ht="20.149999999999999" customHeight="1" x14ac:dyDescent="0.3">
      <c r="A34" s="141"/>
      <c r="B34" s="402"/>
      <c r="C34" s="163"/>
      <c r="D34" s="865" t="s">
        <v>2217</v>
      </c>
      <c r="E34" s="880"/>
      <c r="F34" s="880"/>
      <c r="G34" s="866"/>
      <c r="H34" s="865">
        <f>IFERROR(ROUND(5*(_Output!K677/100),2),0)</f>
        <v>0</v>
      </c>
      <c r="I34" s="866"/>
      <c r="J34" s="865"/>
      <c r="K34" s="866"/>
      <c r="L34" s="865">
        <f>IFERROR(ROUND(3*(_Output!K676/100),2),0)</f>
        <v>0</v>
      </c>
      <c r="M34" s="866"/>
      <c r="N34" s="865"/>
      <c r="O34" s="866"/>
      <c r="P34" s="175" t="str">
        <f>VLOOKUP(_Output!D601,_Input!B3:C4,2,FALSE)</f>
        <v>Yes</v>
      </c>
      <c r="Q34" s="175"/>
      <c r="R34" s="505"/>
      <c r="S34" s="506"/>
      <c r="T34" s="141"/>
    </row>
    <row r="35" spans="1:20" s="5" customFormat="1" ht="20.149999999999999" customHeight="1" x14ac:dyDescent="0.3">
      <c r="A35" s="141"/>
      <c r="B35" s="402"/>
      <c r="C35" s="163"/>
      <c r="D35" s="865" t="s">
        <v>2373</v>
      </c>
      <c r="E35" s="880"/>
      <c r="F35" s="880"/>
      <c r="G35" s="866"/>
      <c r="H35" s="865">
        <f>IFERROR(ROUND(5*(_Output!K740/100),2),0)</f>
        <v>0</v>
      </c>
      <c r="I35" s="866"/>
      <c r="J35" s="865"/>
      <c r="K35" s="866"/>
      <c r="L35" s="865">
        <f>IFERROR(ROUND(3*(_Output!K739/100),2),0)</f>
        <v>0</v>
      </c>
      <c r="M35" s="866"/>
      <c r="N35" s="865"/>
      <c r="O35" s="866"/>
      <c r="P35" s="175" t="str">
        <f>VLOOKUP(_Output!D680,_Input!B3:C4,2,FALSE)</f>
        <v>Yes</v>
      </c>
      <c r="Q35" s="175"/>
      <c r="R35" s="505"/>
      <c r="S35" s="506"/>
      <c r="T35" s="141"/>
    </row>
    <row r="36" spans="1:20" s="5" customFormat="1" ht="20.149999999999999" customHeight="1" x14ac:dyDescent="0.3">
      <c r="A36" s="141"/>
      <c r="B36" s="402"/>
      <c r="C36" s="163"/>
      <c r="D36" s="865" t="s">
        <v>2221</v>
      </c>
      <c r="E36" s="880"/>
      <c r="F36" s="880"/>
      <c r="G36" s="866"/>
      <c r="H36" s="865">
        <f>IFERROR(ROUND(5*(_Output!K801/100),2),0)</f>
        <v>0</v>
      </c>
      <c r="I36" s="866"/>
      <c r="J36" s="865"/>
      <c r="K36" s="866"/>
      <c r="L36" s="865">
        <f>IFERROR(ROUND(3*(_Output!K800/100),2),0)</f>
        <v>0</v>
      </c>
      <c r="M36" s="866"/>
      <c r="N36" s="865"/>
      <c r="O36" s="866"/>
      <c r="P36" s="175" t="str">
        <f>VLOOKUP(_Output!D743,_Input!B3:C4,2,FALSE)</f>
        <v>Yes</v>
      </c>
      <c r="Q36" s="175"/>
      <c r="R36" s="505"/>
      <c r="S36" s="506"/>
      <c r="T36" s="141"/>
    </row>
    <row r="37" spans="1:20" s="5" customFormat="1" ht="20.149999999999999" customHeight="1" x14ac:dyDescent="0.3">
      <c r="A37" s="141"/>
      <c r="B37" s="493"/>
      <c r="C37" s="163"/>
      <c r="D37" s="865" t="s">
        <v>2375</v>
      </c>
      <c r="E37" s="880"/>
      <c r="F37" s="880"/>
      <c r="G37" s="866"/>
      <c r="H37" s="865">
        <f>IFERROR(ROUND(5*(_Output!K855/100),2),0)</f>
        <v>0</v>
      </c>
      <c r="I37" s="866"/>
      <c r="J37" s="865"/>
      <c r="K37" s="866"/>
      <c r="L37" s="865">
        <f>IFERROR(ROUND(3*(_Output!K854/100),2),0)</f>
        <v>0</v>
      </c>
      <c r="M37" s="866"/>
      <c r="N37" s="865"/>
      <c r="O37" s="866"/>
      <c r="P37" s="175" t="str">
        <f>VLOOKUP(_Output!D804,_Input!B3:C4,2,FALSE)</f>
        <v>Yes</v>
      </c>
      <c r="Q37" s="175"/>
      <c r="R37" s="505"/>
      <c r="S37" s="506"/>
      <c r="T37" s="141"/>
    </row>
    <row r="38" spans="1:20" s="5" customFormat="1" ht="20.149999999999999" customHeight="1" x14ac:dyDescent="0.3">
      <c r="A38" s="141"/>
      <c r="B38" s="402"/>
      <c r="C38" s="169"/>
      <c r="D38" s="865" t="s">
        <v>2220</v>
      </c>
      <c r="E38" s="880"/>
      <c r="F38" s="880"/>
      <c r="G38" s="866"/>
      <c r="H38" s="865">
        <f>IFERROR(ROUND(5*(_Output!K915/100),2),0)</f>
        <v>0</v>
      </c>
      <c r="I38" s="866"/>
      <c r="J38" s="865"/>
      <c r="K38" s="866"/>
      <c r="L38" s="865">
        <f>IFERROR(ROUND(3*(_Output!K914/100),2),0)</f>
        <v>0</v>
      </c>
      <c r="M38" s="866"/>
      <c r="N38" s="865"/>
      <c r="O38" s="866"/>
      <c r="P38" s="175" t="str">
        <f>VLOOKUP(_Output!D858,_Input!B3:C4,2,FALSE)</f>
        <v>Yes</v>
      </c>
      <c r="Q38" s="175"/>
      <c r="R38" s="505"/>
      <c r="S38" s="506"/>
      <c r="T38" s="141"/>
    </row>
    <row r="39" spans="1:20" s="5" customFormat="1" ht="20.149999999999999" customHeight="1" x14ac:dyDescent="0.3">
      <c r="A39" s="141"/>
      <c r="B39" s="490"/>
      <c r="C39" s="171"/>
      <c r="D39" s="867" t="s">
        <v>2219</v>
      </c>
      <c r="E39" s="881"/>
      <c r="F39" s="881"/>
      <c r="G39" s="868"/>
      <c r="H39" s="867">
        <f>IFERROR(ROUND(5*(_Output!K968/100),2),0)</f>
        <v>0</v>
      </c>
      <c r="I39" s="868"/>
      <c r="J39" s="867"/>
      <c r="K39" s="868"/>
      <c r="L39" s="867">
        <f>IFERROR(ROUND(3*(_Output!K967/100),2),0)</f>
        <v>0</v>
      </c>
      <c r="M39" s="868"/>
      <c r="N39" s="867"/>
      <c r="O39" s="868"/>
      <c r="P39" s="401" t="str">
        <f>VLOOKUP(_Output!D918,_Input!B3:C4,2,FALSE)</f>
        <v>Yes</v>
      </c>
      <c r="Q39" s="401"/>
      <c r="R39" s="505"/>
      <c r="S39" s="506"/>
      <c r="T39" s="141"/>
    </row>
    <row r="40" spans="1:20" s="5" customFormat="1" ht="20.149999999999999" customHeight="1" thickBot="1" x14ac:dyDescent="0.35">
      <c r="A40" s="489"/>
      <c r="B40" s="491"/>
      <c r="C40" s="545" t="s">
        <v>2381</v>
      </c>
      <c r="D40" s="546" t="s">
        <v>537</v>
      </c>
      <c r="E40" s="547"/>
      <c r="F40" s="547"/>
      <c r="G40" s="547"/>
      <c r="H40" s="869">
        <f>IFERROR(ROUND(SUMIF(P33:P39, "&lt;&gt;No",H33:I39)/COUNTIF(P33:P39, "&lt;&gt;No"),2),0)</f>
        <v>0</v>
      </c>
      <c r="I40" s="870"/>
      <c r="J40" s="869">
        <f>SUM('General - PRO'!G39:J39)</f>
        <v>3</v>
      </c>
      <c r="K40" s="870"/>
      <c r="L40" s="869">
        <f>IFERROR(ROUND(SUMIF(P33:P39, "&lt;&gt;No",L33:M39)/COUNTIF(P33:P39, "&lt;&gt;No"),2),0)</f>
        <v>0</v>
      </c>
      <c r="M40" s="870"/>
      <c r="N40" s="869">
        <f>SUM('General - PRO'!G44:J44)</f>
        <v>2</v>
      </c>
      <c r="O40" s="870"/>
      <c r="P40" s="548"/>
      <c r="Q40" s="548"/>
      <c r="R40" s="507"/>
      <c r="S40" s="508"/>
      <c r="T40" s="141"/>
    </row>
    <row r="41" spans="1:20" s="5" customFormat="1" ht="20.149999999999999" customHeight="1" thickBot="1" x14ac:dyDescent="0.35">
      <c r="A41" s="141"/>
      <c r="B41" s="170"/>
      <c r="C41" s="163"/>
      <c r="D41" s="163"/>
      <c r="E41" s="163"/>
      <c r="F41" s="163"/>
      <c r="G41" s="163"/>
      <c r="H41" s="163"/>
      <c r="I41" s="163"/>
      <c r="J41" s="163"/>
      <c r="K41" s="163"/>
      <c r="L41" s="141"/>
      <c r="M41" s="141"/>
      <c r="N41" s="141"/>
      <c r="O41" s="141"/>
      <c r="P41" s="175"/>
      <c r="Q41" s="175"/>
      <c r="R41" s="175"/>
      <c r="S41" s="163"/>
      <c r="T41" s="141"/>
    </row>
    <row r="42" spans="1:20" s="5" customFormat="1" ht="20.149999999999999" customHeight="1" x14ac:dyDescent="0.3">
      <c r="A42" s="141"/>
      <c r="B42" s="170"/>
      <c r="C42" s="163"/>
      <c r="D42" s="163"/>
      <c r="E42" s="163"/>
      <c r="F42" s="163"/>
      <c r="G42" s="163"/>
      <c r="H42" s="163"/>
      <c r="I42" s="163"/>
      <c r="J42" s="163"/>
      <c r="K42" s="163"/>
      <c r="L42" s="141"/>
      <c r="M42" s="141"/>
      <c r="N42" s="141"/>
      <c r="O42" s="141"/>
      <c r="P42" s="175"/>
      <c r="Q42" s="175"/>
      <c r="R42" s="503"/>
      <c r="S42" s="504"/>
      <c r="T42" s="141"/>
    </row>
    <row r="43" spans="1:20" s="5" customFormat="1" ht="20.149999999999999" customHeight="1" x14ac:dyDescent="0.3">
      <c r="A43" s="141"/>
      <c r="B43" s="170"/>
      <c r="C43" s="163"/>
      <c r="D43" s="163"/>
      <c r="E43" s="163"/>
      <c r="F43" s="163"/>
      <c r="G43" s="163"/>
      <c r="H43" s="163"/>
      <c r="I43" s="163"/>
      <c r="J43" s="163"/>
      <c r="K43" s="163"/>
      <c r="L43" s="141"/>
      <c r="M43" s="141"/>
      <c r="N43" s="141"/>
      <c r="O43" s="141"/>
      <c r="P43" s="175"/>
      <c r="Q43" s="175"/>
      <c r="R43" s="505"/>
      <c r="S43" s="506"/>
      <c r="T43" s="141"/>
    </row>
    <row r="44" spans="1:20" s="5" customFormat="1" ht="20.149999999999999" customHeight="1" x14ac:dyDescent="0.3">
      <c r="A44" s="141"/>
      <c r="B44" s="170"/>
      <c r="C44" s="163"/>
      <c r="D44" s="163"/>
      <c r="E44" s="163"/>
      <c r="F44" s="163"/>
      <c r="G44" s="163"/>
      <c r="H44" s="163"/>
      <c r="I44" s="163"/>
      <c r="J44" s="163"/>
      <c r="K44" s="163"/>
      <c r="L44" s="141"/>
      <c r="M44" s="141"/>
      <c r="N44" s="141"/>
      <c r="O44" s="141"/>
      <c r="P44" s="175"/>
      <c r="Q44" s="175"/>
      <c r="R44" s="505"/>
      <c r="S44" s="506"/>
      <c r="T44" s="141"/>
    </row>
    <row r="45" spans="1:20" s="5" customFormat="1" ht="20.149999999999999" customHeight="1" x14ac:dyDescent="0.3">
      <c r="A45" s="141"/>
      <c r="B45" s="170"/>
      <c r="C45" s="163"/>
      <c r="D45" s="163"/>
      <c r="E45" s="163"/>
      <c r="F45" s="163"/>
      <c r="G45" s="163"/>
      <c r="H45" s="163"/>
      <c r="I45" s="163"/>
      <c r="J45" s="163"/>
      <c r="K45" s="163"/>
      <c r="L45" s="141"/>
      <c r="M45" s="141"/>
      <c r="N45" s="141"/>
      <c r="O45" s="141"/>
      <c r="P45" s="175"/>
      <c r="Q45" s="175"/>
      <c r="R45" s="505"/>
      <c r="S45" s="506"/>
      <c r="T45" s="141"/>
    </row>
    <row r="46" spans="1:20" s="5" customFormat="1" ht="20.149999999999999" customHeight="1" x14ac:dyDescent="0.3">
      <c r="A46" s="141"/>
      <c r="B46" s="170"/>
      <c r="C46" s="163"/>
      <c r="D46" s="163"/>
      <c r="E46" s="163"/>
      <c r="F46" s="163"/>
      <c r="G46" s="163"/>
      <c r="H46" s="163"/>
      <c r="I46" s="163"/>
      <c r="J46" s="163"/>
      <c r="K46" s="163"/>
      <c r="L46" s="141"/>
      <c r="M46" s="141"/>
      <c r="N46" s="141"/>
      <c r="O46" s="141"/>
      <c r="P46" s="175"/>
      <c r="Q46" s="175"/>
      <c r="R46" s="505"/>
      <c r="S46" s="506"/>
      <c r="T46" s="141"/>
    </row>
    <row r="47" spans="1:20" s="5" customFormat="1" ht="20.149999999999999" customHeight="1" x14ac:dyDescent="0.3">
      <c r="A47" s="141"/>
      <c r="B47" s="170"/>
      <c r="C47" s="163"/>
      <c r="D47" s="163"/>
      <c r="E47" s="163"/>
      <c r="F47" s="163"/>
      <c r="G47" s="163"/>
      <c r="H47" s="163"/>
      <c r="I47" s="163"/>
      <c r="J47" s="163"/>
      <c r="K47" s="163"/>
      <c r="L47" s="141"/>
      <c r="M47" s="141"/>
      <c r="N47" s="141"/>
      <c r="O47" s="141"/>
      <c r="P47" s="175"/>
      <c r="Q47" s="175"/>
      <c r="R47" s="505"/>
      <c r="S47" s="506"/>
      <c r="T47" s="141"/>
    </row>
    <row r="48" spans="1:20" s="5" customFormat="1" ht="20.149999999999999" customHeight="1" x14ac:dyDescent="0.3">
      <c r="A48" s="141"/>
      <c r="B48" s="170"/>
      <c r="C48" s="163"/>
      <c r="D48" s="163"/>
      <c r="E48" s="163"/>
      <c r="F48" s="163"/>
      <c r="G48" s="163"/>
      <c r="H48" s="163"/>
      <c r="I48" s="163"/>
      <c r="J48" s="163"/>
      <c r="K48" s="163"/>
      <c r="L48" s="141"/>
      <c r="M48" s="141"/>
      <c r="N48" s="141"/>
      <c r="O48" s="141"/>
      <c r="P48" s="175"/>
      <c r="Q48" s="175"/>
      <c r="R48" s="505"/>
      <c r="S48" s="506"/>
      <c r="T48" s="141"/>
    </row>
    <row r="49" spans="1:20" s="5" customFormat="1" ht="20.149999999999999" customHeight="1" x14ac:dyDescent="0.3">
      <c r="A49" s="141"/>
      <c r="B49" s="170"/>
      <c r="C49" s="163"/>
      <c r="D49" s="163"/>
      <c r="E49" s="163"/>
      <c r="F49" s="163"/>
      <c r="G49" s="163"/>
      <c r="H49" s="163"/>
      <c r="I49" s="163"/>
      <c r="J49" s="163"/>
      <c r="K49" s="163"/>
      <c r="L49" s="141"/>
      <c r="M49" s="141"/>
      <c r="N49" s="141"/>
      <c r="O49" s="141"/>
      <c r="P49" s="175"/>
      <c r="Q49" s="175"/>
      <c r="R49" s="505"/>
      <c r="S49" s="506"/>
      <c r="T49" s="141"/>
    </row>
    <row r="50" spans="1:20" s="5" customFormat="1" ht="20.149999999999999" customHeight="1" x14ac:dyDescent="0.3">
      <c r="A50" s="141"/>
      <c r="B50" s="170"/>
      <c r="C50" s="163"/>
      <c r="D50" s="163"/>
      <c r="E50" s="163"/>
      <c r="F50" s="163"/>
      <c r="G50" s="163"/>
      <c r="H50" s="163"/>
      <c r="I50" s="163"/>
      <c r="J50" s="163"/>
      <c r="K50" s="163"/>
      <c r="L50" s="141"/>
      <c r="M50" s="141"/>
      <c r="N50" s="141"/>
      <c r="O50" s="141"/>
      <c r="P50" s="175"/>
      <c r="Q50" s="175"/>
      <c r="R50" s="505"/>
      <c r="S50" s="506"/>
      <c r="T50" s="141"/>
    </row>
    <row r="51" spans="1:20" s="5" customFormat="1" ht="20.149999999999999" customHeight="1" x14ac:dyDescent="0.3">
      <c r="A51" s="141"/>
      <c r="B51" s="170"/>
      <c r="C51" s="163"/>
      <c r="D51" s="163"/>
      <c r="E51" s="163"/>
      <c r="F51" s="163"/>
      <c r="G51" s="163"/>
      <c r="H51" s="163"/>
      <c r="I51" s="163"/>
      <c r="J51" s="163"/>
      <c r="K51" s="163"/>
      <c r="L51" s="141"/>
      <c r="M51" s="141"/>
      <c r="N51" s="141"/>
      <c r="O51" s="141"/>
      <c r="P51" s="175"/>
      <c r="Q51" s="175"/>
      <c r="R51" s="505"/>
      <c r="S51" s="506"/>
      <c r="T51" s="141"/>
    </row>
    <row r="52" spans="1:20" s="5" customFormat="1" ht="20.149999999999999" customHeight="1" x14ac:dyDescent="0.3">
      <c r="A52" s="141"/>
      <c r="B52" s="170"/>
      <c r="C52" s="163"/>
      <c r="D52" s="163"/>
      <c r="E52" s="163"/>
      <c r="F52" s="163"/>
      <c r="G52" s="163"/>
      <c r="H52" s="163"/>
      <c r="I52" s="163"/>
      <c r="J52" s="163"/>
      <c r="K52" s="163"/>
      <c r="L52" s="141"/>
      <c r="M52" s="141"/>
      <c r="N52" s="141"/>
      <c r="O52" s="141"/>
      <c r="P52" s="175"/>
      <c r="Q52" s="175"/>
      <c r="R52" s="505"/>
      <c r="S52" s="506"/>
      <c r="T52" s="141"/>
    </row>
    <row r="53" spans="1:20" s="5" customFormat="1" ht="20.149999999999999" customHeight="1" x14ac:dyDescent="0.3">
      <c r="A53" s="141"/>
      <c r="B53" s="170"/>
      <c r="C53" s="163"/>
      <c r="D53" s="163"/>
      <c r="E53" s="163"/>
      <c r="F53" s="163"/>
      <c r="G53" s="163"/>
      <c r="H53" s="163"/>
      <c r="I53" s="163"/>
      <c r="J53" s="163"/>
      <c r="K53" s="163"/>
      <c r="L53" s="141"/>
      <c r="M53" s="141"/>
      <c r="N53" s="141"/>
      <c r="O53" s="141"/>
      <c r="P53" s="175"/>
      <c r="Q53" s="175"/>
      <c r="R53" s="505"/>
      <c r="S53" s="506"/>
      <c r="T53" s="141"/>
    </row>
    <row r="54" spans="1:20" s="5" customFormat="1" ht="20.149999999999999" customHeight="1" x14ac:dyDescent="0.3">
      <c r="A54" s="141"/>
      <c r="B54" s="170"/>
      <c r="C54" s="163"/>
      <c r="D54" s="163"/>
      <c r="E54" s="163"/>
      <c r="F54" s="163"/>
      <c r="G54" s="163"/>
      <c r="H54" s="163"/>
      <c r="I54" s="163"/>
      <c r="J54" s="163"/>
      <c r="K54" s="163"/>
      <c r="L54" s="141"/>
      <c r="M54" s="141"/>
      <c r="N54" s="141"/>
      <c r="O54" s="141"/>
      <c r="P54" s="175"/>
      <c r="Q54" s="175"/>
      <c r="R54" s="505"/>
      <c r="S54" s="506"/>
      <c r="T54" s="141"/>
    </row>
    <row r="55" spans="1:20" s="5" customFormat="1" ht="20.149999999999999" customHeight="1" thickBot="1" x14ac:dyDescent="0.35">
      <c r="A55" s="141"/>
      <c r="B55" s="170"/>
      <c r="C55" s="163"/>
      <c r="D55" s="163"/>
      <c r="E55" s="163"/>
      <c r="F55" s="163"/>
      <c r="G55" s="163"/>
      <c r="H55" s="163"/>
      <c r="I55" s="163"/>
      <c r="J55" s="163"/>
      <c r="K55" s="163"/>
      <c r="L55" s="141"/>
      <c r="M55" s="141"/>
      <c r="N55" s="141"/>
      <c r="O55" s="141"/>
      <c r="P55" s="175"/>
      <c r="Q55" s="175"/>
      <c r="R55" s="507"/>
      <c r="S55" s="508"/>
      <c r="T55" s="141"/>
    </row>
    <row r="56" spans="1:20" s="5" customFormat="1" ht="20.149999999999999" customHeight="1" x14ac:dyDescent="0.3">
      <c r="A56" s="141"/>
      <c r="B56" s="170"/>
      <c r="C56" s="163"/>
      <c r="D56" s="163"/>
      <c r="E56" s="163"/>
      <c r="F56" s="163"/>
      <c r="G56" s="163"/>
      <c r="H56" s="163"/>
      <c r="I56" s="163"/>
      <c r="J56" s="163"/>
      <c r="K56" s="163"/>
      <c r="L56" s="141"/>
      <c r="M56" s="141"/>
      <c r="N56" s="141"/>
      <c r="O56" s="141"/>
      <c r="P56" s="175"/>
      <c r="Q56" s="175"/>
      <c r="R56" s="175"/>
      <c r="S56" s="163"/>
      <c r="T56" s="141"/>
    </row>
    <row r="57" spans="1:20" s="5" customFormat="1" ht="20.149999999999999" hidden="1" customHeight="1" x14ac:dyDescent="0.3">
      <c r="A57" s="141"/>
      <c r="B57" s="170"/>
      <c r="C57" s="163"/>
      <c r="D57" s="163"/>
      <c r="E57" s="163"/>
      <c r="F57" s="163"/>
      <c r="G57" s="163"/>
      <c r="H57" s="163"/>
      <c r="I57" s="163"/>
      <c r="J57" s="163"/>
      <c r="K57" s="163"/>
      <c r="L57" s="141"/>
      <c r="M57" s="141"/>
      <c r="N57" s="141"/>
      <c r="O57" s="141"/>
      <c r="P57" s="175"/>
      <c r="Q57" s="175"/>
      <c r="R57" s="175"/>
      <c r="S57" s="163"/>
      <c r="T57" s="141"/>
    </row>
    <row r="58" spans="1:20" s="5" customFormat="1" ht="20.149999999999999" hidden="1" customHeight="1" x14ac:dyDescent="0.3">
      <c r="A58" s="141"/>
      <c r="B58" s="170"/>
      <c r="C58" s="163"/>
      <c r="D58" s="163"/>
      <c r="E58" s="163"/>
      <c r="F58" s="163"/>
      <c r="G58" s="163"/>
      <c r="H58" s="163"/>
      <c r="I58" s="163"/>
      <c r="J58" s="163"/>
      <c r="K58" s="163"/>
      <c r="L58" s="141"/>
      <c r="M58" s="141"/>
      <c r="N58" s="141"/>
      <c r="O58" s="141"/>
      <c r="P58" s="175"/>
      <c r="Q58" s="175"/>
      <c r="R58" s="175"/>
      <c r="S58" s="163"/>
      <c r="T58" s="141"/>
    </row>
    <row r="59" spans="1:20" s="5" customFormat="1" ht="20.149999999999999" hidden="1" customHeight="1" x14ac:dyDescent="0.3">
      <c r="A59" s="141"/>
      <c r="B59" s="141"/>
      <c r="C59" s="160"/>
      <c r="D59" s="160"/>
      <c r="E59" s="160"/>
      <c r="F59" s="160"/>
      <c r="G59" s="160"/>
      <c r="H59" s="160"/>
      <c r="I59" s="160"/>
      <c r="J59" s="160"/>
      <c r="K59" s="160"/>
      <c r="L59" s="163"/>
      <c r="M59" s="141"/>
      <c r="N59" s="175"/>
      <c r="O59" s="141"/>
      <c r="P59" s="141"/>
      <c r="Q59" s="141"/>
      <c r="R59" s="141"/>
      <c r="S59" s="163"/>
      <c r="T59" s="141"/>
    </row>
    <row r="60" spans="1:20" s="5" customFormat="1" ht="20.149999999999999" hidden="1" customHeight="1" x14ac:dyDescent="0.3">
      <c r="A60" s="141"/>
      <c r="B60" s="141"/>
      <c r="C60" s="141"/>
      <c r="D60" s="141"/>
      <c r="E60" s="141"/>
      <c r="F60" s="141"/>
      <c r="G60" s="141"/>
      <c r="H60" s="141"/>
      <c r="I60" s="141"/>
      <c r="J60" s="141"/>
      <c r="K60" s="141"/>
      <c r="L60" s="141"/>
      <c r="M60" s="141"/>
      <c r="N60" s="175"/>
      <c r="O60" s="141"/>
      <c r="P60" s="141"/>
      <c r="Q60" s="141"/>
      <c r="R60" s="141"/>
      <c r="S60" s="141"/>
      <c r="T60" s="141"/>
    </row>
    <row r="61" spans="1:20" s="5" customFormat="1" ht="20.149999999999999" hidden="1" customHeight="1" x14ac:dyDescent="0.3">
      <c r="A61" s="420"/>
      <c r="B61" s="420"/>
      <c r="C61" s="420"/>
      <c r="D61" s="420"/>
      <c r="E61" s="420"/>
      <c r="F61" s="420"/>
      <c r="G61" s="420"/>
      <c r="H61" s="420"/>
      <c r="I61" s="420"/>
      <c r="J61" s="420"/>
      <c r="K61" s="420"/>
      <c r="L61" s="141"/>
      <c r="M61" s="141"/>
      <c r="N61" s="141"/>
      <c r="O61" s="141"/>
      <c r="P61" s="141"/>
      <c r="Q61" s="141"/>
      <c r="R61" s="141"/>
      <c r="S61" s="141"/>
      <c r="T61" s="141"/>
    </row>
    <row r="62" spans="1:20" s="5" customFormat="1" ht="20.149999999999999" hidden="1" customHeight="1" x14ac:dyDescent="0.3">
      <c r="L62" s="882"/>
      <c r="M62" s="882"/>
      <c r="N62" s="882"/>
      <c r="O62" s="882"/>
      <c r="P62" s="882"/>
      <c r="Q62" s="882"/>
      <c r="R62" s="882"/>
      <c r="S62" s="882"/>
    </row>
    <row r="63" spans="1:20" s="5" customFormat="1" ht="20.149999999999999" hidden="1" customHeight="1" x14ac:dyDescent="0.3">
      <c r="L63" s="882"/>
      <c r="M63" s="882"/>
      <c r="N63" s="882"/>
      <c r="O63" s="882"/>
      <c r="P63" s="882"/>
      <c r="Q63" s="882"/>
      <c r="R63" s="882"/>
      <c r="S63" s="882"/>
    </row>
    <row r="64" spans="1:20" s="5" customFormat="1" ht="20.149999999999999" hidden="1" customHeight="1" x14ac:dyDescent="0.3">
      <c r="L64" s="882"/>
      <c r="M64" s="882"/>
      <c r="N64" s="882"/>
      <c r="O64" s="882"/>
      <c r="P64" s="882"/>
      <c r="Q64" s="882"/>
      <c r="R64" s="882"/>
      <c r="S64" s="882"/>
    </row>
    <row r="65" spans="12:19" s="5" customFormat="1" ht="20.149999999999999" hidden="1" customHeight="1" x14ac:dyDescent="0.3">
      <c r="L65" s="882"/>
      <c r="M65" s="882"/>
      <c r="N65" s="882"/>
      <c r="O65" s="882"/>
      <c r="P65" s="882"/>
      <c r="Q65" s="882"/>
      <c r="R65" s="882"/>
      <c r="S65" s="882"/>
    </row>
    <row r="66" spans="12:19" s="5" customFormat="1" ht="20.149999999999999" hidden="1" customHeight="1" x14ac:dyDescent="0.3"/>
    <row r="67" spans="12:19" ht="14.55" hidden="1" x14ac:dyDescent="0.3"/>
    <row r="68" spans="12:19" ht="14.55" hidden="1" x14ac:dyDescent="0.3"/>
    <row r="69" spans="12:19" ht="14.55" hidden="1" x14ac:dyDescent="0.3"/>
    <row r="70" spans="12:19" ht="14.55" hidden="1" x14ac:dyDescent="0.3"/>
    <row r="71" spans="12:19" ht="14.55" hidden="1" x14ac:dyDescent="0.3"/>
    <row r="72" spans="12:19" ht="14.55" hidden="1" x14ac:dyDescent="0.3"/>
  </sheetData>
  <mergeCells count="161">
    <mergeCell ref="D37:G37"/>
    <mergeCell ref="D38:G38"/>
    <mergeCell ref="D39:G39"/>
    <mergeCell ref="D26:G26"/>
    <mergeCell ref="D28:G28"/>
    <mergeCell ref="D29:G29"/>
    <mergeCell ref="D30:G30"/>
    <mergeCell ref="D31:G31"/>
    <mergeCell ref="D33:G33"/>
    <mergeCell ref="D34:G34"/>
    <mergeCell ref="D35:G35"/>
    <mergeCell ref="D36:G36"/>
    <mergeCell ref="D16:G16"/>
    <mergeCell ref="D17:G17"/>
    <mergeCell ref="D18:G18"/>
    <mergeCell ref="D19:G19"/>
    <mergeCell ref="D20:G20"/>
    <mergeCell ref="D22:G22"/>
    <mergeCell ref="D23:G23"/>
    <mergeCell ref="D24:G24"/>
    <mergeCell ref="D25:G25"/>
    <mergeCell ref="L62:S65"/>
    <mergeCell ref="J15:K15"/>
    <mergeCell ref="J10:K10"/>
    <mergeCell ref="J11:K11"/>
    <mergeCell ref="J12:K12"/>
    <mergeCell ref="J13:K13"/>
    <mergeCell ref="J14:K14"/>
    <mergeCell ref="B1:K2"/>
    <mergeCell ref="L1:L2"/>
    <mergeCell ref="N1:N2"/>
    <mergeCell ref="B3:F3"/>
    <mergeCell ref="G3:K3"/>
    <mergeCell ref="B4:F4"/>
    <mergeCell ref="G4:K4"/>
    <mergeCell ref="H32:I32"/>
    <mergeCell ref="H40:I40"/>
    <mergeCell ref="H10:I10"/>
    <mergeCell ref="H11:I11"/>
    <mergeCell ref="H12:I12"/>
    <mergeCell ref="H13:I13"/>
    <mergeCell ref="H14:I14"/>
    <mergeCell ref="H15:I15"/>
    <mergeCell ref="B5:F5"/>
    <mergeCell ref="G5:K5"/>
    <mergeCell ref="B6:F6"/>
    <mergeCell ref="N10:O10"/>
    <mergeCell ref="N11:O11"/>
    <mergeCell ref="N12:O12"/>
    <mergeCell ref="N13:O13"/>
    <mergeCell ref="N14:O14"/>
    <mergeCell ref="L15:M15"/>
    <mergeCell ref="L10:M10"/>
    <mergeCell ref="L11:M11"/>
    <mergeCell ref="L12:M12"/>
    <mergeCell ref="L13:M13"/>
    <mergeCell ref="L14:M14"/>
    <mergeCell ref="N15:O15"/>
    <mergeCell ref="D10:G10"/>
    <mergeCell ref="D11:G11"/>
    <mergeCell ref="D12:G12"/>
    <mergeCell ref="D13:G13"/>
    <mergeCell ref="D14:G14"/>
    <mergeCell ref="H21:I21"/>
    <mergeCell ref="H16:I16"/>
    <mergeCell ref="H17:I17"/>
    <mergeCell ref="H18:I18"/>
    <mergeCell ref="H19:I19"/>
    <mergeCell ref="H20:I20"/>
    <mergeCell ref="J16:K16"/>
    <mergeCell ref="J17:K17"/>
    <mergeCell ref="J18:K18"/>
    <mergeCell ref="L18:M18"/>
    <mergeCell ref="L17:M17"/>
    <mergeCell ref="L16:M16"/>
    <mergeCell ref="N16:O16"/>
    <mergeCell ref="N17:O17"/>
    <mergeCell ref="N18:O18"/>
    <mergeCell ref="J19:K19"/>
    <mergeCell ref="J20:K20"/>
    <mergeCell ref="J21:K21"/>
    <mergeCell ref="L21:M21"/>
    <mergeCell ref="L20:M20"/>
    <mergeCell ref="L19:M19"/>
    <mergeCell ref="N19:O19"/>
    <mergeCell ref="N20:O20"/>
    <mergeCell ref="N21:O21"/>
    <mergeCell ref="H22:I22"/>
    <mergeCell ref="H23:I23"/>
    <mergeCell ref="H24:I24"/>
    <mergeCell ref="L22:M22"/>
    <mergeCell ref="L23:M23"/>
    <mergeCell ref="L24:M24"/>
    <mergeCell ref="H31:I31"/>
    <mergeCell ref="H33:I33"/>
    <mergeCell ref="H34:I34"/>
    <mergeCell ref="J23:K23"/>
    <mergeCell ref="J22:K22"/>
    <mergeCell ref="L25:M25"/>
    <mergeCell ref="L27:M27"/>
    <mergeCell ref="L28:M28"/>
    <mergeCell ref="L26:M26"/>
    <mergeCell ref="H39:I39"/>
    <mergeCell ref="J33:K33"/>
    <mergeCell ref="J34:K34"/>
    <mergeCell ref="J35:K35"/>
    <mergeCell ref="J36:K36"/>
    <mergeCell ref="J37:K37"/>
    <mergeCell ref="J38:K38"/>
    <mergeCell ref="J39:K39"/>
    <mergeCell ref="J24:K24"/>
    <mergeCell ref="J28:K28"/>
    <mergeCell ref="J27:K27"/>
    <mergeCell ref="J25:K25"/>
    <mergeCell ref="H35:I35"/>
    <mergeCell ref="H36:I36"/>
    <mergeCell ref="H37:I37"/>
    <mergeCell ref="H25:I25"/>
    <mergeCell ref="H27:I27"/>
    <mergeCell ref="H28:I28"/>
    <mergeCell ref="H29:I29"/>
    <mergeCell ref="H30:I30"/>
    <mergeCell ref="H38:I38"/>
    <mergeCell ref="H26:I26"/>
    <mergeCell ref="J26:K26"/>
    <mergeCell ref="L39:M39"/>
    <mergeCell ref="L40:M40"/>
    <mergeCell ref="J32:K32"/>
    <mergeCell ref="J31:K31"/>
    <mergeCell ref="J30:K30"/>
    <mergeCell ref="J29:K29"/>
    <mergeCell ref="L32:M32"/>
    <mergeCell ref="J40:K40"/>
    <mergeCell ref="L33:M33"/>
    <mergeCell ref="L34:M34"/>
    <mergeCell ref="L35:M35"/>
    <mergeCell ref="L36:M36"/>
    <mergeCell ref="L37:M37"/>
    <mergeCell ref="L38:M38"/>
    <mergeCell ref="L29:M29"/>
    <mergeCell ref="L30:M30"/>
    <mergeCell ref="L31:M31"/>
    <mergeCell ref="N22:O22"/>
    <mergeCell ref="N33:O33"/>
    <mergeCell ref="N34:O34"/>
    <mergeCell ref="N32:O32"/>
    <mergeCell ref="N31:O31"/>
    <mergeCell ref="N30:O30"/>
    <mergeCell ref="N29:O29"/>
    <mergeCell ref="N28:O28"/>
    <mergeCell ref="N27:O27"/>
    <mergeCell ref="N35:O35"/>
    <mergeCell ref="N36:O36"/>
    <mergeCell ref="N37:O37"/>
    <mergeCell ref="N38:O38"/>
    <mergeCell ref="N39:O39"/>
    <mergeCell ref="N40:O40"/>
    <mergeCell ref="N25:O25"/>
    <mergeCell ref="N24:O24"/>
    <mergeCell ref="N23:O23"/>
    <mergeCell ref="N26:O26"/>
  </mergeCells>
  <conditionalFormatting sqref="H10:I25 H27:I40">
    <cfRule type="dataBar" priority="13">
      <dataBar>
        <cfvo type="num" val="0"/>
        <cfvo type="num" val="5"/>
        <color rgb="FF638EC6"/>
      </dataBar>
      <extLst>
        <ext xmlns:x14="http://schemas.microsoft.com/office/spreadsheetml/2009/9/main" uri="{B025F937-C7B1-47D3-B67F-A62EFF666E3E}">
          <x14:id>{62B822A1-350B-474D-B434-89E54FF291BB}</x14:id>
        </ext>
      </extLst>
    </cfRule>
  </conditionalFormatting>
  <conditionalFormatting sqref="H26:I26">
    <cfRule type="dataBar" priority="1">
      <dataBar>
        <cfvo type="num" val="0"/>
        <cfvo type="num" val="5"/>
        <color rgb="FF638EC6"/>
      </dataBar>
      <extLst>
        <ext xmlns:x14="http://schemas.microsoft.com/office/spreadsheetml/2009/9/main" uri="{B025F937-C7B1-47D3-B67F-A62EFF666E3E}">
          <x14:id>{A23C9B5F-64C6-4E67-B733-43A208D88698}</x14:id>
        </ext>
      </extLst>
    </cfRule>
  </conditionalFormatting>
  <conditionalFormatting sqref="J21">
    <cfRule type="expression" dxfId="13" priority="9">
      <formula>$J$21&lt;=$H$21</formula>
    </cfRule>
  </conditionalFormatting>
  <conditionalFormatting sqref="J15:K15">
    <cfRule type="expression" dxfId="12" priority="14">
      <formula>$J$15&lt;=$H$15</formula>
    </cfRule>
    <cfRule type="expression" dxfId="11" priority="15">
      <formula>$J$15&gt;$H$15</formula>
    </cfRule>
  </conditionalFormatting>
  <conditionalFormatting sqref="J15:K25 J27:K40 J26">
    <cfRule type="dataBar" priority="12">
      <dataBar>
        <cfvo type="num" val="0"/>
        <cfvo type="num" val="5"/>
        <color rgb="FF638EC6"/>
      </dataBar>
      <extLst>
        <ext xmlns:x14="http://schemas.microsoft.com/office/spreadsheetml/2009/9/main" uri="{B025F937-C7B1-47D3-B67F-A62EFF666E3E}">
          <x14:id>{28BD468E-AB24-421D-822F-B5162FAEE9F2}</x14:id>
        </ext>
      </extLst>
    </cfRule>
  </conditionalFormatting>
  <conditionalFormatting sqref="J21:K21">
    <cfRule type="expression" dxfId="10" priority="8">
      <formula>$J$21&gt;$H$21</formula>
    </cfRule>
  </conditionalFormatting>
  <conditionalFormatting sqref="J27:K27">
    <cfRule type="expression" dxfId="9" priority="6">
      <formula>$J$27&gt;$H$27</formula>
    </cfRule>
    <cfRule type="expression" dxfId="8" priority="7">
      <formula>$J$27&lt;=$H$27</formula>
    </cfRule>
  </conditionalFormatting>
  <conditionalFormatting sqref="J32:K32">
    <cfRule type="expression" dxfId="7" priority="4">
      <formula>$J$32&gt;$H$32</formula>
    </cfRule>
    <cfRule type="expression" dxfId="6" priority="5">
      <formula>$J$32&lt;=$H$32</formula>
    </cfRule>
  </conditionalFormatting>
  <conditionalFormatting sqref="J40:K40">
    <cfRule type="expression" dxfId="5" priority="2">
      <formula>$J$40&gt;$H$40</formula>
    </cfRule>
    <cfRule type="expression" dxfId="4" priority="3">
      <formula>$J$40&lt;=$H$40</formula>
    </cfRule>
  </conditionalFormatting>
  <conditionalFormatting sqref="L28:M40">
    <cfRule type="dataBar" priority="11">
      <dataBar>
        <cfvo type="num" val="0"/>
        <cfvo type="num" val="3"/>
        <color rgb="FF638EC6"/>
      </dataBar>
      <extLst>
        <ext xmlns:x14="http://schemas.microsoft.com/office/spreadsheetml/2009/9/main" uri="{B025F937-C7B1-47D3-B67F-A62EFF666E3E}">
          <x14:id>{6DB99894-8DA9-4585-9155-683691E74B4D}</x14:id>
        </ext>
      </extLst>
    </cfRule>
  </conditionalFormatting>
  <conditionalFormatting sqref="N28:O40">
    <cfRule type="dataBar" priority="10">
      <dataBar>
        <cfvo type="num" val="0"/>
        <cfvo type="num" val="3"/>
        <color rgb="FF638EC6"/>
      </dataBar>
      <extLst>
        <ext xmlns:x14="http://schemas.microsoft.com/office/spreadsheetml/2009/9/main" uri="{B025F937-C7B1-47D3-B67F-A62EFF666E3E}">
          <x14:id>{B5521471-48B0-4C24-827D-6356D126FA76}</x14:id>
        </ext>
      </extLst>
    </cfRule>
  </conditionalFormatting>
  <conditionalFormatting sqref="N32:O32">
    <cfRule type="expression" dxfId="3" priority="18">
      <formula>$N$32&gt;$L$32</formula>
    </cfRule>
    <cfRule type="expression" dxfId="2" priority="19">
      <formula>$N$32&lt;=$L$32</formula>
    </cfRule>
  </conditionalFormatting>
  <conditionalFormatting sqref="N40:O40">
    <cfRule type="expression" dxfId="1" priority="16">
      <formula>$N$40&gt;$L$40</formula>
    </cfRule>
    <cfRule type="expression" dxfId="0" priority="17">
      <formula>$N$40&lt;=$L$40</formula>
    </cfRule>
  </conditionalFormatting>
  <hyperlinks>
    <hyperlink ref="B4:F4" location="'Results - CSF 1.1'!A1" tooltip="2. NIST CSF 1.1 Scoring" display="2. NIST CSF 1.1 Scoring" xr:uid="{0DB75ADB-2CE7-4905-8A91-BE1C7C7FACC7}"/>
    <hyperlink ref="D10:G10" location="'Business - BSD'!A1" tooltip="1. Business Drivers" display="1. Business Drivers" xr:uid="{F81D3EDF-9029-4F75-93B3-26C7D9D0D0D7}"/>
    <hyperlink ref="D11:G11" location="'Business - CST'!A1" tooltip="2. Customers" display="2. Customers" xr:uid="{0009D643-D695-4779-942E-4FFA48E0DB62}"/>
    <hyperlink ref="D12:G12" location="'Business - CHT'!A1" tooltip="3. Charter" display="3. Charter" xr:uid="{36111280-F118-4B3B-98ED-83C1ACCC35D1}"/>
    <hyperlink ref="D13:G13" location="'Business - GOV'!A1" tooltip="4. Governance" display="4. Governance" xr:uid="{5FF04880-B035-4A74-8391-8A24D3E0BBA1}"/>
    <hyperlink ref="D14:G14" location="'Business - PRV'!A1" tooltip="5. Privacy &amp; policy" display="5. Privacy &amp; policy" xr:uid="{003982B4-2A28-4D4E-AE53-2B924AF37A8B}"/>
    <hyperlink ref="D16:G16" location="'People - EMP'!A1" tooltip="1. Employees" display="1. Employees" xr:uid="{55C1D961-E447-4F4D-8F90-B9DAF8F8346F}"/>
    <hyperlink ref="D17:G17" location="'People - R&amp;H'!A1" tooltip="2. Roles and Hierarchy" display="2. Roles and Hierarchy" xr:uid="{FF98AAE7-2EB0-4056-BE14-E6AFD3DC255A}"/>
    <hyperlink ref="D18:G18" location="'People - PEM'!A1" tooltip="3. People Management" display="3. People Management" xr:uid="{CB552DA4-91E0-49EC-BB3A-217BC5F80070}"/>
    <hyperlink ref="D19:G19" location="'People - KNM'!A1" tooltip="4. Knowledge Management" display="4. Knowledge Management" xr:uid="{3072A716-0F85-4174-AD0C-816BBAD50CEF}"/>
    <hyperlink ref="D20:G20" location="'People - T&amp;E'!A1" tooltip="5. Training &amp; Education" display="5. Training &amp; Education" xr:uid="{48DD9530-FBB6-4F16-8C87-5337BF399CC6}"/>
    <hyperlink ref="D22:G22" location="'Process - MGT'!A1" tooltip="1. SOC Management" display="1. SOC Management" xr:uid="{F6EE33EB-363C-4CB2-B327-1166E2087C4C}"/>
    <hyperlink ref="D23:G23" location="'Process - O&amp;F'!A1" tooltip="2. Operations &amp; Facilities" display="2. Operations &amp; Facilities" xr:uid="{B0E84739-2015-41AC-85CE-70D04A687FF3}"/>
    <hyperlink ref="D24:G24" location="'Process - RPT'!A1" tooltip="3. Reporting &amp; Communication" display="3. Reporting &amp; Communication" xr:uid="{E6415527-140D-4244-9118-40CD19CDC123}"/>
    <hyperlink ref="D25:G25" location="'Process - UCM'!A1" tooltip="4. Use Case Management" display="4. Use Case Management" xr:uid="{1086C8DC-11D6-4DD9-BF80-B4225017A00E}"/>
    <hyperlink ref="D26:G26" location="'Process - DTE'!A1" tooltip="5. Detection Engineering &amp; Validation" display="5. Detection Engineering &amp; Validation" xr:uid="{76AFB7CD-3ED3-4225-BAD2-6DEFBC220B8D}"/>
    <hyperlink ref="D28:G28" location="'Technology - SIM'!A1" tooltip="1. SIEM / UEBA" display="1. SIEM / UEBA" xr:uid="{1179A488-3940-4E39-894C-FAFA2890DADD}"/>
    <hyperlink ref="D29:G29" location="'Technology - NDR'!A1" tooltip="2. NDR" display="2. NDR" xr:uid="{DA6BEB26-5AF0-4997-93AE-C4263A92BC29}"/>
    <hyperlink ref="D30:G30" location="'Technology - EDR'!A1" tooltip="3. EDR" display="3. EDR" xr:uid="{D4F29597-805E-43A1-914A-804A3CCDE44B}"/>
    <hyperlink ref="D31:G31" location="'Technology - A&amp;O'!A1" tooltip="4. SOAR" display="4. SOAR" xr:uid="{3D42C265-7402-47A1-A3FA-E94A5D687C22}"/>
    <hyperlink ref="D33:G33" location="'Services - SCM'!A1" tooltip="1. Security Monitoring" display="1. Security Monitoring" xr:uid="{8D933307-27EF-45BF-B454-1FCA6367992F}"/>
    <hyperlink ref="D34:G34" location="'Services - SIM'!A1" tooltip="2. Security Incident Management" display="2. Security Incident Management" xr:uid="{3C6CA68C-84F7-4207-8A83-1C8B73468DB1}"/>
    <hyperlink ref="D35:G35" location="'Services - A&amp;F'!A1" tooltip="3. Security Analysis &amp; Forensics" display="3. Security Analysis &amp; Forensics" xr:uid="{F8F9750C-92A2-4C09-8593-C33F3CF7E278}"/>
    <hyperlink ref="D36:G36" location="'Services - THR'!A1" tooltip="4. Threat Intelligence" display="4. Threat Intelligence" xr:uid="{AE2B92DA-3B29-40CE-8EE0-0E8286F552B7}"/>
    <hyperlink ref="D37:G37" location="'Services - HNT'!A1" tooltip="5. Threat Hunting" display="5. Threat Hunting" xr:uid="{FC121A58-588B-45E1-8A30-26469F4FED79}"/>
    <hyperlink ref="D38:G38" location="'Services - VUL'!A1" tooltip="6. Vulnerability Management" display="6. Vulnerability Management" xr:uid="{99645A31-0EE2-4388-90CB-88AD3753523C}"/>
    <hyperlink ref="D39:G39" location="'Services - LOG'!A1" tooltip="7. Log Management" display="7. Log Management" xr:uid="{AF5CF4CA-1628-4D35-9B4F-BE65EE00094A}"/>
  </hyperlink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62B822A1-350B-474D-B434-89E54FF291BB}">
            <x14:dataBar minLength="0" maxLength="100" border="1" gradient="0">
              <x14:cfvo type="num">
                <xm:f>0</xm:f>
              </x14:cfvo>
              <x14:cfvo type="num">
                <xm:f>5</xm:f>
              </x14:cfvo>
              <x14:borderColor theme="3"/>
              <x14:negativeFillColor rgb="FFFF0000"/>
              <x14:axisColor rgb="FF000000"/>
            </x14:dataBar>
          </x14:cfRule>
          <xm:sqref>H10:I25 H27:I40</xm:sqref>
        </x14:conditionalFormatting>
        <x14:conditionalFormatting xmlns:xm="http://schemas.microsoft.com/office/excel/2006/main">
          <x14:cfRule type="dataBar" id="{A23C9B5F-64C6-4E67-B733-43A208D88698}">
            <x14:dataBar minLength="0" maxLength="100" border="1" gradient="0">
              <x14:cfvo type="num">
                <xm:f>0</xm:f>
              </x14:cfvo>
              <x14:cfvo type="num">
                <xm:f>5</xm:f>
              </x14:cfvo>
              <x14:borderColor theme="3"/>
              <x14:negativeFillColor rgb="FFFF0000"/>
              <x14:axisColor rgb="FF000000"/>
            </x14:dataBar>
          </x14:cfRule>
          <xm:sqref>H26:I26</xm:sqref>
        </x14:conditionalFormatting>
        <x14:conditionalFormatting xmlns:xm="http://schemas.microsoft.com/office/excel/2006/main">
          <x14:cfRule type="dataBar" id="{28BD468E-AB24-421D-822F-B5162FAEE9F2}">
            <x14:dataBar minLength="0" maxLength="100" border="1" gradient="0">
              <x14:cfvo type="num">
                <xm:f>0</xm:f>
              </x14:cfvo>
              <x14:cfvo type="num">
                <xm:f>5</xm:f>
              </x14:cfvo>
              <x14:borderColor theme="3"/>
              <x14:negativeFillColor rgb="FFFF0000"/>
              <x14:axisColor rgb="FF000000"/>
            </x14:dataBar>
          </x14:cfRule>
          <xm:sqref>J15:K25 J27:K40 J26</xm:sqref>
        </x14:conditionalFormatting>
        <x14:conditionalFormatting xmlns:xm="http://schemas.microsoft.com/office/excel/2006/main">
          <x14:cfRule type="dataBar" id="{6DB99894-8DA9-4585-9155-683691E74B4D}">
            <x14:dataBar minLength="0" maxLength="100" border="1" gradient="0">
              <x14:cfvo type="num">
                <xm:f>0</xm:f>
              </x14:cfvo>
              <x14:cfvo type="num">
                <xm:f>3</xm:f>
              </x14:cfvo>
              <x14:borderColor theme="3"/>
              <x14:negativeFillColor rgb="FFFF0000"/>
              <x14:axisColor rgb="FF000000"/>
            </x14:dataBar>
          </x14:cfRule>
          <xm:sqref>L28:M40</xm:sqref>
        </x14:conditionalFormatting>
        <x14:conditionalFormatting xmlns:xm="http://schemas.microsoft.com/office/excel/2006/main">
          <x14:cfRule type="dataBar" id="{B5521471-48B0-4C24-827D-6356D126FA76}">
            <x14:dataBar minLength="0" maxLength="100" border="1" gradient="0">
              <x14:cfvo type="num">
                <xm:f>0</xm:f>
              </x14:cfvo>
              <x14:cfvo type="num">
                <xm:f>3</xm:f>
              </x14:cfvo>
              <x14:borderColor theme="3"/>
              <x14:negativeFillColor rgb="FFFF0000"/>
              <x14:axisColor rgb="FF000000"/>
            </x14:dataBar>
          </x14:cfRule>
          <xm:sqref>N28:O40</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BD685-DEF3-4B6B-BE54-D5383024C843}">
  <sheetPr>
    <tabColor rgb="FF0070C0"/>
  </sheetPr>
  <dimension ref="A1:Z402"/>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12.21875" customWidth="1"/>
    <col min="17" max="17" width="2.21875" customWidth="1"/>
    <col min="18" max="18" width="57.21875" customWidth="1"/>
    <col min="19" max="19" width="113" customWidth="1"/>
    <col min="20" max="20" width="2.21875" customWidth="1"/>
    <col min="21" max="26" width="0" hidden="1" customWidth="1"/>
    <col min="27" max="16384" width="9.21875" hidden="1"/>
  </cols>
  <sheetData>
    <row r="1" spans="1:20" ht="20.149999999999999" customHeight="1" x14ac:dyDescent="0.3">
      <c r="A1" s="483"/>
      <c r="B1" s="851" t="s">
        <v>2376</v>
      </c>
      <c r="C1" s="852"/>
      <c r="D1" s="852"/>
      <c r="E1" s="852"/>
      <c r="F1" s="852"/>
      <c r="G1" s="852"/>
      <c r="H1" s="852"/>
      <c r="I1" s="852"/>
      <c r="J1" s="852"/>
      <c r="K1" s="852"/>
      <c r="L1" s="759"/>
      <c r="M1" s="421"/>
      <c r="N1" s="759"/>
      <c r="O1" s="421"/>
      <c r="P1" s="421"/>
      <c r="Q1" s="421"/>
      <c r="R1" s="421"/>
      <c r="S1" s="421"/>
      <c r="T1" s="412"/>
    </row>
    <row r="2" spans="1:20" ht="20.149999999999999" customHeight="1" x14ac:dyDescent="0.3">
      <c r="A2" s="484"/>
      <c r="B2" s="753"/>
      <c r="C2" s="754"/>
      <c r="D2" s="754"/>
      <c r="E2" s="754"/>
      <c r="F2" s="754"/>
      <c r="G2" s="754"/>
      <c r="H2" s="754"/>
      <c r="I2" s="754"/>
      <c r="J2" s="754"/>
      <c r="K2" s="754"/>
      <c r="L2" s="743"/>
      <c r="M2" s="422"/>
      <c r="N2" s="743"/>
      <c r="O2" s="422"/>
      <c r="P2" s="422"/>
      <c r="Q2" s="422"/>
      <c r="R2" s="422"/>
      <c r="S2" s="422"/>
      <c r="T2" s="415"/>
    </row>
    <row r="3" spans="1:20" ht="20.149999999999999" customHeight="1" x14ac:dyDescent="0.3">
      <c r="A3" s="484"/>
      <c r="B3" s="735" t="s">
        <v>2382</v>
      </c>
      <c r="C3" s="736"/>
      <c r="D3" s="736"/>
      <c r="E3" s="736"/>
      <c r="F3" s="736"/>
      <c r="G3" s="735"/>
      <c r="H3" s="736"/>
      <c r="I3" s="736"/>
      <c r="J3" s="736"/>
      <c r="K3" s="736"/>
      <c r="L3" s="414"/>
      <c r="M3" s="414"/>
      <c r="N3" s="414"/>
      <c r="O3" s="414"/>
      <c r="P3" s="414"/>
      <c r="Q3" s="414"/>
      <c r="R3" s="414"/>
      <c r="S3" s="414"/>
      <c r="T3" s="415"/>
    </row>
    <row r="4" spans="1:20" ht="20.149999999999999" customHeight="1" x14ac:dyDescent="0.3">
      <c r="A4" s="484"/>
      <c r="B4" s="744" t="s">
        <v>2814</v>
      </c>
      <c r="C4" s="745"/>
      <c r="D4" s="745"/>
      <c r="E4" s="745"/>
      <c r="F4" s="746"/>
      <c r="G4" s="735"/>
      <c r="H4" s="736"/>
      <c r="I4" s="736"/>
      <c r="J4" s="736"/>
      <c r="K4" s="736"/>
      <c r="L4" s="414"/>
      <c r="M4" s="414"/>
      <c r="N4" s="414"/>
      <c r="O4" s="414"/>
      <c r="P4" s="414"/>
      <c r="Q4" s="414"/>
      <c r="R4" s="414"/>
      <c r="S4" s="414"/>
      <c r="T4" s="415"/>
    </row>
    <row r="5" spans="1:20" ht="20.149999999999999" customHeight="1" x14ac:dyDescent="0.3">
      <c r="A5" s="484"/>
      <c r="B5" s="735"/>
      <c r="C5" s="736"/>
      <c r="D5" s="736"/>
      <c r="E5" s="736"/>
      <c r="F5" s="736"/>
      <c r="G5" s="735"/>
      <c r="H5" s="736"/>
      <c r="I5" s="736"/>
      <c r="J5" s="736"/>
      <c r="K5" s="736"/>
      <c r="L5" s="414"/>
      <c r="M5" s="414"/>
      <c r="N5" s="414"/>
      <c r="O5" s="414"/>
      <c r="P5" s="414"/>
      <c r="Q5" s="414"/>
      <c r="R5" s="414"/>
      <c r="S5" s="414"/>
      <c r="T5" s="415"/>
    </row>
    <row r="6" spans="1:20" ht="20.149999999999999" customHeight="1" x14ac:dyDescent="0.3">
      <c r="A6" s="484"/>
      <c r="B6" s="735"/>
      <c r="C6" s="736"/>
      <c r="D6" s="736"/>
      <c r="E6" s="736"/>
      <c r="F6" s="737"/>
      <c r="G6" s="482"/>
      <c r="H6" s="487"/>
      <c r="I6" s="487"/>
      <c r="J6" s="487"/>
      <c r="K6" s="487"/>
      <c r="L6" s="414"/>
      <c r="M6" s="414"/>
      <c r="N6" s="414"/>
      <c r="O6" s="414"/>
      <c r="P6" s="414"/>
      <c r="Q6" s="414"/>
      <c r="R6" s="414"/>
      <c r="S6" s="414"/>
      <c r="T6" s="415"/>
    </row>
    <row r="7" spans="1:20" ht="20.149999999999999" customHeight="1" thickBot="1" x14ac:dyDescent="0.35">
      <c r="A7" s="416"/>
      <c r="B7" s="417"/>
      <c r="C7" s="417"/>
      <c r="D7" s="417"/>
      <c r="E7" s="417"/>
      <c r="F7" s="417"/>
      <c r="G7" s="417"/>
      <c r="H7" s="417"/>
      <c r="I7" s="417"/>
      <c r="J7" s="417"/>
      <c r="K7" s="417"/>
      <c r="L7" s="417"/>
      <c r="M7" s="417"/>
      <c r="N7" s="417"/>
      <c r="O7" s="417"/>
      <c r="P7" s="417"/>
      <c r="Q7" s="417"/>
      <c r="R7" s="417"/>
      <c r="S7" s="417"/>
      <c r="T7" s="418"/>
    </row>
    <row r="8" spans="1:20" ht="20.149999999999999" customHeight="1" x14ac:dyDescent="0.3">
      <c r="A8" s="153"/>
      <c r="B8" s="154"/>
      <c r="C8" s="154"/>
      <c r="D8" s="154"/>
      <c r="E8" s="154"/>
      <c r="F8" s="154"/>
      <c r="G8" s="154"/>
      <c r="H8" s="154"/>
      <c r="I8" s="154"/>
      <c r="J8" s="154"/>
      <c r="K8" s="154"/>
      <c r="L8" s="154"/>
      <c r="M8" s="154"/>
      <c r="N8" s="154"/>
      <c r="O8" s="154"/>
      <c r="P8" s="154"/>
      <c r="Q8" s="154"/>
      <c r="R8" s="154"/>
      <c r="S8" s="154"/>
      <c r="T8" s="155"/>
    </row>
    <row r="9" spans="1:20" s="5" customFormat="1" ht="20.149999999999999" customHeight="1" thickBot="1" x14ac:dyDescent="0.35">
      <c r="A9" s="177"/>
      <c r="B9" s="177" t="s">
        <v>2200</v>
      </c>
      <c r="C9" s="174"/>
      <c r="D9" s="177" t="s">
        <v>2380</v>
      </c>
      <c r="E9" s="174"/>
      <c r="F9" s="174"/>
      <c r="G9" s="174"/>
      <c r="H9" s="174"/>
      <c r="I9" s="174"/>
      <c r="J9" s="177" t="s">
        <v>479</v>
      </c>
      <c r="K9" s="174"/>
      <c r="L9" s="177" t="s">
        <v>2378</v>
      </c>
      <c r="M9" s="486"/>
      <c r="N9" s="177"/>
      <c r="O9" s="174"/>
      <c r="P9" s="400"/>
      <c r="Q9" s="400"/>
      <c r="R9" s="502"/>
      <c r="S9" s="420"/>
      <c r="T9" s="141"/>
    </row>
    <row r="10" spans="1:20" s="5" customFormat="1" ht="20.149999999999999" customHeight="1" x14ac:dyDescent="0.3">
      <c r="A10" s="141"/>
      <c r="B10" s="536" t="s">
        <v>664</v>
      </c>
      <c r="C10" s="135"/>
      <c r="D10" s="495" t="s">
        <v>1387</v>
      </c>
      <c r="E10" s="163"/>
      <c r="F10" s="163"/>
      <c r="G10" s="163"/>
      <c r="H10" s="534"/>
      <c r="I10" s="581"/>
      <c r="J10" s="894">
        <f>ROUND(5*('_NIST-CSF_Alignment'!I9/100),2)</f>
        <v>0</v>
      </c>
      <c r="K10" s="895"/>
      <c r="L10" s="894" t="s">
        <v>2203</v>
      </c>
      <c r="M10" s="895"/>
      <c r="N10" s="865"/>
      <c r="O10" s="880"/>
      <c r="P10" s="175"/>
      <c r="Q10" s="175"/>
      <c r="R10" s="503"/>
      <c r="S10" s="504"/>
      <c r="T10" s="141"/>
    </row>
    <row r="11" spans="1:20" s="5" customFormat="1" ht="20.149999999999999" customHeight="1" x14ac:dyDescent="0.3">
      <c r="A11" s="141"/>
      <c r="B11" s="110"/>
      <c r="C11" s="136"/>
      <c r="D11" s="496" t="s">
        <v>1394</v>
      </c>
      <c r="E11" s="163"/>
      <c r="F11" s="163"/>
      <c r="G11" s="163"/>
      <c r="H11" s="163"/>
      <c r="I11" s="579"/>
      <c r="J11" s="889">
        <f>ROUND(5*('_NIST-CSF_Alignment'!I15/100),2)</f>
        <v>0</v>
      </c>
      <c r="K11" s="890"/>
      <c r="L11" s="889" t="s">
        <v>2203</v>
      </c>
      <c r="M11" s="890"/>
      <c r="N11" s="865"/>
      <c r="O11" s="880"/>
      <c r="P11" s="175"/>
      <c r="Q11" s="175"/>
      <c r="R11" s="505"/>
      <c r="S11" s="506"/>
      <c r="T11" s="141"/>
    </row>
    <row r="12" spans="1:20" s="5" customFormat="1" ht="20.149999999999999" customHeight="1" x14ac:dyDescent="0.3">
      <c r="A12" s="141"/>
      <c r="B12" s="110"/>
      <c r="C12" s="136"/>
      <c r="D12" s="496" t="s">
        <v>1401</v>
      </c>
      <c r="E12" s="169"/>
      <c r="F12" s="169"/>
      <c r="G12" s="169"/>
      <c r="H12" s="163"/>
      <c r="I12" s="579"/>
      <c r="J12" s="889">
        <f>ROUND(5*('_NIST-CSF_Alignment'!I20/100),2)</f>
        <v>0</v>
      </c>
      <c r="K12" s="890"/>
      <c r="L12" s="889">
        <f>ROUND(3*('_NIST-CSF_Alignment'!P20/100),2)</f>
        <v>0</v>
      </c>
      <c r="M12" s="890"/>
      <c r="N12" s="865"/>
      <c r="O12" s="880"/>
      <c r="P12" s="175"/>
      <c r="Q12" s="175"/>
      <c r="R12" s="505"/>
      <c r="S12" s="506"/>
      <c r="T12" s="141"/>
    </row>
    <row r="13" spans="1:20" s="5" customFormat="1" ht="20.149999999999999" customHeight="1" x14ac:dyDescent="0.3">
      <c r="A13" s="141"/>
      <c r="B13" s="110"/>
      <c r="C13" s="136"/>
      <c r="D13" s="496" t="s">
        <v>1406</v>
      </c>
      <c r="E13" s="163"/>
      <c r="F13" s="163"/>
      <c r="G13" s="163"/>
      <c r="H13" s="163"/>
      <c r="I13" s="579"/>
      <c r="J13" s="889">
        <f>ROUND(5*('_NIST-CSF_Alignment'!I27/100),2)</f>
        <v>0</v>
      </c>
      <c r="K13" s="890"/>
      <c r="L13" s="889">
        <f>ROUND(3*('_NIST-CSF_Alignment'!P27/100),2)</f>
        <v>0</v>
      </c>
      <c r="M13" s="890"/>
      <c r="N13" s="865"/>
      <c r="O13" s="880"/>
      <c r="P13" s="175"/>
      <c r="Q13" s="175"/>
      <c r="R13" s="505"/>
      <c r="S13" s="506"/>
      <c r="T13" s="141"/>
    </row>
    <row r="14" spans="1:20" s="5" customFormat="1" ht="20.149999999999999" customHeight="1" x14ac:dyDescent="0.3">
      <c r="A14" s="141"/>
      <c r="B14" s="110"/>
      <c r="C14" s="136"/>
      <c r="D14" s="496" t="s">
        <v>1416</v>
      </c>
      <c r="E14" s="163"/>
      <c r="F14" s="163"/>
      <c r="G14" s="163"/>
      <c r="H14" s="163"/>
      <c r="I14" s="579"/>
      <c r="J14" s="889">
        <f>ROUND(5*('_NIST-CSF_Alignment'!I31/100),2)</f>
        <v>0</v>
      </c>
      <c r="K14" s="890"/>
      <c r="L14" s="889" t="s">
        <v>2203</v>
      </c>
      <c r="M14" s="890"/>
      <c r="N14" s="865"/>
      <c r="O14" s="880"/>
      <c r="P14" s="175"/>
      <c r="Q14" s="175"/>
      <c r="R14" s="505"/>
      <c r="S14" s="506"/>
      <c r="T14" s="141"/>
    </row>
    <row r="15" spans="1:20" s="5" customFormat="1" ht="20.149999999999999" customHeight="1" x14ac:dyDescent="0.3">
      <c r="A15" s="141"/>
      <c r="B15" s="110"/>
      <c r="C15" s="537"/>
      <c r="D15" s="540" t="s">
        <v>2800</v>
      </c>
      <c r="E15" s="171"/>
      <c r="F15" s="171"/>
      <c r="G15" s="171"/>
      <c r="H15" s="171"/>
      <c r="I15" s="171"/>
      <c r="J15" s="886" t="s">
        <v>2203</v>
      </c>
      <c r="K15" s="887"/>
      <c r="L15" s="886">
        <f>ROUND(3*('_NIST-CSF_Alignment'!P37/100),2)</f>
        <v>0</v>
      </c>
      <c r="M15" s="887"/>
      <c r="N15" s="406"/>
      <c r="O15" s="171"/>
      <c r="P15" s="401"/>
      <c r="Q15" s="538"/>
      <c r="R15" s="505"/>
      <c r="S15" s="506"/>
      <c r="T15" s="141"/>
    </row>
    <row r="16" spans="1:20" s="5" customFormat="1" ht="20.149999999999999" customHeight="1" x14ac:dyDescent="0.3">
      <c r="A16" s="494"/>
      <c r="B16" s="497"/>
      <c r="C16" s="541" t="s">
        <v>2381</v>
      </c>
      <c r="D16" s="542" t="s">
        <v>664</v>
      </c>
      <c r="E16" s="171"/>
      <c r="F16" s="171"/>
      <c r="G16" s="171"/>
      <c r="H16" s="171"/>
      <c r="I16" s="171"/>
      <c r="J16" s="877">
        <f>ROUND(SUM(J10:K15)/COUNT(J10:K15),2)</f>
        <v>0</v>
      </c>
      <c r="K16" s="878"/>
      <c r="L16" s="877">
        <f>ROUND(SUM(L10:M15)/COUNT(L10:M15),2)</f>
        <v>0</v>
      </c>
      <c r="M16" s="878"/>
      <c r="N16" s="406"/>
      <c r="O16" s="171"/>
      <c r="P16" s="401"/>
      <c r="Q16" s="538"/>
      <c r="R16" s="505"/>
      <c r="S16" s="506"/>
      <c r="T16" s="141"/>
    </row>
    <row r="17" spans="1:20" s="5" customFormat="1" ht="20.149999999999999" customHeight="1" x14ac:dyDescent="0.3">
      <c r="A17" s="141"/>
      <c r="B17" s="536" t="s">
        <v>665</v>
      </c>
      <c r="C17" s="136"/>
      <c r="D17" s="496" t="s">
        <v>1424</v>
      </c>
      <c r="E17" s="163"/>
      <c r="F17" s="163"/>
      <c r="G17" s="163"/>
      <c r="H17" s="163"/>
      <c r="I17" s="579"/>
      <c r="J17" s="889">
        <f>ROUND(5*('_NIST-CSF_Alignment'!I46/100),2)</f>
        <v>0</v>
      </c>
      <c r="K17" s="890"/>
      <c r="L17" s="889">
        <f>ROUND(3*('_NIST-CSF_Alignment'!P46/100),2)</f>
        <v>0</v>
      </c>
      <c r="M17" s="890"/>
      <c r="N17" s="889"/>
      <c r="O17" s="893"/>
      <c r="P17" s="175"/>
      <c r="Q17" s="175"/>
      <c r="R17" s="505"/>
      <c r="S17" s="506"/>
      <c r="T17" s="141"/>
    </row>
    <row r="18" spans="1:20" s="5" customFormat="1" ht="20.149999999999999" customHeight="1" x14ac:dyDescent="0.3">
      <c r="A18" s="141"/>
      <c r="B18" s="110"/>
      <c r="C18" s="136"/>
      <c r="D18" s="498" t="s">
        <v>1447</v>
      </c>
      <c r="E18" s="163"/>
      <c r="F18" s="163"/>
      <c r="G18" s="163"/>
      <c r="H18" s="163"/>
      <c r="I18" s="579"/>
      <c r="J18" s="889">
        <f>ROUND(5*('_NIST-CSF_Alignment'!I52/100),2)</f>
        <v>0</v>
      </c>
      <c r="K18" s="890"/>
      <c r="L18" s="889">
        <f>ROUND(3*('_NIST-CSF_Alignment'!P52/100),2)</f>
        <v>0</v>
      </c>
      <c r="M18" s="890"/>
      <c r="N18" s="865"/>
      <c r="O18" s="880"/>
      <c r="P18" s="175"/>
      <c r="Q18" s="175"/>
      <c r="R18" s="505"/>
      <c r="S18" s="506"/>
      <c r="T18" s="141"/>
    </row>
    <row r="19" spans="1:20" s="5" customFormat="1" ht="20.149999999999999" customHeight="1" x14ac:dyDescent="0.3">
      <c r="A19" s="141"/>
      <c r="B19" s="110"/>
      <c r="C19" s="136"/>
      <c r="D19" s="498" t="s">
        <v>1448</v>
      </c>
      <c r="E19" s="163"/>
      <c r="F19" s="163"/>
      <c r="G19" s="163"/>
      <c r="H19" s="163"/>
      <c r="I19" s="579"/>
      <c r="J19" s="889">
        <f>ROUND(5*('_NIST-CSF_Alignment'!I61/100),2)</f>
        <v>0</v>
      </c>
      <c r="K19" s="890"/>
      <c r="L19" s="889">
        <f>ROUND(3*('_NIST-CSF_Alignment'!P61/100),2)</f>
        <v>0</v>
      </c>
      <c r="M19" s="890"/>
      <c r="N19" s="865"/>
      <c r="O19" s="880"/>
      <c r="P19" s="175"/>
      <c r="Q19" s="175"/>
      <c r="R19" s="505"/>
      <c r="S19" s="506"/>
      <c r="T19" s="141"/>
    </row>
    <row r="20" spans="1:20" s="5" customFormat="1" ht="20.149999999999999" customHeight="1" x14ac:dyDescent="0.3">
      <c r="A20" s="141"/>
      <c r="B20" s="110"/>
      <c r="C20" s="136"/>
      <c r="D20" s="498" t="s">
        <v>1449</v>
      </c>
      <c r="E20" s="163"/>
      <c r="F20" s="163"/>
      <c r="G20" s="163"/>
      <c r="H20" s="3"/>
      <c r="I20" s="195"/>
      <c r="J20" s="889">
        <f>ROUND(5*('_NIST-CSF_Alignment'!I74/100),2)</f>
        <v>0</v>
      </c>
      <c r="K20" s="890"/>
      <c r="L20" s="889">
        <f>ROUND(3*('_NIST-CSF_Alignment'!P74/100),2)</f>
        <v>0</v>
      </c>
      <c r="M20" s="890"/>
      <c r="N20" s="865"/>
      <c r="O20" s="880"/>
      <c r="P20" s="175"/>
      <c r="Q20" s="175"/>
      <c r="R20" s="505"/>
      <c r="S20" s="506"/>
      <c r="T20" s="141"/>
    </row>
    <row r="21" spans="1:20" s="5" customFormat="1" ht="20.149999999999999" customHeight="1" x14ac:dyDescent="0.3">
      <c r="A21" s="141"/>
      <c r="B21" s="110"/>
      <c r="C21" s="136"/>
      <c r="D21" s="498" t="s">
        <v>1453</v>
      </c>
      <c r="E21" s="163"/>
      <c r="F21" s="163"/>
      <c r="G21" s="163"/>
      <c r="H21" s="163"/>
      <c r="I21" s="579"/>
      <c r="J21" s="889">
        <f>ROUND(5*('_NIST-CSF_Alignment'!I77/100),2)</f>
        <v>0</v>
      </c>
      <c r="K21" s="890"/>
      <c r="L21" s="889">
        <f>ROUND(3*('_NIST-CSF_Alignment'!P77/100),2)</f>
        <v>0</v>
      </c>
      <c r="M21" s="890"/>
      <c r="N21" s="865"/>
      <c r="O21" s="880"/>
      <c r="P21" s="175"/>
      <c r="Q21" s="175"/>
      <c r="R21" s="505"/>
      <c r="S21" s="506"/>
      <c r="T21" s="141"/>
    </row>
    <row r="22" spans="1:20" s="5" customFormat="1" ht="20.149999999999999" customHeight="1" x14ac:dyDescent="0.3">
      <c r="A22" s="141"/>
      <c r="B22" s="110"/>
      <c r="C22" s="537"/>
      <c r="D22" s="683" t="s">
        <v>1454</v>
      </c>
      <c r="E22" s="171"/>
      <c r="F22" s="171"/>
      <c r="G22" s="171"/>
      <c r="H22" s="171"/>
      <c r="I22" s="580"/>
      <c r="J22" s="886">
        <f>ROUND(5*('_NIST-CSF_Alignment'!I83/100),2)</f>
        <v>0</v>
      </c>
      <c r="K22" s="887"/>
      <c r="L22" s="886">
        <f>ROUND(3*('_NIST-CSF_Alignment'!P83/100),2)</f>
        <v>0</v>
      </c>
      <c r="M22" s="887"/>
      <c r="N22" s="867"/>
      <c r="O22" s="881"/>
      <c r="P22" s="401"/>
      <c r="Q22" s="538"/>
      <c r="R22" s="505"/>
      <c r="S22" s="506"/>
      <c r="T22" s="141"/>
    </row>
    <row r="23" spans="1:20" s="5" customFormat="1" ht="20.149999999999999" customHeight="1" x14ac:dyDescent="0.3">
      <c r="A23" s="494"/>
      <c r="B23" s="500"/>
      <c r="C23" s="541" t="s">
        <v>2381</v>
      </c>
      <c r="D23" s="542" t="s">
        <v>665</v>
      </c>
      <c r="E23" s="171"/>
      <c r="F23" s="171"/>
      <c r="G23" s="171"/>
      <c r="H23" s="171"/>
      <c r="I23" s="171"/>
      <c r="J23" s="877">
        <f>ROUND(SUM(J17:K22)/COUNT(J17:K22),2)</f>
        <v>0</v>
      </c>
      <c r="K23" s="878"/>
      <c r="L23" s="877">
        <f>ROUND(SUM(L17:M22)/COUNT(L17:M22),2)</f>
        <v>0</v>
      </c>
      <c r="M23" s="878"/>
      <c r="N23" s="406"/>
      <c r="O23" s="171"/>
      <c r="P23" s="401"/>
      <c r="Q23" s="538"/>
      <c r="R23" s="505"/>
      <c r="S23" s="506"/>
      <c r="T23" s="141"/>
    </row>
    <row r="24" spans="1:20" s="5" customFormat="1" ht="20.149999999999999" customHeight="1" x14ac:dyDescent="0.3">
      <c r="A24" s="141"/>
      <c r="B24" s="536" t="s">
        <v>666</v>
      </c>
      <c r="C24" s="136"/>
      <c r="D24" s="495" t="s">
        <v>1455</v>
      </c>
      <c r="E24" s="163"/>
      <c r="F24" s="163"/>
      <c r="G24" s="163"/>
      <c r="H24" s="172"/>
      <c r="I24" s="535"/>
      <c r="J24" s="889">
        <f>ROUND(5*('_NIST-CSF_Alignment'!I90/100),2)</f>
        <v>0</v>
      </c>
      <c r="K24" s="890"/>
      <c r="L24" s="889">
        <f>ROUND(3*('_NIST-CSF_Alignment'!P90/100),2)</f>
        <v>0</v>
      </c>
      <c r="M24" s="890"/>
      <c r="N24" s="891"/>
      <c r="O24" s="892"/>
      <c r="P24" s="175"/>
      <c r="Q24" s="175"/>
      <c r="R24" s="505"/>
      <c r="S24" s="506"/>
      <c r="T24" s="141"/>
    </row>
    <row r="25" spans="1:20" s="5" customFormat="1" ht="20.149999999999999" customHeight="1" x14ac:dyDescent="0.3">
      <c r="A25" s="141"/>
      <c r="B25" s="110"/>
      <c r="C25" s="136"/>
      <c r="D25" s="495" t="s">
        <v>1456</v>
      </c>
      <c r="E25" s="163"/>
      <c r="F25" s="163"/>
      <c r="G25" s="163"/>
      <c r="H25" s="163"/>
      <c r="I25" s="579"/>
      <c r="J25" s="889">
        <f>ROUND(5*('_NIST-CSF_Alignment'!I99/100),2)</f>
        <v>0</v>
      </c>
      <c r="K25" s="890"/>
      <c r="L25" s="889">
        <f>ROUND(3*('_NIST-CSF_Alignment'!P99/100),2)</f>
        <v>0</v>
      </c>
      <c r="M25" s="890"/>
      <c r="N25" s="865"/>
      <c r="O25" s="880"/>
      <c r="P25" s="175"/>
      <c r="Q25" s="175"/>
      <c r="R25" s="505"/>
      <c r="S25" s="506"/>
      <c r="T25" s="141"/>
    </row>
    <row r="26" spans="1:20" s="5" customFormat="1" ht="20.149999999999999" customHeight="1" x14ac:dyDescent="0.3">
      <c r="A26" s="141"/>
      <c r="B26" s="110"/>
      <c r="C26" s="537"/>
      <c r="D26" s="683" t="s">
        <v>1457</v>
      </c>
      <c r="E26" s="171"/>
      <c r="F26" s="171"/>
      <c r="G26" s="171"/>
      <c r="H26" s="171"/>
      <c r="I26" s="580"/>
      <c r="J26" s="886">
        <f>ROUND(5*('_NIST-CSF_Alignment'!I105/100),2)</f>
        <v>0</v>
      </c>
      <c r="K26" s="887"/>
      <c r="L26" s="886">
        <f>ROUND(3*('_NIST-CSF_Alignment'!P105/100),2)</f>
        <v>0</v>
      </c>
      <c r="M26" s="887"/>
      <c r="N26" s="867"/>
      <c r="O26" s="881"/>
      <c r="P26" s="401"/>
      <c r="Q26" s="538"/>
      <c r="R26" s="505"/>
      <c r="S26" s="506"/>
      <c r="T26" s="141"/>
    </row>
    <row r="27" spans="1:20" s="5" customFormat="1" ht="20.149999999999999" customHeight="1" x14ac:dyDescent="0.3">
      <c r="A27" s="494"/>
      <c r="B27" s="500"/>
      <c r="C27" s="541" t="s">
        <v>2381</v>
      </c>
      <c r="D27" s="542" t="s">
        <v>666</v>
      </c>
      <c r="E27" s="171"/>
      <c r="F27" s="171"/>
      <c r="G27" s="171"/>
      <c r="H27" s="171"/>
      <c r="I27" s="171"/>
      <c r="J27" s="877">
        <f>ROUND(SUM(J24:K26)/COUNT(J24:K26),2)</f>
        <v>0</v>
      </c>
      <c r="K27" s="878"/>
      <c r="L27" s="877">
        <f>ROUND(SUM(L24:M26)/COUNT(L24:M26),2)</f>
        <v>0</v>
      </c>
      <c r="M27" s="878"/>
      <c r="N27" s="406"/>
      <c r="O27" s="171"/>
      <c r="P27" s="401"/>
      <c r="Q27" s="538"/>
      <c r="R27" s="505"/>
      <c r="S27" s="506"/>
      <c r="T27" s="141"/>
    </row>
    <row r="28" spans="1:20" s="5" customFormat="1" ht="20.149999999999999" customHeight="1" x14ac:dyDescent="0.3">
      <c r="A28" s="141"/>
      <c r="B28" s="536" t="s">
        <v>667</v>
      </c>
      <c r="C28" s="136"/>
      <c r="D28" s="495" t="s">
        <v>1458</v>
      </c>
      <c r="E28" s="172"/>
      <c r="F28" s="172"/>
      <c r="G28" s="172"/>
      <c r="H28" s="163"/>
      <c r="I28" s="579"/>
      <c r="J28" s="889">
        <f>ROUND(5*('_NIST-CSF_Alignment'!I108/100),2)</f>
        <v>0</v>
      </c>
      <c r="K28" s="890"/>
      <c r="L28" s="889">
        <f>ROUND(3*('_NIST-CSF_Alignment'!P108/100),2)</f>
        <v>0</v>
      </c>
      <c r="M28" s="890"/>
      <c r="N28" s="865"/>
      <c r="O28" s="880"/>
      <c r="P28" s="175"/>
      <c r="Q28" s="175"/>
      <c r="R28" s="505"/>
      <c r="S28" s="506"/>
      <c r="T28" s="141"/>
    </row>
    <row r="29" spans="1:20" s="5" customFormat="1" ht="20.149999999999999" customHeight="1" x14ac:dyDescent="0.3">
      <c r="A29" s="141"/>
      <c r="B29" s="110"/>
      <c r="C29" s="136"/>
      <c r="D29" s="495" t="s">
        <v>1459</v>
      </c>
      <c r="E29" s="163"/>
      <c r="F29" s="163"/>
      <c r="G29" s="163"/>
      <c r="H29" s="163"/>
      <c r="I29" s="579"/>
      <c r="J29" s="889">
        <f>ROUND(5*('_NIST-CSF_Alignment'!I114/100),2)</f>
        <v>0</v>
      </c>
      <c r="K29" s="890"/>
      <c r="L29" s="889">
        <f>ROUND(3*('_NIST-CSF_Alignment'!P114/100),2)</f>
        <v>0</v>
      </c>
      <c r="M29" s="890"/>
      <c r="N29" s="865"/>
      <c r="O29" s="880"/>
      <c r="P29" s="175"/>
      <c r="Q29" s="175"/>
      <c r="R29" s="505"/>
      <c r="S29" s="506"/>
      <c r="T29" s="141"/>
    </row>
    <row r="30" spans="1:20" s="5" customFormat="1" ht="20.149999999999999" customHeight="1" x14ac:dyDescent="0.3">
      <c r="A30" s="141"/>
      <c r="B30" s="110"/>
      <c r="C30" s="136"/>
      <c r="D30" s="495" t="s">
        <v>1460</v>
      </c>
      <c r="E30" s="163"/>
      <c r="F30" s="163"/>
      <c r="G30" s="163"/>
      <c r="H30" s="172"/>
      <c r="I30" s="535"/>
      <c r="J30" s="889">
        <f>ROUND(5*('_NIST-CSF_Alignment'!I120/100),2)</f>
        <v>0</v>
      </c>
      <c r="K30" s="890"/>
      <c r="L30" s="889">
        <f>ROUND(3*('_NIST-CSF_Alignment'!P120/100),2)</f>
        <v>0</v>
      </c>
      <c r="M30" s="890"/>
      <c r="N30" s="891"/>
      <c r="O30" s="892"/>
      <c r="P30" s="175"/>
      <c r="Q30" s="175"/>
      <c r="R30" s="505"/>
      <c r="S30" s="506"/>
      <c r="T30" s="141"/>
    </row>
    <row r="31" spans="1:20" s="5" customFormat="1" ht="20.149999999999999" customHeight="1" x14ac:dyDescent="0.3">
      <c r="A31" s="141"/>
      <c r="B31" s="110"/>
      <c r="C31" s="136"/>
      <c r="D31" s="495" t="s">
        <v>1461</v>
      </c>
      <c r="E31" s="163"/>
      <c r="F31" s="163"/>
      <c r="G31" s="163"/>
      <c r="H31" s="163"/>
      <c r="I31" s="579"/>
      <c r="J31" s="889">
        <f>ROUND(5*('_NIST-CSF_Alignment'!I124/100),2)</f>
        <v>0</v>
      </c>
      <c r="K31" s="890"/>
      <c r="L31" s="889">
        <f>ROUND(3*('_NIST-CSF_Alignment'!P124/100),2)</f>
        <v>0</v>
      </c>
      <c r="M31" s="890"/>
      <c r="N31" s="865"/>
      <c r="O31" s="880"/>
      <c r="P31" s="175"/>
      <c r="Q31" s="175"/>
      <c r="R31" s="505"/>
      <c r="S31" s="506"/>
      <c r="T31" s="141"/>
    </row>
    <row r="32" spans="1:20" s="5" customFormat="1" ht="20.149999999999999" customHeight="1" x14ac:dyDescent="0.3">
      <c r="A32" s="141"/>
      <c r="B32" s="110"/>
      <c r="C32" s="537"/>
      <c r="D32" s="683" t="s">
        <v>1462</v>
      </c>
      <c r="E32" s="171"/>
      <c r="F32" s="171"/>
      <c r="G32" s="171"/>
      <c r="H32" s="171"/>
      <c r="I32" s="580"/>
      <c r="J32" s="886">
        <f>ROUND(5*('_NIST-CSF_Alignment'!I127/100),2)</f>
        <v>0</v>
      </c>
      <c r="K32" s="887"/>
      <c r="L32" s="886">
        <f>ROUND(3*('_NIST-CSF_Alignment'!P127/100),2)</f>
        <v>0</v>
      </c>
      <c r="M32" s="887"/>
      <c r="N32" s="867"/>
      <c r="O32" s="881"/>
      <c r="P32" s="401"/>
      <c r="Q32" s="538"/>
      <c r="R32" s="505"/>
      <c r="S32" s="506"/>
      <c r="T32" s="141"/>
    </row>
    <row r="33" spans="1:20" s="5" customFormat="1" ht="20.149999999999999" customHeight="1" x14ac:dyDescent="0.3">
      <c r="A33" s="494"/>
      <c r="B33" s="500"/>
      <c r="C33" s="541" t="s">
        <v>2381</v>
      </c>
      <c r="D33" s="542" t="s">
        <v>667</v>
      </c>
      <c r="E33" s="171"/>
      <c r="F33" s="171"/>
      <c r="G33" s="171"/>
      <c r="H33" s="171"/>
      <c r="I33" s="171"/>
      <c r="J33" s="877">
        <f>ROUND(SUM(J28:K32)/COUNT(J28:K32),2)</f>
        <v>0</v>
      </c>
      <c r="K33" s="878"/>
      <c r="L33" s="877">
        <f>ROUND(SUM(L28:M32)/COUNT(L28:M32),2)</f>
        <v>0</v>
      </c>
      <c r="M33" s="878"/>
      <c r="N33" s="406"/>
      <c r="O33" s="171"/>
      <c r="P33" s="401"/>
      <c r="Q33" s="538"/>
      <c r="R33" s="505"/>
      <c r="S33" s="506"/>
      <c r="T33" s="141"/>
    </row>
    <row r="34" spans="1:20" s="5" customFormat="1" ht="20.149999999999999" customHeight="1" x14ac:dyDescent="0.3">
      <c r="A34" s="141"/>
      <c r="B34" s="536" t="s">
        <v>668</v>
      </c>
      <c r="C34" s="136"/>
      <c r="D34" s="495" t="s">
        <v>1463</v>
      </c>
      <c r="E34" s="163"/>
      <c r="F34" s="163"/>
      <c r="G34" s="163"/>
      <c r="H34" s="170"/>
      <c r="I34" s="579"/>
      <c r="J34" s="889" t="s">
        <v>2203</v>
      </c>
      <c r="K34" s="890"/>
      <c r="L34" s="889" t="s">
        <v>2203</v>
      </c>
      <c r="M34" s="890"/>
      <c r="N34" s="865"/>
      <c r="O34" s="880"/>
      <c r="P34" s="175"/>
      <c r="Q34" s="175"/>
      <c r="R34" s="505"/>
      <c r="S34" s="506"/>
      <c r="T34" s="141"/>
    </row>
    <row r="35" spans="1:20" s="5" customFormat="1" ht="20.149999999999999" customHeight="1" x14ac:dyDescent="0.3">
      <c r="A35" s="141"/>
      <c r="B35" s="499"/>
      <c r="C35" s="136"/>
      <c r="D35" s="495" t="s">
        <v>1464</v>
      </c>
      <c r="E35" s="163"/>
      <c r="F35" s="163"/>
      <c r="G35" s="163"/>
      <c r="H35" s="163"/>
      <c r="I35" s="579"/>
      <c r="J35" s="889" t="s">
        <v>2203</v>
      </c>
      <c r="K35" s="890"/>
      <c r="L35" s="889" t="s">
        <v>2203</v>
      </c>
      <c r="M35" s="890"/>
      <c r="N35" s="865"/>
      <c r="O35" s="880"/>
      <c r="P35" s="175"/>
      <c r="Q35" s="175"/>
      <c r="R35" s="505"/>
      <c r="S35" s="506"/>
      <c r="T35" s="141"/>
    </row>
    <row r="36" spans="1:20" s="5" customFormat="1" ht="20.149999999999999" customHeight="1" x14ac:dyDescent="0.3">
      <c r="A36" s="141"/>
      <c r="B36" s="110"/>
      <c r="C36" s="537"/>
      <c r="D36" s="683" t="s">
        <v>1465</v>
      </c>
      <c r="E36" s="171"/>
      <c r="F36" s="171"/>
      <c r="G36" s="171"/>
      <c r="H36" s="539"/>
      <c r="I36" s="582"/>
      <c r="J36" s="886" t="s">
        <v>2203</v>
      </c>
      <c r="K36" s="887"/>
      <c r="L36" s="886" t="s">
        <v>2203</v>
      </c>
      <c r="M36" s="887"/>
      <c r="N36" s="883"/>
      <c r="O36" s="888"/>
      <c r="P36" s="401"/>
      <c r="Q36" s="538"/>
      <c r="R36" s="505"/>
      <c r="S36" s="506"/>
      <c r="T36" s="141"/>
    </row>
    <row r="37" spans="1:20" s="5" customFormat="1" ht="20.149999999999999" customHeight="1" thickBot="1" x14ac:dyDescent="0.35">
      <c r="A37" s="494"/>
      <c r="B37" s="501"/>
      <c r="C37" s="541" t="s">
        <v>2381</v>
      </c>
      <c r="D37" s="542" t="s">
        <v>668</v>
      </c>
      <c r="E37" s="171"/>
      <c r="F37" s="171"/>
      <c r="G37" s="171"/>
      <c r="H37" s="171"/>
      <c r="I37" s="580"/>
      <c r="J37" s="877" t="s">
        <v>2203</v>
      </c>
      <c r="K37" s="878"/>
      <c r="L37" s="877" t="s">
        <v>2203</v>
      </c>
      <c r="M37" s="878"/>
      <c r="N37" s="867"/>
      <c r="O37" s="881"/>
      <c r="P37" s="401"/>
      <c r="Q37" s="538"/>
      <c r="R37" s="507"/>
      <c r="S37" s="508"/>
      <c r="T37" s="141"/>
    </row>
    <row r="38" spans="1:20" s="5" customFormat="1" ht="20.149999999999999" customHeight="1" thickBot="1" x14ac:dyDescent="0.35">
      <c r="A38" s="141"/>
      <c r="B38" s="134"/>
      <c r="C38" s="133"/>
      <c r="D38" s="133"/>
      <c r="E38" s="163"/>
      <c r="F38" s="163"/>
      <c r="G38" s="163"/>
      <c r="H38" s="880"/>
      <c r="I38" s="880"/>
      <c r="J38" s="880"/>
      <c r="K38" s="880"/>
      <c r="L38" s="880"/>
      <c r="M38" s="880"/>
      <c r="N38" s="880"/>
      <c r="O38" s="880"/>
      <c r="P38" s="175"/>
      <c r="Q38" s="175"/>
      <c r="R38" s="175"/>
      <c r="S38" s="163"/>
      <c r="T38" s="141"/>
    </row>
    <row r="39" spans="1:20" s="5" customFormat="1" ht="20.149999999999999" customHeight="1" x14ac:dyDescent="0.3">
      <c r="A39" s="141"/>
      <c r="B39" s="163"/>
      <c r="C39" s="163"/>
      <c r="D39" s="163"/>
      <c r="E39" s="163"/>
      <c r="F39" s="163"/>
      <c r="G39" s="163"/>
      <c r="H39" s="880"/>
      <c r="I39" s="880"/>
      <c r="J39" s="880"/>
      <c r="K39" s="880"/>
      <c r="L39" s="880"/>
      <c r="M39" s="880"/>
      <c r="N39" s="880"/>
      <c r="O39" s="880"/>
      <c r="P39" s="175"/>
      <c r="Q39" s="175"/>
      <c r="R39" s="503"/>
      <c r="S39" s="504"/>
      <c r="T39" s="141"/>
    </row>
    <row r="40" spans="1:20" s="5" customFormat="1" ht="20.149999999999999" customHeight="1" x14ac:dyDescent="0.3">
      <c r="A40" s="141"/>
      <c r="B40" s="163"/>
      <c r="C40" s="163"/>
      <c r="D40" s="163"/>
      <c r="E40" s="163"/>
      <c r="F40" s="163"/>
      <c r="G40" s="163"/>
      <c r="H40" s="880"/>
      <c r="I40" s="880"/>
      <c r="J40" s="880"/>
      <c r="K40" s="880"/>
      <c r="L40" s="880"/>
      <c r="M40" s="880"/>
      <c r="N40" s="880"/>
      <c r="O40" s="880"/>
      <c r="P40" s="175"/>
      <c r="Q40" s="175"/>
      <c r="R40" s="505"/>
      <c r="S40" s="506"/>
      <c r="T40" s="141"/>
    </row>
    <row r="41" spans="1:20" s="5" customFormat="1" ht="20.149999999999999" customHeight="1" x14ac:dyDescent="0.3">
      <c r="A41" s="141"/>
      <c r="B41" s="172"/>
      <c r="C41" s="163"/>
      <c r="D41" s="163"/>
      <c r="E41" s="163"/>
      <c r="F41" s="163"/>
      <c r="G41" s="163"/>
      <c r="H41" s="880"/>
      <c r="I41" s="880"/>
      <c r="J41" s="880"/>
      <c r="K41" s="880"/>
      <c r="L41" s="880"/>
      <c r="M41" s="880"/>
      <c r="N41" s="880"/>
      <c r="O41" s="880"/>
      <c r="P41" s="175"/>
      <c r="Q41" s="175"/>
      <c r="R41" s="505"/>
      <c r="S41" s="506"/>
      <c r="T41" s="141"/>
    </row>
    <row r="42" spans="1:20" s="5" customFormat="1" ht="20.149999999999999" customHeight="1" x14ac:dyDescent="0.3">
      <c r="A42" s="141"/>
      <c r="B42" s="163"/>
      <c r="C42" s="169"/>
      <c r="D42" s="163"/>
      <c r="E42" s="169"/>
      <c r="F42" s="169"/>
      <c r="G42" s="169"/>
      <c r="H42" s="880"/>
      <c r="I42" s="880"/>
      <c r="J42" s="880"/>
      <c r="K42" s="880"/>
      <c r="L42" s="880"/>
      <c r="M42" s="880"/>
      <c r="N42" s="880"/>
      <c r="O42" s="880"/>
      <c r="P42" s="175"/>
      <c r="Q42" s="175"/>
      <c r="R42" s="505"/>
      <c r="S42" s="506"/>
      <c r="T42" s="141"/>
    </row>
    <row r="43" spans="1:20" s="5" customFormat="1" ht="20.149999999999999" customHeight="1" x14ac:dyDescent="0.3">
      <c r="A43" s="141"/>
      <c r="B43" s="170"/>
      <c r="C43" s="163"/>
      <c r="D43" s="163"/>
      <c r="E43" s="163"/>
      <c r="F43" s="163"/>
      <c r="G43" s="163"/>
      <c r="H43" s="880"/>
      <c r="I43" s="880"/>
      <c r="J43" s="880"/>
      <c r="K43" s="880"/>
      <c r="L43" s="880"/>
      <c r="M43" s="880"/>
      <c r="N43" s="880"/>
      <c r="O43" s="880"/>
      <c r="P43" s="175"/>
      <c r="Q43" s="175"/>
      <c r="R43" s="505"/>
      <c r="S43" s="506"/>
      <c r="T43" s="141"/>
    </row>
    <row r="44" spans="1:20" s="5" customFormat="1" ht="20.149999999999999" customHeight="1" x14ac:dyDescent="0.3">
      <c r="A44" s="141"/>
      <c r="B44" s="170"/>
      <c r="C44" s="420"/>
      <c r="D44" s="163"/>
      <c r="E44" s="163"/>
      <c r="F44" s="163"/>
      <c r="G44" s="163"/>
      <c r="H44" s="163"/>
      <c r="I44" s="172"/>
      <c r="J44" s="885"/>
      <c r="K44" s="885"/>
      <c r="L44" s="885"/>
      <c r="M44" s="885"/>
      <c r="N44" s="885"/>
      <c r="O44" s="885"/>
      <c r="P44" s="175"/>
      <c r="Q44" s="175"/>
      <c r="R44" s="505"/>
      <c r="S44" s="506"/>
      <c r="T44" s="141"/>
    </row>
    <row r="45" spans="1:20" s="5" customFormat="1" ht="20.149999999999999" customHeight="1" x14ac:dyDescent="0.3">
      <c r="A45" s="141"/>
      <c r="B45" s="170"/>
      <c r="C45" s="163"/>
      <c r="D45" s="163"/>
      <c r="E45" s="163"/>
      <c r="F45" s="163"/>
      <c r="G45" s="163"/>
      <c r="H45" s="163"/>
      <c r="I45" s="163"/>
      <c r="J45" s="163"/>
      <c r="K45" s="163"/>
      <c r="L45" s="141"/>
      <c r="M45" s="141"/>
      <c r="N45" s="141"/>
      <c r="O45" s="141"/>
      <c r="P45" s="175"/>
      <c r="Q45" s="175"/>
      <c r="R45" s="505"/>
      <c r="S45" s="506"/>
      <c r="T45" s="141"/>
    </row>
    <row r="46" spans="1:20" s="5" customFormat="1" ht="20.149999999999999" customHeight="1" x14ac:dyDescent="0.3">
      <c r="A46" s="141"/>
      <c r="B46" s="170"/>
      <c r="C46" s="163"/>
      <c r="D46" s="163"/>
      <c r="E46" s="163"/>
      <c r="F46" s="163"/>
      <c r="G46" s="163"/>
      <c r="H46" s="163"/>
      <c r="I46" s="163"/>
      <c r="J46" s="163"/>
      <c r="K46" s="163"/>
      <c r="L46" s="141"/>
      <c r="M46" s="141"/>
      <c r="N46" s="141"/>
      <c r="O46" s="141"/>
      <c r="P46" s="175"/>
      <c r="Q46" s="175"/>
      <c r="R46" s="505"/>
      <c r="S46" s="506"/>
      <c r="T46" s="141"/>
    </row>
    <row r="47" spans="1:20" s="5" customFormat="1" ht="20.149999999999999" customHeight="1" x14ac:dyDescent="0.3">
      <c r="A47" s="141"/>
      <c r="B47" s="170"/>
      <c r="C47" s="163"/>
      <c r="D47" s="163"/>
      <c r="E47" s="163"/>
      <c r="F47" s="163"/>
      <c r="G47" s="163"/>
      <c r="H47" s="163"/>
      <c r="I47" s="163"/>
      <c r="J47" s="163"/>
      <c r="K47" s="163"/>
      <c r="L47" s="141"/>
      <c r="M47" s="141"/>
      <c r="N47" s="141"/>
      <c r="O47" s="141"/>
      <c r="P47" s="175"/>
      <c r="Q47" s="175"/>
      <c r="R47" s="505"/>
      <c r="S47" s="506"/>
      <c r="T47" s="141"/>
    </row>
    <row r="48" spans="1:20" s="5" customFormat="1" ht="20.149999999999999" customHeight="1" x14ac:dyDescent="0.3">
      <c r="A48" s="141"/>
      <c r="B48" s="170"/>
      <c r="C48" s="163"/>
      <c r="D48" s="163"/>
      <c r="E48" s="163"/>
      <c r="F48" s="163"/>
      <c r="G48" s="163"/>
      <c r="H48" s="163"/>
      <c r="I48" s="163"/>
      <c r="J48" s="163"/>
      <c r="K48" s="163"/>
      <c r="L48" s="141"/>
      <c r="M48" s="141"/>
      <c r="N48" s="141"/>
      <c r="O48" s="141"/>
      <c r="P48" s="175"/>
      <c r="Q48" s="175"/>
      <c r="R48" s="505"/>
      <c r="S48" s="506"/>
      <c r="T48" s="141"/>
    </row>
    <row r="49" spans="1:20" s="5" customFormat="1" ht="20.149999999999999" customHeight="1" x14ac:dyDescent="0.3">
      <c r="A49" s="141"/>
      <c r="B49" s="170"/>
      <c r="C49" s="163"/>
      <c r="D49" s="163"/>
      <c r="E49" s="163"/>
      <c r="F49" s="163"/>
      <c r="G49" s="163"/>
      <c r="H49" s="163"/>
      <c r="I49" s="163"/>
      <c r="J49" s="163"/>
      <c r="K49" s="163"/>
      <c r="L49" s="141"/>
      <c r="M49" s="141"/>
      <c r="N49" s="141"/>
      <c r="O49" s="141"/>
      <c r="P49" s="175"/>
      <c r="Q49" s="175"/>
      <c r="R49" s="505"/>
      <c r="S49" s="506"/>
      <c r="T49" s="141"/>
    </row>
    <row r="50" spans="1:20" s="5" customFormat="1" ht="20.149999999999999" customHeight="1" x14ac:dyDescent="0.3">
      <c r="A50" s="141"/>
      <c r="B50" s="170"/>
      <c r="C50" s="163"/>
      <c r="D50" s="163"/>
      <c r="E50" s="163"/>
      <c r="F50" s="163"/>
      <c r="G50" s="163"/>
      <c r="H50" s="163"/>
      <c r="I50" s="163"/>
      <c r="J50" s="163"/>
      <c r="K50" s="163"/>
      <c r="L50" s="141"/>
      <c r="M50" s="141"/>
      <c r="N50" s="141"/>
      <c r="O50" s="141"/>
      <c r="P50" s="175"/>
      <c r="Q50" s="175"/>
      <c r="R50" s="505"/>
      <c r="S50" s="506"/>
      <c r="T50" s="141"/>
    </row>
    <row r="51" spans="1:20" s="5" customFormat="1" ht="20.149999999999999" customHeight="1" x14ac:dyDescent="0.3">
      <c r="A51" s="141"/>
      <c r="B51" s="170"/>
      <c r="C51" s="163"/>
      <c r="D51" s="163"/>
      <c r="E51" s="163"/>
      <c r="F51" s="163"/>
      <c r="G51" s="163"/>
      <c r="H51" s="163"/>
      <c r="I51" s="163"/>
      <c r="J51" s="163"/>
      <c r="K51" s="163"/>
      <c r="L51" s="141"/>
      <c r="M51" s="141"/>
      <c r="N51" s="141"/>
      <c r="O51" s="141"/>
      <c r="P51" s="175"/>
      <c r="Q51" s="175"/>
      <c r="R51" s="505"/>
      <c r="S51" s="506"/>
      <c r="T51" s="141"/>
    </row>
    <row r="52" spans="1:20" s="5" customFormat="1" ht="20.149999999999999" customHeight="1" thickBot="1" x14ac:dyDescent="0.35">
      <c r="A52" s="141"/>
      <c r="B52" s="170"/>
      <c r="C52" s="163"/>
      <c r="D52" s="163"/>
      <c r="E52" s="163"/>
      <c r="F52" s="163"/>
      <c r="G52" s="163"/>
      <c r="H52" s="163"/>
      <c r="I52" s="163"/>
      <c r="J52" s="163"/>
      <c r="K52" s="163"/>
      <c r="L52" s="141"/>
      <c r="M52" s="141"/>
      <c r="N52" s="141"/>
      <c r="O52" s="141"/>
      <c r="P52" s="175"/>
      <c r="Q52" s="175"/>
      <c r="R52" s="507"/>
      <c r="S52" s="508"/>
      <c r="T52" s="141"/>
    </row>
    <row r="53" spans="1:20" s="5" customFormat="1" ht="20.149999999999999" hidden="1" customHeight="1" x14ac:dyDescent="0.3">
      <c r="A53" s="141"/>
      <c r="B53" s="170"/>
      <c r="C53" s="163"/>
      <c r="D53" s="163"/>
      <c r="E53" s="163"/>
      <c r="F53" s="163"/>
      <c r="G53" s="163"/>
      <c r="H53" s="163"/>
      <c r="I53" s="163"/>
      <c r="J53" s="163"/>
      <c r="K53" s="163"/>
      <c r="L53" s="141"/>
      <c r="M53" s="141"/>
      <c r="N53" s="141"/>
      <c r="O53" s="141"/>
      <c r="P53" s="175"/>
      <c r="Q53" s="175"/>
      <c r="R53" s="175"/>
      <c r="S53" s="163"/>
      <c r="T53" s="141"/>
    </row>
    <row r="54" spans="1:20" s="5" customFormat="1" ht="20.149999999999999" hidden="1" customHeight="1" x14ac:dyDescent="0.3">
      <c r="A54" s="141"/>
      <c r="B54" s="170"/>
      <c r="C54" s="163"/>
      <c r="D54" s="163"/>
      <c r="E54" s="163"/>
      <c r="F54" s="163"/>
      <c r="G54" s="163"/>
      <c r="H54" s="163"/>
      <c r="I54" s="163"/>
      <c r="J54" s="163"/>
      <c r="K54" s="163"/>
      <c r="L54" s="141"/>
      <c r="M54" s="141"/>
      <c r="N54" s="141"/>
      <c r="O54" s="141"/>
      <c r="P54" s="175"/>
      <c r="Q54" s="175"/>
      <c r="R54" s="175"/>
      <c r="S54" s="163"/>
      <c r="T54" s="141"/>
    </row>
    <row r="55" spans="1:20" s="5" customFormat="1" ht="20.149999999999999" hidden="1" customHeight="1" x14ac:dyDescent="0.3">
      <c r="A55" s="141"/>
      <c r="B55" s="170"/>
      <c r="C55" s="163"/>
      <c r="D55" s="163"/>
      <c r="E55" s="163"/>
      <c r="F55" s="163"/>
      <c r="G55" s="163"/>
      <c r="H55" s="163"/>
      <c r="I55" s="163"/>
      <c r="J55" s="163"/>
      <c r="K55" s="163"/>
      <c r="L55" s="141"/>
      <c r="M55" s="141"/>
      <c r="N55" s="141"/>
      <c r="O55" s="141"/>
      <c r="P55" s="175"/>
      <c r="Q55" s="175"/>
      <c r="R55" s="175"/>
      <c r="S55" s="163"/>
      <c r="T55" s="141"/>
    </row>
    <row r="56" spans="1:20" s="5" customFormat="1" ht="20.149999999999999" hidden="1" customHeight="1" x14ac:dyDescent="0.3">
      <c r="A56" s="141"/>
      <c r="B56" s="170"/>
      <c r="C56" s="163"/>
      <c r="D56" s="163"/>
      <c r="E56" s="163"/>
      <c r="F56" s="163"/>
      <c r="G56" s="163"/>
      <c r="H56" s="163"/>
      <c r="I56" s="163"/>
      <c r="J56" s="163"/>
      <c r="K56" s="163"/>
      <c r="L56" s="141"/>
      <c r="M56" s="141"/>
      <c r="N56" s="141"/>
      <c r="O56" s="141"/>
      <c r="P56" s="175"/>
      <c r="Q56" s="175"/>
      <c r="R56" s="175"/>
      <c r="S56" s="163"/>
      <c r="T56" s="141"/>
    </row>
    <row r="57" spans="1:20" s="5" customFormat="1" ht="20.149999999999999" hidden="1" customHeight="1" x14ac:dyDescent="0.3">
      <c r="A57" s="141"/>
      <c r="B57" s="170"/>
      <c r="C57" s="163"/>
      <c r="D57" s="163"/>
      <c r="E57" s="163"/>
      <c r="F57" s="163"/>
      <c r="G57" s="163"/>
      <c r="H57" s="163"/>
      <c r="I57" s="163"/>
      <c r="J57" s="163"/>
      <c r="K57" s="163"/>
      <c r="L57" s="141"/>
      <c r="M57" s="141"/>
      <c r="N57" s="141"/>
      <c r="O57" s="141"/>
      <c r="P57" s="175"/>
      <c r="Q57" s="175"/>
      <c r="R57" s="175"/>
      <c r="S57" s="163"/>
      <c r="T57" s="141"/>
    </row>
    <row r="58" spans="1:20" s="5" customFormat="1" ht="20.149999999999999" hidden="1" customHeight="1" x14ac:dyDescent="0.3">
      <c r="A58" s="141"/>
      <c r="B58" s="170"/>
      <c r="C58" s="163"/>
      <c r="D58" s="163"/>
      <c r="E58" s="163"/>
      <c r="F58" s="163"/>
      <c r="G58" s="163"/>
      <c r="H58" s="163"/>
      <c r="I58" s="163"/>
      <c r="J58" s="163"/>
      <c r="K58" s="163"/>
      <c r="L58" s="141"/>
      <c r="M58" s="141"/>
      <c r="N58" s="141"/>
      <c r="O58" s="141"/>
      <c r="P58" s="175"/>
      <c r="Q58" s="175"/>
      <c r="R58" s="175"/>
      <c r="S58" s="163"/>
      <c r="T58" s="141"/>
    </row>
    <row r="59" spans="1:20" s="5" customFormat="1" ht="20.149999999999999" hidden="1" customHeight="1" x14ac:dyDescent="0.3">
      <c r="A59" s="141"/>
      <c r="B59" s="170"/>
      <c r="C59" s="163"/>
      <c r="D59" s="163"/>
      <c r="E59" s="163"/>
      <c r="F59" s="163"/>
      <c r="G59" s="163"/>
      <c r="H59" s="163"/>
      <c r="I59" s="163"/>
      <c r="J59" s="163"/>
      <c r="K59" s="163"/>
      <c r="L59" s="141"/>
      <c r="M59" s="141"/>
      <c r="N59" s="141"/>
      <c r="O59" s="141"/>
      <c r="P59" s="175"/>
      <c r="Q59" s="175"/>
      <c r="R59" s="175"/>
      <c r="S59" s="163"/>
      <c r="T59" s="141"/>
    </row>
    <row r="60" spans="1:20" s="5" customFormat="1" ht="20.149999999999999" hidden="1" customHeight="1" x14ac:dyDescent="0.3">
      <c r="A60" s="141"/>
      <c r="B60" s="170"/>
      <c r="C60" s="163"/>
      <c r="D60" s="163"/>
      <c r="E60" s="163"/>
      <c r="F60" s="163"/>
      <c r="G60" s="163"/>
      <c r="H60" s="163"/>
      <c r="I60" s="163"/>
      <c r="J60" s="163"/>
      <c r="K60" s="163"/>
      <c r="L60" s="141"/>
      <c r="M60" s="141"/>
      <c r="N60" s="141"/>
      <c r="O60" s="141"/>
      <c r="P60" s="175"/>
      <c r="Q60" s="175"/>
      <c r="R60" s="175"/>
      <c r="S60" s="163"/>
      <c r="T60" s="141"/>
    </row>
    <row r="61" spans="1:20" s="5" customFormat="1" ht="20.149999999999999" hidden="1" customHeight="1" x14ac:dyDescent="0.3">
      <c r="A61" s="141"/>
      <c r="B61" s="170"/>
      <c r="C61" s="163"/>
      <c r="D61" s="163"/>
      <c r="E61" s="163"/>
      <c r="F61" s="163"/>
      <c r="G61" s="163"/>
      <c r="H61" s="163"/>
      <c r="I61" s="163"/>
      <c r="J61" s="163"/>
      <c r="K61" s="163"/>
      <c r="L61" s="141"/>
      <c r="M61" s="141"/>
      <c r="N61" s="141"/>
      <c r="O61" s="141"/>
      <c r="P61" s="175"/>
      <c r="Q61" s="175"/>
      <c r="R61" s="175"/>
      <c r="S61" s="163"/>
      <c r="T61" s="141"/>
    </row>
    <row r="62" spans="1:20" s="5" customFormat="1" ht="20.149999999999999" hidden="1" customHeight="1" x14ac:dyDescent="0.3">
      <c r="A62" s="141"/>
      <c r="B62" s="170"/>
      <c r="C62" s="163"/>
      <c r="D62" s="163"/>
      <c r="E62" s="163"/>
      <c r="F62" s="163"/>
      <c r="G62" s="163"/>
      <c r="H62" s="163"/>
      <c r="I62" s="163"/>
      <c r="J62" s="163"/>
      <c r="K62" s="163"/>
      <c r="L62" s="141"/>
      <c r="M62" s="141"/>
      <c r="N62" s="141"/>
      <c r="O62" s="141"/>
      <c r="P62" s="175"/>
      <c r="Q62" s="175"/>
      <c r="R62" s="175"/>
      <c r="S62" s="163"/>
      <c r="T62" s="141"/>
    </row>
    <row r="63" spans="1:20" s="5" customFormat="1" ht="20.149999999999999" hidden="1" customHeight="1" x14ac:dyDescent="0.3">
      <c r="A63" s="141"/>
      <c r="B63" s="141"/>
      <c r="C63" s="160"/>
      <c r="D63" s="160"/>
      <c r="E63" s="160"/>
      <c r="F63" s="160"/>
      <c r="G63" s="160"/>
      <c r="H63" s="160"/>
      <c r="I63" s="160"/>
      <c r="J63" s="160"/>
      <c r="K63" s="160"/>
      <c r="L63" s="163"/>
      <c r="M63" s="141"/>
      <c r="N63" s="175"/>
      <c r="O63" s="141"/>
      <c r="P63" s="141"/>
      <c r="Q63" s="141"/>
      <c r="R63" s="141"/>
      <c r="S63" s="163"/>
      <c r="T63" s="141"/>
    </row>
    <row r="64" spans="1:20" s="5" customFormat="1" ht="20.149999999999999" hidden="1" customHeight="1" x14ac:dyDescent="0.3">
      <c r="A64" s="141"/>
      <c r="B64" s="141"/>
      <c r="C64" s="141"/>
      <c r="D64" s="141"/>
      <c r="E64" s="141"/>
      <c r="F64" s="141"/>
      <c r="G64" s="141"/>
      <c r="H64" s="141"/>
      <c r="I64" s="141"/>
      <c r="J64" s="141"/>
      <c r="K64" s="141"/>
      <c r="L64" s="141"/>
      <c r="M64" s="141"/>
      <c r="N64" s="175"/>
      <c r="O64" s="141"/>
      <c r="P64" s="141"/>
      <c r="Q64" s="141"/>
      <c r="R64" s="141"/>
      <c r="S64" s="141"/>
      <c r="T64" s="141"/>
    </row>
    <row r="65" spans="1:20" s="5" customFormat="1" ht="20.149999999999999" hidden="1" customHeight="1" x14ac:dyDescent="0.3">
      <c r="A65" s="420"/>
      <c r="B65" s="420"/>
      <c r="C65" s="420"/>
      <c r="D65" s="420"/>
      <c r="E65" s="420"/>
      <c r="F65" s="420"/>
      <c r="G65" s="420"/>
      <c r="H65" s="420"/>
      <c r="I65" s="420"/>
      <c r="J65" s="420"/>
      <c r="K65" s="420"/>
      <c r="L65" s="141"/>
      <c r="M65" s="141"/>
      <c r="N65" s="141"/>
      <c r="O65" s="141"/>
      <c r="P65" s="141"/>
      <c r="Q65" s="141"/>
      <c r="R65" s="141"/>
      <c r="S65" s="141"/>
      <c r="T65" s="141"/>
    </row>
    <row r="66" spans="1:20" s="5" customFormat="1" ht="20.149999999999999" hidden="1" customHeight="1" x14ac:dyDescent="0.3">
      <c r="L66" s="882"/>
      <c r="M66" s="882"/>
      <c r="N66" s="882"/>
      <c r="O66" s="882"/>
      <c r="P66" s="882"/>
      <c r="Q66" s="882"/>
      <c r="R66" s="882"/>
      <c r="S66" s="882"/>
    </row>
    <row r="67" spans="1:20" s="5" customFormat="1" ht="20.149999999999999" hidden="1" customHeight="1" x14ac:dyDescent="0.3">
      <c r="L67" s="882"/>
      <c r="M67" s="882"/>
      <c r="N67" s="882"/>
      <c r="O67" s="882"/>
      <c r="P67" s="882"/>
      <c r="Q67" s="882"/>
      <c r="R67" s="882"/>
      <c r="S67" s="882"/>
    </row>
    <row r="68" spans="1:20" s="5" customFormat="1" ht="20.149999999999999" hidden="1" customHeight="1" x14ac:dyDescent="0.3">
      <c r="L68" s="882"/>
      <c r="M68" s="882"/>
      <c r="N68" s="882"/>
      <c r="O68" s="882"/>
      <c r="P68" s="882"/>
      <c r="Q68" s="882"/>
      <c r="R68" s="882"/>
      <c r="S68" s="882"/>
    </row>
    <row r="69" spans="1:20" s="5" customFormat="1" ht="20.149999999999999" hidden="1" customHeight="1" x14ac:dyDescent="0.3">
      <c r="L69" s="882"/>
      <c r="M69" s="882"/>
      <c r="N69" s="882"/>
      <c r="O69" s="882"/>
      <c r="P69" s="882"/>
      <c r="Q69" s="882"/>
      <c r="R69" s="882"/>
      <c r="S69" s="882"/>
    </row>
    <row r="70" spans="1:20" s="5" customFormat="1" ht="20.149999999999999" customHeight="1" x14ac:dyDescent="0.3"/>
    <row r="71" spans="1:20" ht="14.55" hidden="1" x14ac:dyDescent="0.3"/>
    <row r="72" spans="1:20" ht="14.55" hidden="1" x14ac:dyDescent="0.3"/>
    <row r="73" spans="1:20" ht="14.55" hidden="1" x14ac:dyDescent="0.3"/>
    <row r="74" spans="1:20" ht="14.55" hidden="1" x14ac:dyDescent="0.3"/>
    <row r="75" spans="1:20" ht="14.55" hidden="1" x14ac:dyDescent="0.3"/>
    <row r="76" spans="1:20" ht="14.55" hidden="1" x14ac:dyDescent="0.3"/>
    <row r="77" spans="1:20" ht="15" hidden="1" customHeight="1" x14ac:dyDescent="0.3"/>
    <row r="78" spans="1:20" ht="15" hidden="1" customHeight="1" x14ac:dyDescent="0.3"/>
    <row r="79" spans="1:20" ht="15" hidden="1" customHeight="1" x14ac:dyDescent="0.3"/>
    <row r="80" spans="1:20" ht="15" hidden="1" customHeight="1" x14ac:dyDescent="0.3"/>
    <row r="81" ht="15" hidden="1" customHeight="1" x14ac:dyDescent="0.3"/>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88" ht="15" hidden="1" customHeight="1" x14ac:dyDescent="0.3"/>
    <row r="89" ht="15" hidden="1" customHeight="1" x14ac:dyDescent="0.3"/>
    <row r="90" ht="15" hidden="1" customHeight="1" x14ac:dyDescent="0.3"/>
    <row r="91" ht="15" hidden="1" customHeight="1" x14ac:dyDescent="0.3"/>
    <row r="92" ht="15" hidden="1" customHeight="1" x14ac:dyDescent="0.3"/>
    <row r="93" ht="15" hidden="1" customHeight="1" x14ac:dyDescent="0.3"/>
    <row r="94" ht="15" hidden="1" customHeight="1" x14ac:dyDescent="0.3"/>
    <row r="95" ht="15" hidden="1" customHeight="1" x14ac:dyDescent="0.3"/>
    <row r="96" ht="15" hidden="1" customHeight="1" x14ac:dyDescent="0.3"/>
    <row r="97" ht="15" hidden="1" customHeight="1" x14ac:dyDescent="0.3"/>
    <row r="98" ht="15" hidden="1" customHeight="1" x14ac:dyDescent="0.3"/>
    <row r="99" ht="15" hidden="1" customHeight="1" x14ac:dyDescent="0.3"/>
    <row r="100" ht="15" hidden="1" customHeight="1" x14ac:dyDescent="0.3"/>
    <row r="101" ht="15" hidden="1" customHeight="1" x14ac:dyDescent="0.3"/>
    <row r="102" ht="15" hidden="1" customHeight="1" x14ac:dyDescent="0.3"/>
    <row r="103" ht="15" hidden="1" customHeight="1" x14ac:dyDescent="0.3"/>
    <row r="104" ht="15" hidden="1" customHeight="1" x14ac:dyDescent="0.3"/>
    <row r="105" ht="15" hidden="1" customHeight="1" x14ac:dyDescent="0.3"/>
    <row r="106" ht="15" hidden="1" customHeight="1" x14ac:dyDescent="0.3"/>
    <row r="107" ht="15" hidden="1" customHeight="1" x14ac:dyDescent="0.3"/>
    <row r="108" ht="15" hidden="1" customHeight="1" x14ac:dyDescent="0.3"/>
    <row r="109" ht="15" hidden="1" customHeight="1" x14ac:dyDescent="0.3"/>
    <row r="110" ht="15" hidden="1" customHeight="1" x14ac:dyDescent="0.3"/>
    <row r="111" ht="15" hidden="1" customHeight="1" x14ac:dyDescent="0.3"/>
    <row r="112" ht="15" hidden="1" customHeight="1" x14ac:dyDescent="0.3"/>
    <row r="113" ht="15" hidden="1" customHeight="1" x14ac:dyDescent="0.3"/>
    <row r="114" ht="15" hidden="1" customHeight="1" x14ac:dyDescent="0.3"/>
    <row r="115" ht="15" hidden="1" customHeight="1" x14ac:dyDescent="0.3"/>
    <row r="116" ht="15" hidden="1" customHeight="1" x14ac:dyDescent="0.3"/>
    <row r="117" ht="15" hidden="1" customHeight="1" x14ac:dyDescent="0.3"/>
    <row r="118" ht="15" hidden="1" customHeight="1" x14ac:dyDescent="0.3"/>
    <row r="119" ht="15" hidden="1" customHeight="1" x14ac:dyDescent="0.3"/>
    <row r="120" ht="15" hidden="1" customHeight="1" x14ac:dyDescent="0.3"/>
    <row r="121" ht="15" hidden="1" customHeight="1" x14ac:dyDescent="0.3"/>
    <row r="122" ht="15" hidden="1" customHeight="1" x14ac:dyDescent="0.3"/>
    <row r="123" ht="15" hidden="1" customHeight="1" x14ac:dyDescent="0.3"/>
    <row r="124" ht="15" hidden="1" customHeight="1" x14ac:dyDescent="0.3"/>
    <row r="125" ht="15" hidden="1" customHeight="1" x14ac:dyDescent="0.3"/>
    <row r="126" ht="15" hidden="1" customHeight="1" x14ac:dyDescent="0.3"/>
    <row r="127" ht="15" hidden="1" customHeight="1" x14ac:dyDescent="0.3"/>
    <row r="128" ht="15" hidden="1" customHeight="1" x14ac:dyDescent="0.3"/>
    <row r="129" ht="15" hidden="1" customHeight="1" x14ac:dyDescent="0.3"/>
    <row r="130" ht="15" hidden="1" customHeight="1" x14ac:dyDescent="0.3"/>
    <row r="131" ht="15" hidden="1" customHeight="1" x14ac:dyDescent="0.3"/>
    <row r="132" ht="15" hidden="1" customHeight="1" x14ac:dyDescent="0.3"/>
    <row r="133" ht="15" hidden="1" customHeight="1" x14ac:dyDescent="0.3"/>
    <row r="134" ht="15" hidden="1" customHeight="1" x14ac:dyDescent="0.3"/>
    <row r="135" ht="15" hidden="1" customHeight="1" x14ac:dyDescent="0.3"/>
    <row r="136" ht="15" hidden="1" customHeight="1" x14ac:dyDescent="0.3"/>
    <row r="137" ht="15" hidden="1" customHeight="1" x14ac:dyDescent="0.3"/>
    <row r="138" ht="15" hidden="1" customHeight="1" x14ac:dyDescent="0.3"/>
    <row r="139" ht="15" hidden="1" customHeight="1" x14ac:dyDescent="0.3"/>
    <row r="140" ht="15" hidden="1" customHeight="1" x14ac:dyDescent="0.3"/>
    <row r="141" ht="15" hidden="1" customHeight="1" x14ac:dyDescent="0.3"/>
    <row r="142" ht="15" hidden="1" customHeight="1" x14ac:dyDescent="0.3"/>
    <row r="143" ht="15" hidden="1" customHeight="1" x14ac:dyDescent="0.3"/>
    <row r="144" ht="15" hidden="1" customHeight="1" x14ac:dyDescent="0.3"/>
    <row r="145" ht="15" hidden="1" customHeight="1" x14ac:dyDescent="0.3"/>
    <row r="146" ht="15" hidden="1" customHeight="1" x14ac:dyDescent="0.3"/>
    <row r="147" ht="15" hidden="1" customHeight="1" x14ac:dyDescent="0.3"/>
    <row r="148" ht="15" hidden="1" customHeight="1" x14ac:dyDescent="0.3"/>
    <row r="149" ht="15" hidden="1" customHeight="1" x14ac:dyDescent="0.3"/>
    <row r="150" ht="15" hidden="1" customHeight="1" x14ac:dyDescent="0.3"/>
    <row r="151" ht="15" hidden="1" customHeight="1" x14ac:dyDescent="0.3"/>
    <row r="152" ht="15" hidden="1" customHeight="1" x14ac:dyDescent="0.3"/>
    <row r="153" ht="15" hidden="1" customHeight="1" x14ac:dyDescent="0.3"/>
    <row r="154" ht="15" hidden="1" customHeight="1" x14ac:dyDescent="0.3"/>
    <row r="155" ht="15" hidden="1" customHeight="1" x14ac:dyDescent="0.3"/>
    <row r="156" ht="15" hidden="1" customHeight="1" x14ac:dyDescent="0.3"/>
    <row r="157" ht="15" hidden="1" customHeight="1" x14ac:dyDescent="0.3"/>
    <row r="158" ht="15" hidden="1" customHeight="1" x14ac:dyDescent="0.3"/>
    <row r="159" ht="15" hidden="1" customHeight="1" x14ac:dyDescent="0.3"/>
    <row r="160" ht="15" hidden="1" customHeight="1" x14ac:dyDescent="0.3"/>
    <row r="161" ht="15" hidden="1" customHeight="1" x14ac:dyDescent="0.3"/>
    <row r="162" ht="15" hidden="1" customHeight="1" x14ac:dyDescent="0.3"/>
    <row r="163" ht="15" hidden="1" customHeight="1" x14ac:dyDescent="0.3"/>
    <row r="164" ht="15" hidden="1" customHeight="1" x14ac:dyDescent="0.3"/>
    <row r="165" ht="15" hidden="1" customHeight="1" x14ac:dyDescent="0.3"/>
    <row r="166" ht="15" hidden="1" customHeight="1" x14ac:dyDescent="0.3"/>
    <row r="167" ht="15" hidden="1" customHeight="1" x14ac:dyDescent="0.3"/>
    <row r="168" ht="15" hidden="1" customHeight="1" x14ac:dyDescent="0.3"/>
    <row r="169" ht="15" hidden="1" customHeight="1" x14ac:dyDescent="0.3"/>
    <row r="170" ht="15" hidden="1" customHeight="1" x14ac:dyDescent="0.3"/>
    <row r="171" ht="15" hidden="1" customHeight="1" x14ac:dyDescent="0.3"/>
    <row r="172" ht="15" hidden="1" customHeight="1" x14ac:dyDescent="0.3"/>
    <row r="173" ht="15" hidden="1" customHeight="1" x14ac:dyDescent="0.3"/>
    <row r="174" ht="15" hidden="1" customHeight="1" x14ac:dyDescent="0.3"/>
    <row r="175" ht="15" hidden="1" customHeight="1" x14ac:dyDescent="0.3"/>
    <row r="176" ht="15" hidden="1" customHeight="1" x14ac:dyDescent="0.3"/>
    <row r="177" ht="15" hidden="1" customHeight="1" x14ac:dyDescent="0.3"/>
    <row r="178" ht="15" hidden="1" customHeight="1" x14ac:dyDescent="0.3"/>
    <row r="179" ht="15" hidden="1" customHeight="1" x14ac:dyDescent="0.3"/>
    <row r="180" ht="15" hidden="1" customHeight="1" x14ac:dyDescent="0.3"/>
    <row r="181" ht="15" hidden="1" customHeight="1" x14ac:dyDescent="0.3"/>
    <row r="182" ht="15" hidden="1" customHeight="1" x14ac:dyDescent="0.3"/>
    <row r="183" ht="15" hidden="1" customHeight="1" x14ac:dyDescent="0.3"/>
    <row r="184" ht="15" hidden="1" customHeight="1" x14ac:dyDescent="0.3"/>
    <row r="185" ht="15" hidden="1" customHeight="1" x14ac:dyDescent="0.3"/>
    <row r="186" ht="15" hidden="1" customHeight="1" x14ac:dyDescent="0.3"/>
    <row r="187" ht="15" hidden="1" customHeight="1" x14ac:dyDescent="0.3"/>
    <row r="188" ht="15" hidden="1" customHeight="1" x14ac:dyDescent="0.3"/>
    <row r="189" ht="15" hidden="1" customHeight="1" x14ac:dyDescent="0.3"/>
    <row r="190" ht="15" hidden="1" customHeight="1" x14ac:dyDescent="0.3"/>
    <row r="191" ht="15" hidden="1" customHeight="1" x14ac:dyDescent="0.3"/>
    <row r="192" ht="15" hidden="1" customHeight="1" x14ac:dyDescent="0.3"/>
    <row r="193" ht="15" hidden="1" customHeight="1" x14ac:dyDescent="0.3"/>
    <row r="194" ht="15" hidden="1" customHeight="1" x14ac:dyDescent="0.3"/>
    <row r="195" ht="15" hidden="1" customHeight="1" x14ac:dyDescent="0.3"/>
    <row r="196" ht="15" hidden="1" customHeight="1" x14ac:dyDescent="0.3"/>
    <row r="197" ht="15" hidden="1" customHeight="1" x14ac:dyDescent="0.3"/>
    <row r="198" ht="15" hidden="1" customHeight="1" x14ac:dyDescent="0.3"/>
    <row r="199" ht="15" hidden="1" customHeight="1" x14ac:dyDescent="0.3"/>
    <row r="200" ht="15" hidden="1" customHeight="1" x14ac:dyDescent="0.3"/>
    <row r="201" ht="15" hidden="1" customHeight="1" x14ac:dyDescent="0.3"/>
    <row r="202" ht="15" hidden="1" customHeight="1" x14ac:dyDescent="0.3"/>
    <row r="203" ht="15" hidden="1" customHeight="1" x14ac:dyDescent="0.3"/>
    <row r="204" ht="15" hidden="1" customHeight="1" x14ac:dyDescent="0.3"/>
    <row r="205" ht="15" hidden="1" customHeight="1" x14ac:dyDescent="0.3"/>
    <row r="206" ht="15" hidden="1" customHeight="1" x14ac:dyDescent="0.3"/>
    <row r="207" ht="15" hidden="1" customHeight="1" x14ac:dyDescent="0.3"/>
    <row r="208" ht="15" hidden="1" customHeight="1" x14ac:dyDescent="0.3"/>
    <row r="209" ht="15" hidden="1" customHeight="1" x14ac:dyDescent="0.3"/>
    <row r="210" ht="15" hidden="1" customHeight="1" x14ac:dyDescent="0.3"/>
    <row r="211" ht="15" hidden="1" customHeight="1" x14ac:dyDescent="0.3"/>
    <row r="212" ht="15" hidden="1" customHeight="1" x14ac:dyDescent="0.3"/>
    <row r="213" ht="15" hidden="1" customHeight="1" x14ac:dyDescent="0.3"/>
    <row r="214" ht="15" hidden="1" customHeight="1" x14ac:dyDescent="0.3"/>
    <row r="215" ht="15" hidden="1" customHeight="1" x14ac:dyDescent="0.3"/>
    <row r="216" ht="15" hidden="1" customHeight="1" x14ac:dyDescent="0.3"/>
    <row r="217" ht="15" hidden="1" customHeight="1" x14ac:dyDescent="0.3"/>
    <row r="218" ht="15" hidden="1" customHeight="1" x14ac:dyDescent="0.3"/>
    <row r="219" ht="15" hidden="1" customHeight="1" x14ac:dyDescent="0.3"/>
    <row r="220" ht="15" hidden="1" customHeight="1" x14ac:dyDescent="0.3"/>
    <row r="221" ht="15" hidden="1" customHeight="1" x14ac:dyDescent="0.3"/>
    <row r="222" ht="15" hidden="1" customHeight="1" x14ac:dyDescent="0.3"/>
    <row r="223" ht="15" hidden="1" customHeight="1" x14ac:dyDescent="0.3"/>
    <row r="224" ht="15" hidden="1" customHeight="1" x14ac:dyDescent="0.3"/>
    <row r="225" ht="15" hidden="1" customHeight="1" x14ac:dyDescent="0.3"/>
    <row r="226" ht="15" hidden="1" customHeight="1" x14ac:dyDescent="0.3"/>
    <row r="227" ht="15" hidden="1" customHeight="1" x14ac:dyDescent="0.3"/>
    <row r="228" ht="15" hidden="1" customHeight="1" x14ac:dyDescent="0.3"/>
    <row r="229" ht="15" hidden="1" customHeight="1" x14ac:dyDescent="0.3"/>
    <row r="230" ht="15" hidden="1" customHeight="1" x14ac:dyDescent="0.3"/>
    <row r="231" ht="15" hidden="1" customHeight="1" x14ac:dyDescent="0.3"/>
    <row r="232" ht="15" hidden="1" customHeight="1" x14ac:dyDescent="0.3"/>
    <row r="233" ht="15" hidden="1" customHeight="1" x14ac:dyDescent="0.3"/>
    <row r="234" ht="15" hidden="1" customHeight="1" x14ac:dyDescent="0.3"/>
    <row r="235" ht="15" hidden="1" customHeight="1" x14ac:dyDescent="0.3"/>
    <row r="236" ht="15" hidden="1" customHeight="1" x14ac:dyDescent="0.3"/>
    <row r="237" ht="15" hidden="1" customHeight="1" x14ac:dyDescent="0.3"/>
    <row r="238" ht="15" hidden="1" customHeight="1" x14ac:dyDescent="0.3"/>
    <row r="239" ht="15" hidden="1" customHeight="1" x14ac:dyDescent="0.3"/>
    <row r="240" ht="15" hidden="1" customHeight="1" x14ac:dyDescent="0.3"/>
    <row r="241" ht="15" hidden="1" customHeight="1" x14ac:dyDescent="0.3"/>
    <row r="242" ht="15" hidden="1" customHeight="1" x14ac:dyDescent="0.3"/>
    <row r="243" ht="15" hidden="1" customHeight="1" x14ac:dyDescent="0.3"/>
    <row r="244" ht="15" hidden="1" customHeight="1" x14ac:dyDescent="0.3"/>
    <row r="245" ht="15" hidden="1" customHeight="1" x14ac:dyDescent="0.3"/>
    <row r="246" ht="15" hidden="1" customHeight="1" x14ac:dyDescent="0.3"/>
    <row r="247" ht="15" hidden="1" customHeight="1" x14ac:dyDescent="0.3"/>
    <row r="248" ht="15" hidden="1" customHeight="1" x14ac:dyDescent="0.3"/>
    <row r="249" ht="15" hidden="1" customHeight="1" x14ac:dyDescent="0.3"/>
    <row r="250" ht="15" hidden="1" customHeight="1" x14ac:dyDescent="0.3"/>
    <row r="251" ht="15" hidden="1" customHeight="1" x14ac:dyDescent="0.3"/>
    <row r="252" ht="15" hidden="1" customHeight="1" x14ac:dyDescent="0.3"/>
    <row r="253" ht="15" hidden="1" customHeight="1" x14ac:dyDescent="0.3"/>
    <row r="254" ht="15" hidden="1" customHeight="1" x14ac:dyDescent="0.3"/>
    <row r="255" ht="15" hidden="1" customHeight="1" x14ac:dyDescent="0.3"/>
    <row r="256" ht="15" hidden="1" customHeight="1" x14ac:dyDescent="0.3"/>
    <row r="257" ht="15" hidden="1" customHeight="1" x14ac:dyDescent="0.3"/>
    <row r="258" ht="15" hidden="1" customHeight="1" x14ac:dyDescent="0.3"/>
    <row r="259" ht="15" hidden="1" customHeight="1" x14ac:dyDescent="0.3"/>
    <row r="260" ht="15" hidden="1" customHeight="1" x14ac:dyDescent="0.3"/>
    <row r="261" ht="15" hidden="1" customHeight="1" x14ac:dyDescent="0.3"/>
    <row r="262" ht="15" hidden="1" customHeight="1" x14ac:dyDescent="0.3"/>
    <row r="263" ht="15" hidden="1" customHeight="1" x14ac:dyDescent="0.3"/>
    <row r="264" ht="15" hidden="1" customHeight="1" x14ac:dyDescent="0.3"/>
    <row r="265" ht="15" hidden="1" customHeight="1" x14ac:dyDescent="0.3"/>
    <row r="266" ht="15" hidden="1" customHeight="1" x14ac:dyDescent="0.3"/>
    <row r="267" ht="15" hidden="1" customHeight="1" x14ac:dyDescent="0.3"/>
    <row r="268" ht="15" hidden="1" customHeight="1" x14ac:dyDescent="0.3"/>
    <row r="269" ht="15" hidden="1" customHeight="1" x14ac:dyDescent="0.3"/>
    <row r="270" ht="15" hidden="1" customHeight="1" x14ac:dyDescent="0.3"/>
    <row r="271" ht="15" hidden="1" customHeight="1" x14ac:dyDescent="0.3"/>
    <row r="272" ht="15" hidden="1" customHeight="1" x14ac:dyDescent="0.3"/>
    <row r="273" ht="15" hidden="1" customHeight="1" x14ac:dyDescent="0.3"/>
    <row r="274" ht="15" hidden="1" customHeight="1" x14ac:dyDescent="0.3"/>
    <row r="275" ht="15" hidden="1" customHeight="1" x14ac:dyDescent="0.3"/>
    <row r="276" ht="15" hidden="1" customHeight="1" x14ac:dyDescent="0.3"/>
    <row r="277" ht="15" hidden="1" customHeight="1" x14ac:dyDescent="0.3"/>
    <row r="278" ht="15" hidden="1" customHeight="1" x14ac:dyDescent="0.3"/>
    <row r="279" ht="15" hidden="1" customHeight="1" x14ac:dyDescent="0.3"/>
    <row r="280" ht="15" hidden="1" customHeight="1" x14ac:dyDescent="0.3"/>
    <row r="281" ht="15" hidden="1" customHeight="1" x14ac:dyDescent="0.3"/>
    <row r="282" ht="15" hidden="1" customHeight="1" x14ac:dyDescent="0.3"/>
    <row r="283" ht="15" hidden="1" customHeight="1" x14ac:dyDescent="0.3"/>
    <row r="284" ht="15" hidden="1" customHeight="1" x14ac:dyDescent="0.3"/>
    <row r="285" ht="15" hidden="1" customHeight="1" x14ac:dyDescent="0.3"/>
    <row r="286" ht="15" hidden="1" customHeight="1" x14ac:dyDescent="0.3"/>
    <row r="287" ht="15" hidden="1" customHeight="1" x14ac:dyDescent="0.3"/>
    <row r="288" ht="15" hidden="1" customHeight="1" x14ac:dyDescent="0.3"/>
    <row r="289" ht="15" hidden="1" customHeight="1" x14ac:dyDescent="0.3"/>
    <row r="290" ht="15" hidden="1" customHeight="1" x14ac:dyDescent="0.3"/>
    <row r="291" ht="15" hidden="1" customHeight="1" x14ac:dyDescent="0.3"/>
    <row r="292" ht="15" hidden="1" customHeight="1" x14ac:dyDescent="0.3"/>
    <row r="293" ht="15" hidden="1" customHeight="1" x14ac:dyDescent="0.3"/>
    <row r="294" ht="15" hidden="1" customHeight="1" x14ac:dyDescent="0.3"/>
    <row r="295" ht="15" hidden="1" customHeight="1" x14ac:dyDescent="0.3"/>
    <row r="296" ht="15" hidden="1" customHeight="1" x14ac:dyDescent="0.3"/>
    <row r="297" ht="15" hidden="1" customHeight="1" x14ac:dyDescent="0.3"/>
    <row r="298" ht="15" hidden="1" customHeight="1" x14ac:dyDescent="0.3"/>
    <row r="299" ht="15" hidden="1" customHeight="1" x14ac:dyDescent="0.3"/>
    <row r="300" ht="15" hidden="1" customHeight="1" x14ac:dyDescent="0.3"/>
    <row r="301" ht="15" hidden="1" customHeight="1" x14ac:dyDescent="0.3"/>
    <row r="302" ht="15" hidden="1" customHeight="1" x14ac:dyDescent="0.3"/>
    <row r="303" ht="15" hidden="1" customHeight="1" x14ac:dyDescent="0.3"/>
    <row r="304" ht="15" hidden="1" customHeight="1" x14ac:dyDescent="0.3"/>
    <row r="305" ht="15" hidden="1" customHeight="1" x14ac:dyDescent="0.3"/>
    <row r="306" ht="15" hidden="1" customHeight="1" x14ac:dyDescent="0.3"/>
    <row r="307" ht="15" hidden="1" customHeight="1" x14ac:dyDescent="0.3"/>
    <row r="308" ht="15" hidden="1" customHeight="1" x14ac:dyDescent="0.3"/>
    <row r="309" ht="15" hidden="1" customHeight="1" x14ac:dyDescent="0.3"/>
    <row r="310" ht="15" hidden="1" customHeight="1" x14ac:dyDescent="0.3"/>
    <row r="311" ht="15" hidden="1" customHeight="1" x14ac:dyDescent="0.3"/>
    <row r="312" ht="15" hidden="1" customHeight="1" x14ac:dyDescent="0.3"/>
    <row r="313" ht="15" hidden="1" customHeight="1" x14ac:dyDescent="0.3"/>
    <row r="314" ht="15" hidden="1" customHeight="1" x14ac:dyDescent="0.3"/>
    <row r="315" ht="15" hidden="1" customHeight="1" x14ac:dyDescent="0.3"/>
    <row r="316" ht="15" hidden="1" customHeight="1" x14ac:dyDescent="0.3"/>
    <row r="317" ht="15" hidden="1" customHeight="1" x14ac:dyDescent="0.3"/>
    <row r="318" ht="15" hidden="1" customHeight="1" x14ac:dyDescent="0.3"/>
    <row r="319" ht="15" hidden="1" customHeight="1" x14ac:dyDescent="0.3"/>
    <row r="320" ht="15" hidden="1" customHeight="1" x14ac:dyDescent="0.3"/>
    <row r="321" ht="15" hidden="1" customHeight="1" x14ac:dyDescent="0.3"/>
    <row r="322" ht="15" hidden="1" customHeight="1" x14ac:dyDescent="0.3"/>
    <row r="323" ht="15" hidden="1" customHeight="1" x14ac:dyDescent="0.3"/>
    <row r="324" ht="15" hidden="1" customHeight="1" x14ac:dyDescent="0.3"/>
    <row r="325" ht="15" hidden="1" customHeight="1" x14ac:dyDescent="0.3"/>
    <row r="326" ht="15" hidden="1" customHeight="1" x14ac:dyDescent="0.3"/>
    <row r="327" ht="15" hidden="1" customHeight="1" x14ac:dyDescent="0.3"/>
    <row r="328" ht="15" hidden="1" customHeight="1" x14ac:dyDescent="0.3"/>
    <row r="329" ht="15" hidden="1" customHeight="1" x14ac:dyDescent="0.3"/>
    <row r="330" ht="15" hidden="1" customHeight="1" x14ac:dyDescent="0.3"/>
    <row r="331" ht="15" hidden="1" customHeight="1" x14ac:dyDescent="0.3"/>
    <row r="332" ht="15" hidden="1" customHeight="1" x14ac:dyDescent="0.3"/>
    <row r="333" ht="15" hidden="1" customHeight="1" x14ac:dyDescent="0.3"/>
    <row r="334" ht="15" hidden="1" customHeight="1" x14ac:dyDescent="0.3"/>
    <row r="335" ht="15" hidden="1" customHeight="1" x14ac:dyDescent="0.3"/>
    <row r="336" ht="15" hidden="1" customHeight="1" x14ac:dyDescent="0.3"/>
    <row r="337" ht="15" hidden="1" customHeight="1" x14ac:dyDescent="0.3"/>
    <row r="338" ht="15" hidden="1" customHeight="1" x14ac:dyDescent="0.3"/>
    <row r="339" ht="15" hidden="1" customHeight="1" x14ac:dyDescent="0.3"/>
    <row r="340" ht="15" hidden="1" customHeight="1" x14ac:dyDescent="0.3"/>
    <row r="341" ht="15" hidden="1" customHeight="1" x14ac:dyDescent="0.3"/>
    <row r="342" ht="15" hidden="1" customHeight="1" x14ac:dyDescent="0.3"/>
    <row r="343" ht="15" hidden="1" customHeight="1" x14ac:dyDescent="0.3"/>
    <row r="344" ht="15" hidden="1" customHeight="1" x14ac:dyDescent="0.3"/>
    <row r="345" ht="15" hidden="1" customHeight="1" x14ac:dyDescent="0.3"/>
    <row r="346" ht="15" hidden="1" customHeight="1" x14ac:dyDescent="0.3"/>
    <row r="347" ht="15" hidden="1" customHeight="1" x14ac:dyDescent="0.3"/>
    <row r="348" ht="15" hidden="1" customHeight="1" x14ac:dyDescent="0.3"/>
    <row r="349" ht="15" hidden="1" customHeight="1" x14ac:dyDescent="0.3"/>
    <row r="350" ht="15" hidden="1" customHeight="1" x14ac:dyDescent="0.3"/>
    <row r="351" ht="15" hidden="1" customHeight="1" x14ac:dyDescent="0.3"/>
    <row r="352" ht="15" hidden="1" customHeight="1" x14ac:dyDescent="0.3"/>
    <row r="353" ht="15" hidden="1" customHeight="1" x14ac:dyDescent="0.3"/>
    <row r="354" ht="15" hidden="1" customHeight="1" x14ac:dyDescent="0.3"/>
    <row r="355" ht="15" hidden="1" customHeight="1" x14ac:dyDescent="0.3"/>
    <row r="356" ht="15" hidden="1" customHeight="1" x14ac:dyDescent="0.3"/>
    <row r="357" ht="15" hidden="1" customHeight="1" x14ac:dyDescent="0.3"/>
    <row r="358" ht="15" hidden="1" customHeight="1" x14ac:dyDescent="0.3"/>
    <row r="359" ht="15" hidden="1" customHeight="1" x14ac:dyDescent="0.3"/>
    <row r="360" ht="15" hidden="1" customHeight="1" x14ac:dyDescent="0.3"/>
    <row r="361" ht="15" hidden="1" customHeight="1" x14ac:dyDescent="0.3"/>
    <row r="362" ht="15" hidden="1" customHeight="1" x14ac:dyDescent="0.3"/>
    <row r="363" ht="15" hidden="1" customHeight="1" x14ac:dyDescent="0.3"/>
    <row r="364" ht="15" hidden="1" customHeight="1" x14ac:dyDescent="0.3"/>
    <row r="365" ht="15" hidden="1" customHeight="1" x14ac:dyDescent="0.3"/>
    <row r="366" ht="15" hidden="1" customHeight="1" x14ac:dyDescent="0.3"/>
    <row r="367" ht="15" hidden="1" customHeight="1" x14ac:dyDescent="0.3"/>
    <row r="368" ht="15" hidden="1" customHeight="1" x14ac:dyDescent="0.3"/>
    <row r="369" ht="15" hidden="1" customHeight="1" x14ac:dyDescent="0.3"/>
    <row r="370" ht="15" hidden="1" customHeight="1" x14ac:dyDescent="0.3"/>
    <row r="371" ht="15" hidden="1" customHeight="1" x14ac:dyDescent="0.3"/>
    <row r="372" ht="15" hidden="1" customHeight="1" x14ac:dyDescent="0.3"/>
    <row r="373" ht="15" hidden="1" customHeight="1" x14ac:dyDescent="0.3"/>
    <row r="374" ht="15" hidden="1" customHeight="1" x14ac:dyDescent="0.3"/>
    <row r="375" ht="15" hidden="1" customHeight="1" x14ac:dyDescent="0.3"/>
    <row r="376" ht="15" hidden="1" customHeight="1" x14ac:dyDescent="0.3"/>
    <row r="377" ht="15" hidden="1" customHeight="1" x14ac:dyDescent="0.3"/>
    <row r="378" ht="15" hidden="1" customHeight="1" x14ac:dyDescent="0.3"/>
    <row r="379" ht="15" hidden="1" customHeight="1" x14ac:dyDescent="0.3"/>
    <row r="380" ht="15" hidden="1" customHeight="1" x14ac:dyDescent="0.3"/>
    <row r="381" ht="15" hidden="1" customHeight="1" x14ac:dyDescent="0.3"/>
    <row r="382" ht="15" hidden="1" customHeight="1" x14ac:dyDescent="0.3"/>
    <row r="383" ht="15" hidden="1" customHeight="1" x14ac:dyDescent="0.3"/>
    <row r="384" ht="15" hidden="1" customHeight="1" x14ac:dyDescent="0.3"/>
    <row r="385" ht="15" hidden="1" customHeight="1" x14ac:dyDescent="0.3"/>
    <row r="386" ht="15" hidden="1" customHeight="1" x14ac:dyDescent="0.3"/>
    <row r="387" ht="15" hidden="1" customHeight="1" x14ac:dyDescent="0.3"/>
    <row r="388" ht="15" hidden="1" customHeight="1" x14ac:dyDescent="0.3"/>
    <row r="389" ht="15" hidden="1" customHeight="1" x14ac:dyDescent="0.3"/>
    <row r="390" ht="15" hidden="1" customHeight="1" x14ac:dyDescent="0.3"/>
    <row r="391" ht="15" hidden="1" customHeight="1" x14ac:dyDescent="0.3"/>
    <row r="392" ht="15" hidden="1" customHeight="1" x14ac:dyDescent="0.3"/>
    <row r="393" ht="15" hidden="1" customHeight="1" x14ac:dyDescent="0.3"/>
    <row r="394" ht="15" hidden="1" customHeight="1" x14ac:dyDescent="0.3"/>
    <row r="395" ht="15" hidden="1" customHeight="1" x14ac:dyDescent="0.3"/>
    <row r="396" ht="15" hidden="1" customHeight="1" x14ac:dyDescent="0.3"/>
    <row r="397" ht="15" hidden="1" customHeight="1" x14ac:dyDescent="0.3"/>
    <row r="398" ht="15" hidden="1" customHeight="1" x14ac:dyDescent="0.3"/>
    <row r="399" ht="15" hidden="1" customHeight="1" x14ac:dyDescent="0.3"/>
    <row r="400" ht="15" hidden="1" customHeight="1" x14ac:dyDescent="0.3"/>
    <row r="401" ht="15" hidden="1" customHeight="1" x14ac:dyDescent="0.3"/>
    <row r="402" ht="15" hidden="1" customHeight="1" x14ac:dyDescent="0.3"/>
  </sheetData>
  <mergeCells count="117">
    <mergeCell ref="B5:F5"/>
    <mergeCell ref="G5:K5"/>
    <mergeCell ref="B6:F6"/>
    <mergeCell ref="J10:K10"/>
    <mergeCell ref="L10:M10"/>
    <mergeCell ref="N10:O10"/>
    <mergeCell ref="B1:K2"/>
    <mergeCell ref="L1:L2"/>
    <mergeCell ref="N1:N2"/>
    <mergeCell ref="B3:F3"/>
    <mergeCell ref="G3:K3"/>
    <mergeCell ref="B4:F4"/>
    <mergeCell ref="G4:K4"/>
    <mergeCell ref="J13:K13"/>
    <mergeCell ref="L13:M13"/>
    <mergeCell ref="N13:O13"/>
    <mergeCell ref="J14:K14"/>
    <mergeCell ref="L14:M14"/>
    <mergeCell ref="N14:O14"/>
    <mergeCell ref="J11:K11"/>
    <mergeCell ref="L11:M11"/>
    <mergeCell ref="N11:O11"/>
    <mergeCell ref="J12:K12"/>
    <mergeCell ref="L12:M12"/>
    <mergeCell ref="N12:O12"/>
    <mergeCell ref="J19:K19"/>
    <mergeCell ref="L19:M19"/>
    <mergeCell ref="N19:O19"/>
    <mergeCell ref="J20:K20"/>
    <mergeCell ref="L20:M20"/>
    <mergeCell ref="N20:O20"/>
    <mergeCell ref="J16:K16"/>
    <mergeCell ref="L16:M16"/>
    <mergeCell ref="J17:K17"/>
    <mergeCell ref="L17:M17"/>
    <mergeCell ref="N17:O17"/>
    <mergeCell ref="J18:K18"/>
    <mergeCell ref="L18:M18"/>
    <mergeCell ref="N18:O18"/>
    <mergeCell ref="J23:K23"/>
    <mergeCell ref="L23:M23"/>
    <mergeCell ref="J24:K24"/>
    <mergeCell ref="L24:M24"/>
    <mergeCell ref="N24:O24"/>
    <mergeCell ref="J25:K25"/>
    <mergeCell ref="L25:M25"/>
    <mergeCell ref="N25:O25"/>
    <mergeCell ref="J21:K21"/>
    <mergeCell ref="L21:M21"/>
    <mergeCell ref="N21:O21"/>
    <mergeCell ref="J22:K22"/>
    <mergeCell ref="L22:M22"/>
    <mergeCell ref="N22:O22"/>
    <mergeCell ref="J29:K29"/>
    <mergeCell ref="L29:M29"/>
    <mergeCell ref="N29:O29"/>
    <mergeCell ref="J30:K30"/>
    <mergeCell ref="L30:M30"/>
    <mergeCell ref="N30:O30"/>
    <mergeCell ref="J26:K26"/>
    <mergeCell ref="L26:M26"/>
    <mergeCell ref="N26:O26"/>
    <mergeCell ref="J27:K27"/>
    <mergeCell ref="L27:M27"/>
    <mergeCell ref="J28:K28"/>
    <mergeCell ref="L28:M28"/>
    <mergeCell ref="N28:O28"/>
    <mergeCell ref="J33:K33"/>
    <mergeCell ref="L33:M33"/>
    <mergeCell ref="J34:K34"/>
    <mergeCell ref="L34:M34"/>
    <mergeCell ref="N34:O34"/>
    <mergeCell ref="J35:K35"/>
    <mergeCell ref="L35:M35"/>
    <mergeCell ref="N35:O35"/>
    <mergeCell ref="J31:K31"/>
    <mergeCell ref="L31:M31"/>
    <mergeCell ref="N31:O31"/>
    <mergeCell ref="J32:K32"/>
    <mergeCell ref="L32:M32"/>
    <mergeCell ref="N32:O32"/>
    <mergeCell ref="L38:M38"/>
    <mergeCell ref="N38:O38"/>
    <mergeCell ref="H39:I39"/>
    <mergeCell ref="J39:K39"/>
    <mergeCell ref="L39:M39"/>
    <mergeCell ref="N39:O39"/>
    <mergeCell ref="J36:K36"/>
    <mergeCell ref="L36:M36"/>
    <mergeCell ref="N36:O36"/>
    <mergeCell ref="J37:K37"/>
    <mergeCell ref="L37:M37"/>
    <mergeCell ref="N37:O37"/>
    <mergeCell ref="J44:K44"/>
    <mergeCell ref="L44:M44"/>
    <mergeCell ref="N44:O44"/>
    <mergeCell ref="L66:S69"/>
    <mergeCell ref="J15:K15"/>
    <mergeCell ref="L15:M15"/>
    <mergeCell ref="H42:I42"/>
    <mergeCell ref="J42:K42"/>
    <mergeCell ref="L42:M42"/>
    <mergeCell ref="N42:O42"/>
    <mergeCell ref="H43:I43"/>
    <mergeCell ref="J43:K43"/>
    <mergeCell ref="L43:M43"/>
    <mergeCell ref="N43:O43"/>
    <mergeCell ref="H40:I40"/>
    <mergeCell ref="J40:K40"/>
    <mergeCell ref="L40:M40"/>
    <mergeCell ref="N40:O40"/>
    <mergeCell ref="H41:I41"/>
    <mergeCell ref="J41:K41"/>
    <mergeCell ref="L41:M41"/>
    <mergeCell ref="N41:O41"/>
    <mergeCell ref="H38:I38"/>
    <mergeCell ref="J38:K38"/>
  </mergeCells>
  <conditionalFormatting sqref="J10:K13 J16:K37">
    <cfRule type="dataBar" priority="6">
      <dataBar>
        <cfvo type="num" val="0"/>
        <cfvo type="num" val="5"/>
        <color rgb="FF638EC6"/>
      </dataBar>
      <extLst>
        <ext xmlns:x14="http://schemas.microsoft.com/office/spreadsheetml/2009/9/main" uri="{B025F937-C7B1-47D3-B67F-A62EFF666E3E}">
          <x14:id>{B2CDA5E3-D428-4143-9248-135A54A5D011}</x14:id>
        </ext>
      </extLst>
    </cfRule>
  </conditionalFormatting>
  <conditionalFormatting sqref="J14:K14">
    <cfRule type="dataBar" priority="4">
      <dataBar>
        <cfvo type="num" val="0"/>
        <cfvo type="num" val="5"/>
        <color rgb="FF638EC6"/>
      </dataBar>
      <extLst>
        <ext xmlns:x14="http://schemas.microsoft.com/office/spreadsheetml/2009/9/main" uri="{B025F937-C7B1-47D3-B67F-A62EFF666E3E}">
          <x14:id>{74790179-27A8-4D70-9F07-0AC7B6BFCD7E}</x14:id>
        </ext>
      </extLst>
    </cfRule>
  </conditionalFormatting>
  <conditionalFormatting sqref="J15:K15">
    <cfRule type="dataBar" priority="2">
      <dataBar>
        <cfvo type="num" val="0"/>
        <cfvo type="num" val="5"/>
        <color rgb="FF638EC6"/>
      </dataBar>
      <extLst>
        <ext xmlns:x14="http://schemas.microsoft.com/office/spreadsheetml/2009/9/main" uri="{B025F937-C7B1-47D3-B67F-A62EFF666E3E}">
          <x14:id>{ADF2A864-69F6-4921-9094-D234C071EAC1}</x14:id>
        </ext>
      </extLst>
    </cfRule>
  </conditionalFormatting>
  <conditionalFormatting sqref="L10:M13 L16:M37">
    <cfRule type="dataBar" priority="5">
      <dataBar>
        <cfvo type="num" val="0"/>
        <cfvo type="num" val="3"/>
        <color rgb="FF638EC6"/>
      </dataBar>
      <extLst>
        <ext xmlns:x14="http://schemas.microsoft.com/office/spreadsheetml/2009/9/main" uri="{B025F937-C7B1-47D3-B67F-A62EFF666E3E}">
          <x14:id>{9D44F957-2562-4A4B-8961-D4CAA0292AE5}</x14:id>
        </ext>
      </extLst>
    </cfRule>
  </conditionalFormatting>
  <conditionalFormatting sqref="L14:M14">
    <cfRule type="dataBar" priority="3">
      <dataBar>
        <cfvo type="num" val="0"/>
        <cfvo type="num" val="3"/>
        <color rgb="FF638EC6"/>
      </dataBar>
      <extLst>
        <ext xmlns:x14="http://schemas.microsoft.com/office/spreadsheetml/2009/9/main" uri="{B025F937-C7B1-47D3-B67F-A62EFF666E3E}">
          <x14:id>{67061B35-0307-481C-BA92-CFDCED466F10}</x14:id>
        </ext>
      </extLst>
    </cfRule>
  </conditionalFormatting>
  <conditionalFormatting sqref="L15:M15">
    <cfRule type="dataBar" priority="1">
      <dataBar>
        <cfvo type="num" val="0"/>
        <cfvo type="num" val="5"/>
        <color rgb="FF638EC6"/>
      </dataBar>
      <extLst>
        <ext xmlns:x14="http://schemas.microsoft.com/office/spreadsheetml/2009/9/main" uri="{B025F937-C7B1-47D3-B67F-A62EFF666E3E}">
          <x14:id>{D989E56B-6A11-45BC-9F88-44A5CC29894A}</x14:id>
        </ext>
      </extLst>
    </cfRule>
  </conditionalFormatting>
  <hyperlinks>
    <hyperlink ref="B3:F3" location="'Results - OVR'!A1" tooltip="1. Results" display="1. Results" xr:uid="{7A048F3D-F3D1-4964-84F2-3261729ED565}"/>
  </hyperlink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B2CDA5E3-D428-4143-9248-135A54A5D011}">
            <x14:dataBar minLength="0" maxLength="100" border="1" gradient="0">
              <x14:cfvo type="num">
                <xm:f>0</xm:f>
              </x14:cfvo>
              <x14:cfvo type="num">
                <xm:f>5</xm:f>
              </x14:cfvo>
              <x14:borderColor theme="3"/>
              <x14:negativeFillColor rgb="FFFF0000"/>
              <x14:axisColor rgb="FF000000"/>
            </x14:dataBar>
          </x14:cfRule>
          <xm:sqref>J10:K13 J16:K37</xm:sqref>
        </x14:conditionalFormatting>
        <x14:conditionalFormatting xmlns:xm="http://schemas.microsoft.com/office/excel/2006/main">
          <x14:cfRule type="dataBar" id="{74790179-27A8-4D70-9F07-0AC7B6BFCD7E}">
            <x14:dataBar minLength="0" maxLength="100" border="1" gradient="0">
              <x14:cfvo type="num">
                <xm:f>0</xm:f>
              </x14:cfvo>
              <x14:cfvo type="num">
                <xm:f>5</xm:f>
              </x14:cfvo>
              <x14:borderColor theme="3"/>
              <x14:negativeFillColor rgb="FFFF0000"/>
              <x14:axisColor rgb="FF000000"/>
            </x14:dataBar>
          </x14:cfRule>
          <xm:sqref>J14:K14</xm:sqref>
        </x14:conditionalFormatting>
        <x14:conditionalFormatting xmlns:xm="http://schemas.microsoft.com/office/excel/2006/main">
          <x14:cfRule type="dataBar" id="{ADF2A864-69F6-4921-9094-D234C071EAC1}">
            <x14:dataBar minLength="0" maxLength="100" border="1" gradient="0">
              <x14:cfvo type="num">
                <xm:f>0</xm:f>
              </x14:cfvo>
              <x14:cfvo type="num">
                <xm:f>5</xm:f>
              </x14:cfvo>
              <x14:borderColor theme="3"/>
              <x14:negativeFillColor rgb="FFFF0000"/>
              <x14:axisColor rgb="FF000000"/>
            </x14:dataBar>
          </x14:cfRule>
          <xm:sqref>J15:K15</xm:sqref>
        </x14:conditionalFormatting>
        <x14:conditionalFormatting xmlns:xm="http://schemas.microsoft.com/office/excel/2006/main">
          <x14:cfRule type="dataBar" id="{9D44F957-2562-4A4B-8961-D4CAA0292AE5}">
            <x14:dataBar minLength="0" maxLength="100" border="1" gradient="0">
              <x14:cfvo type="num">
                <xm:f>0</xm:f>
              </x14:cfvo>
              <x14:cfvo type="num">
                <xm:f>3</xm:f>
              </x14:cfvo>
              <x14:borderColor theme="3"/>
              <x14:negativeFillColor rgb="FFFF0000"/>
              <x14:axisColor rgb="FF000000"/>
            </x14:dataBar>
          </x14:cfRule>
          <xm:sqref>L10:M13 L16:M37</xm:sqref>
        </x14:conditionalFormatting>
        <x14:conditionalFormatting xmlns:xm="http://schemas.microsoft.com/office/excel/2006/main">
          <x14:cfRule type="dataBar" id="{67061B35-0307-481C-BA92-CFDCED466F10}">
            <x14:dataBar minLength="0" maxLength="100" border="1" gradient="0">
              <x14:cfvo type="num">
                <xm:f>0</xm:f>
              </x14:cfvo>
              <x14:cfvo type="num">
                <xm:f>3</xm:f>
              </x14:cfvo>
              <x14:borderColor theme="3"/>
              <x14:negativeFillColor rgb="FFFF0000"/>
              <x14:axisColor rgb="FF000000"/>
            </x14:dataBar>
          </x14:cfRule>
          <xm:sqref>L14:M14</xm:sqref>
        </x14:conditionalFormatting>
        <x14:conditionalFormatting xmlns:xm="http://schemas.microsoft.com/office/excel/2006/main">
          <x14:cfRule type="dataBar" id="{D989E56B-6A11-45BC-9F88-44A5CC29894A}">
            <x14:dataBar minLength="0" maxLength="100" border="1" gradient="0">
              <x14:cfvo type="num">
                <xm:f>0</xm:f>
              </x14:cfvo>
              <x14:cfvo type="num">
                <xm:f>5</xm:f>
              </x14:cfvo>
              <x14:borderColor theme="3"/>
              <x14:negativeFillColor rgb="FFFF0000"/>
              <x14:axisColor rgb="FF000000"/>
            </x14:dataBar>
          </x14:cfRule>
          <xm:sqref>L15:M15</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Blad40">
    <tabColor rgb="FF0070C0"/>
  </sheetPr>
  <dimension ref="A1:T101"/>
  <sheetViews>
    <sheetView showRowColHeaders="0" zoomScaleNormal="100" workbookViewId="0">
      <pane ySplit="7" topLeftCell="A8" activePane="bottomLeft" state="frozen"/>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425"/>
      <c r="B1" s="751" t="s">
        <v>2474</v>
      </c>
      <c r="C1" s="752"/>
      <c r="D1" s="752"/>
      <c r="E1" s="752"/>
      <c r="F1" s="752"/>
      <c r="G1" s="752"/>
      <c r="H1" s="752"/>
      <c r="I1" s="752"/>
      <c r="J1" s="752"/>
      <c r="K1" s="752"/>
      <c r="L1" s="759"/>
      <c r="M1" s="421"/>
      <c r="N1" s="759"/>
      <c r="O1" s="426"/>
      <c r="P1" s="426"/>
      <c r="Q1" s="426"/>
      <c r="R1" s="426"/>
      <c r="S1" s="427"/>
    </row>
    <row r="2" spans="1:19" ht="20.149999999999999" customHeight="1" x14ac:dyDescent="0.3">
      <c r="A2" s="428"/>
      <c r="B2" s="753"/>
      <c r="C2" s="754"/>
      <c r="D2" s="754"/>
      <c r="E2" s="754"/>
      <c r="F2" s="754"/>
      <c r="G2" s="754"/>
      <c r="H2" s="754"/>
      <c r="I2" s="754"/>
      <c r="J2" s="754"/>
      <c r="K2" s="754"/>
      <c r="L2" s="743"/>
      <c r="M2" s="422"/>
      <c r="N2" s="743"/>
      <c r="O2" s="434"/>
      <c r="P2" s="434"/>
      <c r="Q2" s="434"/>
      <c r="R2" s="434"/>
      <c r="S2" s="435"/>
    </row>
    <row r="3" spans="1:19" ht="20.149999999999999" customHeight="1" x14ac:dyDescent="0.3">
      <c r="A3" s="428"/>
      <c r="B3" s="744" t="s">
        <v>2475</v>
      </c>
      <c r="C3" s="745"/>
      <c r="D3" s="745"/>
      <c r="E3" s="745"/>
      <c r="F3" s="746"/>
      <c r="G3" s="747"/>
      <c r="H3" s="748"/>
      <c r="I3" s="748"/>
      <c r="J3" s="748"/>
      <c r="K3" s="748"/>
      <c r="L3" s="414"/>
      <c r="M3" s="414"/>
      <c r="N3" s="414"/>
      <c r="O3" s="429"/>
      <c r="P3" s="429"/>
      <c r="Q3" s="429"/>
      <c r="R3" s="429"/>
      <c r="S3" s="430"/>
    </row>
    <row r="4" spans="1:19" ht="20.149999999999999" customHeight="1" x14ac:dyDescent="0.3">
      <c r="A4" s="428"/>
      <c r="B4" s="735"/>
      <c r="C4" s="736"/>
      <c r="D4" s="736"/>
      <c r="E4" s="736"/>
      <c r="F4" s="736"/>
      <c r="G4" s="747"/>
      <c r="H4" s="748"/>
      <c r="I4" s="748"/>
      <c r="J4" s="748"/>
      <c r="K4" s="748"/>
      <c r="L4" s="414"/>
      <c r="M4" s="414"/>
      <c r="N4" s="414"/>
      <c r="O4" s="429"/>
      <c r="P4" s="429"/>
      <c r="Q4" s="429"/>
      <c r="R4" s="429"/>
      <c r="S4" s="430"/>
    </row>
    <row r="5" spans="1:19" ht="20.149999999999999" customHeight="1" x14ac:dyDescent="0.3">
      <c r="A5" s="428"/>
      <c r="B5" s="735"/>
      <c r="C5" s="736"/>
      <c r="D5" s="736"/>
      <c r="E5" s="736"/>
      <c r="F5" s="736"/>
      <c r="G5" s="747"/>
      <c r="H5" s="748"/>
      <c r="I5" s="748"/>
      <c r="J5" s="748"/>
      <c r="K5" s="748"/>
      <c r="L5" s="414"/>
      <c r="M5" s="414"/>
      <c r="N5" s="414"/>
      <c r="O5" s="429"/>
      <c r="P5" s="429"/>
      <c r="Q5" s="429"/>
      <c r="R5" s="429"/>
      <c r="S5" s="430"/>
    </row>
    <row r="6" spans="1:19" ht="20.149999999999999" customHeight="1" x14ac:dyDescent="0.3">
      <c r="A6" s="428"/>
      <c r="B6" s="735"/>
      <c r="C6" s="736"/>
      <c r="D6" s="736"/>
      <c r="E6" s="736"/>
      <c r="F6" s="736"/>
      <c r="G6" s="436"/>
      <c r="H6" s="414"/>
      <c r="I6" s="414"/>
      <c r="J6" s="414"/>
      <c r="K6" s="414"/>
      <c r="L6" s="414"/>
      <c r="M6" s="414"/>
      <c r="N6" s="414"/>
      <c r="O6" s="429"/>
      <c r="P6" s="429"/>
      <c r="Q6" s="429"/>
      <c r="R6" s="429"/>
      <c r="S6" s="430"/>
    </row>
    <row r="7" spans="1:19" ht="20.149999999999999" customHeight="1" thickBot="1" x14ac:dyDescent="0.35">
      <c r="A7" s="431"/>
      <c r="B7" s="432"/>
      <c r="C7" s="432"/>
      <c r="D7" s="432"/>
      <c r="E7" s="432"/>
      <c r="F7" s="432"/>
      <c r="G7" s="432"/>
      <c r="H7" s="432"/>
      <c r="I7" s="432"/>
      <c r="J7" s="432"/>
      <c r="K7" s="432"/>
      <c r="L7" s="432"/>
      <c r="M7" s="432"/>
      <c r="N7" s="432"/>
      <c r="O7" s="432"/>
      <c r="P7" s="432"/>
      <c r="Q7" s="432"/>
      <c r="R7" s="432"/>
      <c r="S7" s="433"/>
    </row>
    <row r="8" spans="1:19" s="2" customFormat="1" ht="19.55" customHeight="1" x14ac:dyDescent="0.3">
      <c r="A8" s="108"/>
      <c r="B8" s="5"/>
      <c r="C8" s="5"/>
      <c r="D8" s="5"/>
      <c r="E8" s="5"/>
      <c r="F8" s="5"/>
      <c r="G8" s="5"/>
      <c r="H8" s="5"/>
      <c r="I8" s="5"/>
      <c r="J8" s="5"/>
      <c r="K8" s="5"/>
      <c r="L8" s="5"/>
      <c r="M8" s="5"/>
      <c r="N8" s="5"/>
      <c r="O8" s="3"/>
      <c r="P8" s="204"/>
      <c r="Q8" s="3"/>
      <c r="R8" s="3"/>
      <c r="S8" s="13"/>
    </row>
    <row r="9" spans="1:19" s="2" customFormat="1" ht="20.149999999999999" customHeight="1" x14ac:dyDescent="0.3">
      <c r="A9" s="108"/>
      <c r="B9" s="474" t="s">
        <v>2476</v>
      </c>
      <c r="C9" s="464"/>
      <c r="D9" s="464"/>
      <c r="E9" s="471"/>
      <c r="F9" s="471"/>
      <c r="G9" s="471"/>
      <c r="H9" s="471"/>
      <c r="I9" s="471"/>
      <c r="J9" s="471"/>
      <c r="K9" s="471"/>
      <c r="L9" s="471"/>
      <c r="M9" s="464"/>
      <c r="N9" s="464"/>
      <c r="O9" s="464"/>
      <c r="P9" s="465"/>
      <c r="Q9" s="464"/>
      <c r="R9" s="464"/>
      <c r="S9" s="3"/>
    </row>
    <row r="10" spans="1:19" s="2" customFormat="1" ht="20.149999999999999" customHeight="1" x14ac:dyDescent="0.3">
      <c r="A10" s="3"/>
      <c r="B10" s="768" t="s">
        <v>3448</v>
      </c>
      <c r="C10" s="769"/>
      <c r="D10" s="769"/>
      <c r="E10" s="769"/>
      <c r="F10" s="769"/>
      <c r="G10" s="769"/>
      <c r="H10" s="769"/>
      <c r="I10" s="769"/>
      <c r="J10" s="769"/>
      <c r="K10" s="769"/>
      <c r="L10" s="769"/>
      <c r="M10" s="769"/>
      <c r="N10" s="769"/>
      <c r="O10" s="3"/>
      <c r="P10" s="204"/>
      <c r="Q10" s="3"/>
      <c r="R10" s="3"/>
      <c r="S10" s="13"/>
    </row>
    <row r="11" spans="1:19" s="2" customFormat="1" ht="20.149999999999999" customHeight="1" x14ac:dyDescent="0.3">
      <c r="A11" s="3"/>
      <c r="B11" s="770"/>
      <c r="C11" s="770"/>
      <c r="D11" s="770"/>
      <c r="E11" s="770"/>
      <c r="F11" s="770"/>
      <c r="G11" s="770"/>
      <c r="H11" s="770"/>
      <c r="I11" s="770"/>
      <c r="J11" s="770"/>
      <c r="K11" s="770"/>
      <c r="L11" s="770"/>
      <c r="M11" s="770"/>
      <c r="N11" s="770"/>
      <c r="O11" s="3"/>
      <c r="P11" s="204"/>
      <c r="Q11" s="3"/>
      <c r="R11" s="3"/>
      <c r="S11" s="13"/>
    </row>
    <row r="12" spans="1:19" s="2" customFormat="1" ht="20.149999999999999" customHeight="1" x14ac:dyDescent="0.3">
      <c r="A12" s="3"/>
      <c r="B12" s="770"/>
      <c r="C12" s="770"/>
      <c r="D12" s="770"/>
      <c r="E12" s="770"/>
      <c r="F12" s="770"/>
      <c r="G12" s="770"/>
      <c r="H12" s="770"/>
      <c r="I12" s="770"/>
      <c r="J12" s="770"/>
      <c r="K12" s="770"/>
      <c r="L12" s="770"/>
      <c r="M12" s="770"/>
      <c r="N12" s="770"/>
      <c r="O12" s="3"/>
      <c r="P12" s="204"/>
      <c r="Q12" s="3"/>
      <c r="R12" s="3"/>
      <c r="S12" s="13"/>
    </row>
    <row r="13" spans="1:19" s="2" customFormat="1" ht="20.149999999999999" customHeight="1" x14ac:dyDescent="0.3">
      <c r="A13" s="3"/>
      <c r="B13" s="770"/>
      <c r="C13" s="770"/>
      <c r="D13" s="770"/>
      <c r="E13" s="770"/>
      <c r="F13" s="770"/>
      <c r="G13" s="770"/>
      <c r="H13" s="770"/>
      <c r="I13" s="770"/>
      <c r="J13" s="770"/>
      <c r="K13" s="770"/>
      <c r="L13" s="770"/>
      <c r="M13" s="770"/>
      <c r="N13" s="770"/>
      <c r="O13" s="3"/>
      <c r="P13" s="204"/>
      <c r="Q13" s="3"/>
      <c r="R13" s="3"/>
      <c r="S13" s="13"/>
    </row>
    <row r="14" spans="1:19" s="2" customFormat="1" ht="20.149999999999999" customHeight="1" x14ac:dyDescent="0.3">
      <c r="A14" s="3"/>
      <c r="B14" s="770"/>
      <c r="C14" s="770"/>
      <c r="D14" s="770"/>
      <c r="E14" s="770"/>
      <c r="F14" s="770"/>
      <c r="G14" s="770"/>
      <c r="H14" s="770"/>
      <c r="I14" s="770"/>
      <c r="J14" s="770"/>
      <c r="K14" s="770"/>
      <c r="L14" s="770"/>
      <c r="M14" s="770"/>
      <c r="N14" s="770"/>
      <c r="O14" s="3"/>
      <c r="P14" s="204"/>
      <c r="Q14" s="3"/>
      <c r="R14" s="3"/>
      <c r="S14" s="13"/>
    </row>
    <row r="15" spans="1:19" s="2" customFormat="1" ht="20.149999999999999" customHeight="1" x14ac:dyDescent="0.3">
      <c r="A15" s="3"/>
      <c r="B15" s="770"/>
      <c r="C15" s="770"/>
      <c r="D15" s="770"/>
      <c r="E15" s="770"/>
      <c r="F15" s="770"/>
      <c r="G15" s="770"/>
      <c r="H15" s="770"/>
      <c r="I15" s="770"/>
      <c r="J15" s="770"/>
      <c r="K15" s="770"/>
      <c r="L15" s="770"/>
      <c r="M15" s="770"/>
      <c r="N15" s="770"/>
      <c r="O15" s="3"/>
      <c r="P15" s="204"/>
      <c r="Q15" s="3"/>
      <c r="R15" s="3"/>
      <c r="S15" s="13"/>
    </row>
    <row r="16" spans="1:19" s="2" customFormat="1" ht="20.149999999999999" customHeight="1" x14ac:dyDescent="0.3">
      <c r="A16" s="3"/>
      <c r="B16" s="770"/>
      <c r="C16" s="770"/>
      <c r="D16" s="770"/>
      <c r="E16" s="770"/>
      <c r="F16" s="770"/>
      <c r="G16" s="770"/>
      <c r="H16" s="770"/>
      <c r="I16" s="770"/>
      <c r="J16" s="770"/>
      <c r="K16" s="770"/>
      <c r="L16" s="770"/>
      <c r="M16" s="770"/>
      <c r="N16" s="770"/>
      <c r="O16" s="3"/>
      <c r="P16" s="204"/>
      <c r="Q16" s="3"/>
      <c r="R16" s="3"/>
      <c r="S16" s="13"/>
    </row>
    <row r="17" spans="1:19" s="2" customFormat="1" ht="20.149999999999999" customHeight="1" x14ac:dyDescent="0.3">
      <c r="A17" s="3"/>
      <c r="B17" s="770"/>
      <c r="C17" s="770"/>
      <c r="D17" s="770"/>
      <c r="E17" s="770"/>
      <c r="F17" s="770"/>
      <c r="G17" s="770"/>
      <c r="H17" s="770"/>
      <c r="I17" s="770"/>
      <c r="J17" s="770"/>
      <c r="K17" s="770"/>
      <c r="L17" s="770"/>
      <c r="M17" s="770"/>
      <c r="N17" s="770"/>
      <c r="O17" s="3"/>
      <c r="P17" s="204"/>
      <c r="Q17" s="3"/>
      <c r="R17" s="3"/>
      <c r="S17" s="13"/>
    </row>
    <row r="18" spans="1:19" s="2" customFormat="1" ht="20.149999999999999" customHeight="1" x14ac:dyDescent="0.3">
      <c r="A18" s="108"/>
      <c r="B18" s="771"/>
      <c r="C18" s="771"/>
      <c r="D18" s="771"/>
      <c r="E18" s="771"/>
      <c r="F18" s="771"/>
      <c r="G18" s="771"/>
      <c r="H18" s="771"/>
      <c r="I18" s="771"/>
      <c r="J18" s="771"/>
      <c r="K18" s="771"/>
      <c r="L18" s="771"/>
      <c r="M18" s="771"/>
      <c r="N18" s="771"/>
      <c r="O18" s="108"/>
      <c r="P18" s="206"/>
      <c r="Q18" s="108"/>
      <c r="R18" s="108"/>
      <c r="S18" s="13"/>
    </row>
    <row r="19" spans="1:19" s="2" customFormat="1" ht="20.149999999999999" customHeight="1" x14ac:dyDescent="0.3">
      <c r="A19" s="108"/>
      <c r="B19" s="107" t="s">
        <v>2477</v>
      </c>
      <c r="C19" s="108"/>
      <c r="D19" s="108"/>
      <c r="E19" s="452"/>
      <c r="F19" s="452"/>
      <c r="G19" s="452"/>
      <c r="H19" s="452"/>
      <c r="I19" s="452"/>
      <c r="J19" s="452"/>
      <c r="K19" s="452"/>
      <c r="L19" s="452"/>
      <c r="M19" s="108"/>
      <c r="N19" s="108"/>
      <c r="O19" s="108"/>
      <c r="P19" s="206"/>
      <c r="Q19" s="108"/>
      <c r="R19" s="108"/>
      <c r="S19" s="3"/>
    </row>
    <row r="20" spans="1:19" s="2" customFormat="1" ht="20.149999999999999" customHeight="1" x14ac:dyDescent="0.3">
      <c r="A20" s="3"/>
      <c r="B20" s="768" t="s">
        <v>901</v>
      </c>
      <c r="C20" s="769"/>
      <c r="D20" s="769"/>
      <c r="E20" s="769"/>
      <c r="F20" s="769"/>
      <c r="G20" s="769"/>
      <c r="H20" s="769"/>
      <c r="I20" s="769"/>
      <c r="J20" s="769"/>
      <c r="K20" s="769"/>
      <c r="L20" s="769"/>
      <c r="M20" s="769"/>
      <c r="N20" s="769"/>
      <c r="O20" s="439"/>
      <c r="P20" s="472"/>
      <c r="Q20" s="439"/>
      <c r="R20" s="439"/>
      <c r="S20" s="13"/>
    </row>
    <row r="21" spans="1:19" s="2" customFormat="1" ht="20.149999999999999" customHeight="1" x14ac:dyDescent="0.3">
      <c r="A21" s="3"/>
      <c r="B21" s="770"/>
      <c r="C21" s="770"/>
      <c r="D21" s="770"/>
      <c r="E21" s="770"/>
      <c r="F21" s="770"/>
      <c r="G21" s="770"/>
      <c r="H21" s="770"/>
      <c r="I21" s="770"/>
      <c r="J21" s="770"/>
      <c r="K21" s="770"/>
      <c r="L21" s="770"/>
      <c r="M21" s="770"/>
      <c r="N21" s="770"/>
      <c r="O21" s="3"/>
      <c r="P21" s="204"/>
      <c r="Q21" s="3"/>
      <c r="R21" s="3"/>
      <c r="S21" s="13"/>
    </row>
    <row r="22" spans="1:19" s="2" customFormat="1" ht="20.149999999999999" customHeight="1" x14ac:dyDescent="0.3">
      <c r="A22" s="3"/>
      <c r="B22" s="770"/>
      <c r="C22" s="770"/>
      <c r="D22" s="770"/>
      <c r="E22" s="770"/>
      <c r="F22" s="770"/>
      <c r="G22" s="770"/>
      <c r="H22" s="770"/>
      <c r="I22" s="770"/>
      <c r="J22" s="770"/>
      <c r="K22" s="770"/>
      <c r="L22" s="770"/>
      <c r="M22" s="770"/>
      <c r="N22" s="770"/>
      <c r="O22" s="3"/>
      <c r="P22" s="204"/>
      <c r="Q22" s="3"/>
      <c r="R22" s="3"/>
      <c r="S22" s="13"/>
    </row>
    <row r="23" spans="1:19" s="2" customFormat="1" ht="20.149999999999999" customHeight="1" x14ac:dyDescent="0.3">
      <c r="A23" s="3"/>
      <c r="B23" s="770"/>
      <c r="C23" s="770"/>
      <c r="D23" s="770"/>
      <c r="E23" s="770"/>
      <c r="F23" s="770"/>
      <c r="G23" s="770"/>
      <c r="H23" s="770"/>
      <c r="I23" s="770"/>
      <c r="J23" s="770"/>
      <c r="K23" s="770"/>
      <c r="L23" s="770"/>
      <c r="M23" s="770"/>
      <c r="N23" s="770"/>
      <c r="O23" s="3"/>
      <c r="P23" s="204"/>
      <c r="Q23" s="3"/>
      <c r="R23" s="3"/>
      <c r="S23" s="13"/>
    </row>
    <row r="24" spans="1:19" s="2" customFormat="1" ht="20.149999999999999" customHeight="1" x14ac:dyDescent="0.3">
      <c r="A24" s="3"/>
      <c r="B24" s="770"/>
      <c r="C24" s="770"/>
      <c r="D24" s="770"/>
      <c r="E24" s="770"/>
      <c r="F24" s="770"/>
      <c r="G24" s="770"/>
      <c r="H24" s="770"/>
      <c r="I24" s="770"/>
      <c r="J24" s="770"/>
      <c r="K24" s="770"/>
      <c r="L24" s="770"/>
      <c r="M24" s="770"/>
      <c r="N24" s="770"/>
      <c r="O24" s="3"/>
      <c r="P24" s="3"/>
      <c r="Q24" s="3"/>
      <c r="R24" s="3"/>
      <c r="S24" s="13"/>
    </row>
    <row r="25" spans="1:19" s="2" customFormat="1" ht="20.149999999999999" customHeight="1" x14ac:dyDescent="0.3">
      <c r="A25" s="108"/>
      <c r="B25" s="771"/>
      <c r="C25" s="771"/>
      <c r="D25" s="771"/>
      <c r="E25" s="771"/>
      <c r="F25" s="771"/>
      <c r="G25" s="771"/>
      <c r="H25" s="771"/>
      <c r="I25" s="771"/>
      <c r="J25" s="771"/>
      <c r="K25" s="771"/>
      <c r="L25" s="771"/>
      <c r="M25" s="771"/>
      <c r="N25" s="771"/>
      <c r="O25" s="108"/>
      <c r="P25" s="206"/>
      <c r="Q25" s="108"/>
      <c r="R25" s="108"/>
      <c r="S25" s="13"/>
    </row>
    <row r="26" spans="1:19" s="2" customFormat="1" ht="20.149999999999999" customHeight="1" x14ac:dyDescent="0.3">
      <c r="A26" s="108"/>
      <c r="B26" s="474" t="s">
        <v>803</v>
      </c>
      <c r="C26" s="464"/>
      <c r="D26" s="464"/>
      <c r="E26" s="473"/>
      <c r="F26" s="473"/>
      <c r="G26" s="471"/>
      <c r="H26" s="471"/>
      <c r="I26" s="471"/>
      <c r="J26" s="471"/>
      <c r="K26" s="471"/>
      <c r="L26" s="471"/>
      <c r="M26" s="464"/>
      <c r="N26" s="464"/>
      <c r="O26" s="464"/>
      <c r="P26" s="465"/>
      <c r="Q26" s="464"/>
      <c r="R26" s="464"/>
      <c r="S26" s="13"/>
    </row>
    <row r="27" spans="1:19" s="2" customFormat="1" ht="20.149999999999999" customHeight="1" x14ac:dyDescent="0.3">
      <c r="A27" s="3"/>
      <c r="B27" s="783" t="s">
        <v>2799</v>
      </c>
      <c r="C27" s="783"/>
      <c r="D27" s="783"/>
      <c r="E27" s="783"/>
      <c r="F27" s="783"/>
      <c r="G27" s="783"/>
      <c r="H27" s="783"/>
      <c r="I27" s="783"/>
      <c r="J27" s="783"/>
      <c r="K27" s="783"/>
      <c r="L27" s="783"/>
      <c r="M27" s="783"/>
      <c r="N27" s="783"/>
      <c r="O27" s="3"/>
      <c r="P27" s="3"/>
      <c r="Q27" s="3"/>
      <c r="R27" s="3"/>
      <c r="S27" s="13"/>
    </row>
    <row r="28" spans="1:19" s="2" customFormat="1" ht="20.149999999999999" customHeight="1" x14ac:dyDescent="0.3">
      <c r="A28" s="3"/>
      <c r="B28" s="760"/>
      <c r="C28" s="760"/>
      <c r="D28" s="760"/>
      <c r="E28" s="760"/>
      <c r="F28" s="760"/>
      <c r="G28" s="760"/>
      <c r="H28" s="760"/>
      <c r="I28" s="760"/>
      <c r="J28" s="760"/>
      <c r="K28" s="760"/>
      <c r="L28" s="760"/>
      <c r="M28" s="760"/>
      <c r="N28" s="760"/>
      <c r="O28" s="3"/>
      <c r="P28" s="3"/>
      <c r="Q28" s="3"/>
      <c r="R28" s="3"/>
      <c r="S28" s="13"/>
    </row>
    <row r="29" spans="1:19" s="2" customFormat="1" ht="20.149999999999999" customHeight="1" x14ac:dyDescent="0.3">
      <c r="A29" s="3"/>
      <c r="B29" s="760"/>
      <c r="C29" s="760"/>
      <c r="D29" s="760"/>
      <c r="E29" s="760"/>
      <c r="F29" s="760"/>
      <c r="G29" s="760"/>
      <c r="H29" s="760"/>
      <c r="I29" s="760"/>
      <c r="J29" s="760"/>
      <c r="K29" s="760"/>
      <c r="L29" s="760"/>
      <c r="M29" s="760"/>
      <c r="N29" s="760"/>
      <c r="O29" s="3"/>
      <c r="P29" s="204"/>
      <c r="Q29" s="3"/>
      <c r="R29" s="3"/>
      <c r="S29" s="13"/>
    </row>
    <row r="30" spans="1:19" ht="20.149999999999999" customHeight="1" x14ac:dyDescent="0.3">
      <c r="A30" s="447"/>
      <c r="B30" s="779"/>
      <c r="C30" s="779"/>
      <c r="D30" s="779"/>
      <c r="E30" s="779"/>
      <c r="F30" s="779"/>
      <c r="G30" s="779"/>
      <c r="H30" s="779"/>
      <c r="I30" s="779"/>
      <c r="J30" s="779"/>
      <c r="K30" s="779"/>
      <c r="L30" s="779"/>
      <c r="M30" s="779"/>
      <c r="N30" s="779"/>
      <c r="O30" s="108"/>
      <c r="P30" s="108"/>
      <c r="Q30" s="108"/>
      <c r="R30" s="108"/>
      <c r="S30" s="14"/>
    </row>
    <row r="31" spans="1:19" ht="20.149999999999999" customHeight="1" thickBot="1" x14ac:dyDescent="0.35">
      <c r="A31" s="10"/>
      <c r="B31" s="31"/>
      <c r="C31" s="31"/>
      <c r="D31" s="31"/>
      <c r="E31" s="31"/>
      <c r="F31" s="31"/>
      <c r="G31" s="31"/>
      <c r="H31" s="31"/>
      <c r="I31" s="31"/>
      <c r="J31" s="31"/>
      <c r="K31" s="11"/>
      <c r="L31" s="11"/>
      <c r="M31" s="11"/>
      <c r="N31" s="11"/>
      <c r="O31" s="11"/>
      <c r="P31" s="11"/>
      <c r="Q31" s="11"/>
      <c r="R31" s="11"/>
      <c r="S31" s="15"/>
    </row>
    <row r="32" spans="1:19" ht="14.55" hidden="1" x14ac:dyDescent="0.3"/>
    <row r="33" ht="14.55" hidden="1" x14ac:dyDescent="0.3"/>
    <row r="34" ht="14.55" hidden="1" x14ac:dyDescent="0.3"/>
    <row r="35" ht="14.55" hidden="1" x14ac:dyDescent="0.3"/>
    <row r="36" ht="14.55" hidden="1" x14ac:dyDescent="0.3"/>
    <row r="37" ht="14.55" hidden="1" x14ac:dyDescent="0.3"/>
    <row r="38" ht="14.55" hidden="1" x14ac:dyDescent="0.3"/>
    <row r="39" ht="15" hidden="1" customHeight="1" x14ac:dyDescent="0.3"/>
    <row r="40" ht="15" hidden="1" customHeight="1" x14ac:dyDescent="0.3"/>
    <row r="41" ht="15" hidden="1" customHeight="1" x14ac:dyDescent="0.3"/>
    <row r="42" ht="15" hidden="1" customHeight="1" x14ac:dyDescent="0.3"/>
    <row r="43" ht="15" hidden="1" customHeight="1" x14ac:dyDescent="0.3"/>
    <row r="44" ht="15" hidden="1" customHeight="1" x14ac:dyDescent="0.3"/>
    <row r="45" ht="15" hidden="1" customHeight="1" x14ac:dyDescent="0.3"/>
    <row r="46" ht="15" hidden="1" customHeight="1" x14ac:dyDescent="0.3"/>
    <row r="47" ht="15" hidden="1" customHeight="1" x14ac:dyDescent="0.3"/>
    <row r="48" ht="15" hidden="1" customHeight="1" x14ac:dyDescent="0.3"/>
    <row r="49" ht="15" hidden="1" customHeight="1" x14ac:dyDescent="0.3"/>
    <row r="50" ht="15" hidden="1" customHeight="1" x14ac:dyDescent="0.3"/>
    <row r="51" ht="15" hidden="1" customHeight="1" x14ac:dyDescent="0.3"/>
    <row r="52" ht="15" hidden="1" customHeight="1" x14ac:dyDescent="0.3"/>
    <row r="53" ht="15" hidden="1" customHeight="1" x14ac:dyDescent="0.3"/>
    <row r="54" ht="15" hidden="1" customHeight="1" x14ac:dyDescent="0.3"/>
    <row r="55" ht="15" hidden="1" customHeight="1" x14ac:dyDescent="0.3"/>
    <row r="56" ht="15" hidden="1" customHeight="1" x14ac:dyDescent="0.3"/>
    <row r="57" ht="15" hidden="1" customHeight="1" x14ac:dyDescent="0.3"/>
    <row r="58" ht="15" hidden="1" customHeight="1" x14ac:dyDescent="0.3"/>
    <row r="59" ht="15" hidden="1" customHeight="1" x14ac:dyDescent="0.3"/>
    <row r="60" ht="15" hidden="1" customHeight="1" x14ac:dyDescent="0.3"/>
    <row r="61" ht="15" hidden="1" customHeight="1" x14ac:dyDescent="0.3"/>
    <row r="62" ht="15" hidden="1" customHeight="1" x14ac:dyDescent="0.3"/>
    <row r="63" ht="15" hidden="1" customHeight="1" x14ac:dyDescent="0.3"/>
    <row r="64" ht="15" hidden="1" customHeight="1" x14ac:dyDescent="0.3"/>
    <row r="65" ht="15" hidden="1" customHeight="1" x14ac:dyDescent="0.3"/>
    <row r="66" ht="15" hidden="1" customHeight="1" x14ac:dyDescent="0.3"/>
    <row r="67" ht="15" hidden="1" customHeight="1" x14ac:dyDescent="0.3"/>
    <row r="68" ht="15" hidden="1" customHeight="1" x14ac:dyDescent="0.3"/>
    <row r="69" ht="15" hidden="1" customHeight="1" x14ac:dyDescent="0.3"/>
    <row r="70" ht="15" hidden="1" customHeight="1" x14ac:dyDescent="0.3"/>
    <row r="71" ht="15" hidden="1" customHeight="1" x14ac:dyDescent="0.3"/>
    <row r="72" ht="15" hidden="1" customHeight="1" x14ac:dyDescent="0.3"/>
    <row r="73" ht="15" hidden="1" customHeight="1" x14ac:dyDescent="0.3"/>
    <row r="74" ht="15" hidden="1" customHeight="1" x14ac:dyDescent="0.3"/>
    <row r="75" ht="15" hidden="1" customHeight="1" x14ac:dyDescent="0.3"/>
    <row r="76" ht="15" hidden="1" customHeight="1" x14ac:dyDescent="0.3"/>
    <row r="77" ht="15" hidden="1" customHeight="1" x14ac:dyDescent="0.3"/>
    <row r="78" ht="15" hidden="1" customHeight="1" x14ac:dyDescent="0.3"/>
    <row r="79" ht="15" hidden="1" customHeight="1" x14ac:dyDescent="0.3"/>
    <row r="80" ht="15" hidden="1" customHeight="1" x14ac:dyDescent="0.3"/>
    <row r="81" ht="15" hidden="1" customHeight="1" x14ac:dyDescent="0.3"/>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88" ht="15" hidden="1" customHeight="1" x14ac:dyDescent="0.3"/>
    <row r="89" ht="15" hidden="1" customHeight="1" x14ac:dyDescent="0.3"/>
    <row r="90" ht="15" hidden="1" customHeight="1" x14ac:dyDescent="0.3"/>
    <row r="91" ht="15" hidden="1" customHeight="1" x14ac:dyDescent="0.3"/>
    <row r="92" ht="15" hidden="1" customHeight="1" x14ac:dyDescent="0.3"/>
    <row r="93" ht="15" hidden="1" customHeight="1" x14ac:dyDescent="0.3"/>
    <row r="94" ht="15" hidden="1" customHeight="1" x14ac:dyDescent="0.3"/>
    <row r="95" ht="15" hidden="1" customHeight="1" x14ac:dyDescent="0.3"/>
    <row r="96" ht="15" hidden="1" customHeight="1" x14ac:dyDescent="0.3"/>
    <row r="97" ht="15" hidden="1" customHeight="1" x14ac:dyDescent="0.3"/>
    <row r="98" ht="15" hidden="1" customHeight="1" x14ac:dyDescent="0.3"/>
    <row r="99" ht="15" hidden="1" customHeight="1" x14ac:dyDescent="0.3"/>
    <row r="100" ht="15" hidden="1" customHeight="1" x14ac:dyDescent="0.3"/>
    <row r="101" ht="15" hidden="1" customHeight="1" x14ac:dyDescent="0.3"/>
  </sheetData>
  <mergeCells count="14">
    <mergeCell ref="B4:F4"/>
    <mergeCell ref="G4:K4"/>
    <mergeCell ref="B1:K2"/>
    <mergeCell ref="L1:L2"/>
    <mergeCell ref="N1:N2"/>
    <mergeCell ref="B3:F3"/>
    <mergeCell ref="G3:K3"/>
    <mergeCell ref="B30:N30"/>
    <mergeCell ref="B27:N29"/>
    <mergeCell ref="B10:N18"/>
    <mergeCell ref="B20:N25"/>
    <mergeCell ref="B5:F5"/>
    <mergeCell ref="G5:K5"/>
    <mergeCell ref="B6:F6"/>
  </mergeCell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Blad30"/>
  <dimension ref="A1:R138"/>
  <sheetViews>
    <sheetView zoomScale="90" zoomScaleNormal="90" workbookViewId="0">
      <pane ySplit="2" topLeftCell="A3" activePane="bottomLeft" state="frozen"/>
      <selection pane="bottomLeft" activeCell="C25" sqref="C25"/>
    </sheetView>
  </sheetViews>
  <sheetFormatPr defaultColWidth="9.21875" defaultRowHeight="14.55" x14ac:dyDescent="0.3"/>
  <cols>
    <col min="1" max="1" width="15.77734375" bestFit="1" customWidth="1"/>
    <col min="2" max="2" width="13.5546875" bestFit="1" customWidth="1"/>
    <col min="3" max="3" width="52.33203125" bestFit="1" customWidth="1"/>
    <col min="4" max="5" width="12.33203125" customWidth="1"/>
    <col min="6" max="18" width="18.77734375" customWidth="1"/>
  </cols>
  <sheetData>
    <row r="1" spans="1:18" ht="15.15" thickBot="1" x14ac:dyDescent="0.35">
      <c r="A1" s="899" t="s">
        <v>1517</v>
      </c>
      <c r="B1" s="900"/>
      <c r="C1" s="900"/>
      <c r="D1" s="901"/>
      <c r="E1" s="896" t="s">
        <v>902</v>
      </c>
      <c r="F1" s="897"/>
      <c r="G1" s="897"/>
      <c r="H1" s="897"/>
      <c r="I1" s="897"/>
      <c r="J1" s="897"/>
      <c r="K1" s="898"/>
      <c r="L1" s="896" t="s">
        <v>941</v>
      </c>
      <c r="M1" s="897"/>
      <c r="N1" s="897"/>
      <c r="O1" s="897"/>
      <c r="P1" s="897"/>
      <c r="Q1" s="897"/>
      <c r="R1" s="898"/>
    </row>
    <row r="2" spans="1:18" ht="31.5" customHeight="1" thickBot="1" x14ac:dyDescent="0.35">
      <c r="A2" s="232" t="s">
        <v>1400</v>
      </c>
      <c r="B2" s="224" t="s">
        <v>1413</v>
      </c>
      <c r="C2" s="224" t="s">
        <v>1414</v>
      </c>
      <c r="D2" s="243" t="s">
        <v>1415</v>
      </c>
      <c r="E2" s="223" t="s">
        <v>1518</v>
      </c>
      <c r="F2" s="225" t="s">
        <v>1527</v>
      </c>
      <c r="G2" s="225" t="s">
        <v>1522</v>
      </c>
      <c r="H2" s="225" t="s">
        <v>1526</v>
      </c>
      <c r="I2" s="225" t="s">
        <v>1519</v>
      </c>
      <c r="J2" s="224" t="s">
        <v>1532</v>
      </c>
      <c r="K2" s="243" t="s">
        <v>1520</v>
      </c>
      <c r="L2" s="223" t="s">
        <v>1518</v>
      </c>
      <c r="M2" s="224" t="s">
        <v>1525</v>
      </c>
      <c r="N2" s="224" t="s">
        <v>1523</v>
      </c>
      <c r="O2" s="224" t="s">
        <v>1524</v>
      </c>
      <c r="P2" s="224" t="s">
        <v>1531</v>
      </c>
      <c r="Q2" s="224" t="s">
        <v>1528</v>
      </c>
      <c r="R2" s="243" t="s">
        <v>1529</v>
      </c>
    </row>
    <row r="3" spans="1:18" x14ac:dyDescent="0.3">
      <c r="A3" s="246" t="s">
        <v>1</v>
      </c>
      <c r="B3" s="233" t="s">
        <v>1386</v>
      </c>
      <c r="C3" s="226" t="s">
        <v>1387</v>
      </c>
      <c r="D3" s="317" t="s">
        <v>1388</v>
      </c>
      <c r="E3" s="314">
        <f>COUNTIFS(_Output!G:G,'_NIST-CSF_Alignment'!D3,_Output!C:C,"M",_Output!B:B,1)</f>
        <v>0</v>
      </c>
      <c r="F3" s="264">
        <f>SUMIFS(_Output!H:H,_Output!G:G,'_NIST-CSF_Alignment'!D3,_Output!C:C,"M")</f>
        <v>0</v>
      </c>
      <c r="G3" s="264">
        <f>SUMIFS(_Output!I:I,_Output!G:G,'_NIST-CSF_Alignment'!D3,_Output!C:C,"M")</f>
        <v>0</v>
      </c>
      <c r="H3" s="264">
        <f>SUMIFS(_Output!J:J,_Output!G:G,'_NIST-CSF_Alignment'!D3,_Output!C:C,"M")</f>
        <v>0</v>
      </c>
      <c r="I3" s="240"/>
      <c r="J3" s="229"/>
      <c r="K3" s="244"/>
      <c r="L3" s="271">
        <f>COUNTIFS(_Output!G:G,'_NIST-CSF_Alignment'!D3,_Output!C:C,"C",_Output!B:B,1)</f>
        <v>1</v>
      </c>
      <c r="M3" s="263">
        <f>SUMIFS(_Output!H:H,_Output!G:G,'_NIST-CSF_Alignment'!D3,_Output!C:C,"C")</f>
        <v>1</v>
      </c>
      <c r="N3" s="263">
        <f>SUMIFS(_Output!I:I,_Output!G:G,'_NIST-CSF_Alignment'!D3,_Output!C:C,"C")</f>
        <v>0</v>
      </c>
      <c r="O3" s="263">
        <f>SUMIFS(_Output!J:J,_Output!G:G,'_NIST-CSF_Alignment'!D3,_Output!C:C,"C")</f>
        <v>5</v>
      </c>
      <c r="P3" s="229"/>
      <c r="Q3" s="229"/>
      <c r="R3" s="244"/>
    </row>
    <row r="4" spans="1:18" x14ac:dyDescent="0.3">
      <c r="A4" s="247" t="s">
        <v>1</v>
      </c>
      <c r="B4" s="234" t="s">
        <v>1386</v>
      </c>
      <c r="C4" s="227" t="s">
        <v>1387</v>
      </c>
      <c r="D4" s="318" t="s">
        <v>1389</v>
      </c>
      <c r="E4" s="314">
        <f>COUNTIFS(_Output!G:G,'_NIST-CSF_Alignment'!D4,_Output!C:C,"M",_Output!B:B,1)</f>
        <v>0</v>
      </c>
      <c r="F4" s="264">
        <f>SUMIFS(_Output!H:H,_Output!G:G,'_NIST-CSF_Alignment'!D4,_Output!C:C,"M")</f>
        <v>0</v>
      </c>
      <c r="G4" s="264">
        <f>SUMIFS(_Output!I:I,_Output!G:G,'_NIST-CSF_Alignment'!D4,_Output!C:C,"M")</f>
        <v>0</v>
      </c>
      <c r="H4" s="264">
        <f>SUMIFS(_Output!J:J,_Output!G:G,'_NIST-CSF_Alignment'!D4,_Output!C:C,"M")</f>
        <v>0</v>
      </c>
      <c r="I4" s="241"/>
      <c r="J4" s="230"/>
      <c r="K4" s="63"/>
      <c r="L4" s="271">
        <f>COUNTIFS(_Output!G:G,'_NIST-CSF_Alignment'!D4,_Output!C:C,"C",_Output!B:B,1)</f>
        <v>1</v>
      </c>
      <c r="M4" s="263">
        <f>SUMIFS(_Output!H:H,_Output!G:G,'_NIST-CSF_Alignment'!D4,_Output!C:C,"C")</f>
        <v>1</v>
      </c>
      <c r="N4" s="263">
        <f>SUMIFS(_Output!I:I,_Output!G:G,'_NIST-CSF_Alignment'!D4,_Output!C:C,"C")</f>
        <v>0</v>
      </c>
      <c r="O4" s="263">
        <f>SUMIFS(_Output!J:J,_Output!G:G,'_NIST-CSF_Alignment'!D4,_Output!C:C,"C")</f>
        <v>5</v>
      </c>
      <c r="P4" s="230"/>
      <c r="Q4" s="230"/>
      <c r="R4" s="63"/>
    </row>
    <row r="5" spans="1:18" x14ac:dyDescent="0.3">
      <c r="A5" s="247" t="s">
        <v>1</v>
      </c>
      <c r="B5" s="234" t="s">
        <v>1386</v>
      </c>
      <c r="C5" s="227" t="s">
        <v>1387</v>
      </c>
      <c r="D5" s="318" t="s">
        <v>1390</v>
      </c>
      <c r="E5" s="314">
        <f>COUNTIFS(_Output!G:G,'_NIST-CSF_Alignment'!D5,_Output!C:C,"M",_Output!B:B,1)</f>
        <v>0</v>
      </c>
      <c r="F5" s="264">
        <f>SUMIFS(_Output!H:H,_Output!G:G,'_NIST-CSF_Alignment'!D5,_Output!C:C,"M")</f>
        <v>0</v>
      </c>
      <c r="G5" s="264">
        <f>SUMIFS(_Output!I:I,_Output!G:G,'_NIST-CSF_Alignment'!D5,_Output!C:C,"M")</f>
        <v>0</v>
      </c>
      <c r="H5" s="264">
        <f>SUMIFS(_Output!J:J,_Output!G:G,'_NIST-CSF_Alignment'!D5,_Output!C:C,"M")</f>
        <v>0</v>
      </c>
      <c r="I5" s="241"/>
      <c r="J5" s="230"/>
      <c r="K5" s="63"/>
      <c r="L5" s="271">
        <f>COUNTIFS(_Output!G:G,'_NIST-CSF_Alignment'!D5,_Output!C:C,"C",_Output!B:B,1)</f>
        <v>0</v>
      </c>
      <c r="M5" s="263">
        <f>SUMIFS(_Output!H:H,_Output!G:G,'_NIST-CSF_Alignment'!D5,_Output!C:C,"C")</f>
        <v>0</v>
      </c>
      <c r="N5" s="263">
        <f>SUMIFS(_Output!I:I,_Output!G:G,'_NIST-CSF_Alignment'!D5,_Output!C:C,"C")</f>
        <v>0</v>
      </c>
      <c r="O5" s="263">
        <f>SUMIFS(_Output!J:J,_Output!G:G,'_NIST-CSF_Alignment'!D5,_Output!C:C,"C")</f>
        <v>0</v>
      </c>
      <c r="P5" s="230"/>
      <c r="Q5" s="230"/>
      <c r="R5" s="63"/>
    </row>
    <row r="6" spans="1:18" x14ac:dyDescent="0.3">
      <c r="A6" s="247" t="s">
        <v>1</v>
      </c>
      <c r="B6" s="234" t="s">
        <v>1386</v>
      </c>
      <c r="C6" s="227" t="s">
        <v>1387</v>
      </c>
      <c r="D6" s="318" t="s">
        <v>1391</v>
      </c>
      <c r="E6" s="314">
        <f>COUNTIFS(_Output!G:G,'_NIST-CSF_Alignment'!D6,_Output!C:C,"M",_Output!B:B,1)</f>
        <v>0</v>
      </c>
      <c r="F6" s="264">
        <f>SUMIFS(_Output!H:H,_Output!G:G,'_NIST-CSF_Alignment'!D6,_Output!C:C,"M")</f>
        <v>0</v>
      </c>
      <c r="G6" s="264">
        <f>SUMIFS(_Output!I:I,_Output!G:G,'_NIST-CSF_Alignment'!D6,_Output!C:C,"M")</f>
        <v>0</v>
      </c>
      <c r="H6" s="264">
        <f>SUMIFS(_Output!J:J,_Output!G:G,'_NIST-CSF_Alignment'!D6,_Output!C:C,"M")</f>
        <v>0</v>
      </c>
      <c r="I6" s="241"/>
      <c r="J6" s="230"/>
      <c r="K6" s="63"/>
      <c r="L6" s="271">
        <f>COUNTIFS(_Output!G:G,'_NIST-CSF_Alignment'!D6,_Output!C:C,"C",_Output!B:B,1)</f>
        <v>0</v>
      </c>
      <c r="M6" s="263">
        <f>SUMIFS(_Output!H:H,_Output!G:G,'_NIST-CSF_Alignment'!D6,_Output!C:C,"C")</f>
        <v>0</v>
      </c>
      <c r="N6" s="263">
        <f>SUMIFS(_Output!I:I,_Output!G:G,'_NIST-CSF_Alignment'!D6,_Output!C:C,"C")</f>
        <v>0</v>
      </c>
      <c r="O6" s="263">
        <f>SUMIFS(_Output!J:J,_Output!G:G,'_NIST-CSF_Alignment'!D6,_Output!C:C,"C")</f>
        <v>0</v>
      </c>
      <c r="P6" s="230"/>
      <c r="Q6" s="230"/>
      <c r="R6" s="63"/>
    </row>
    <row r="7" spans="1:18" x14ac:dyDescent="0.3">
      <c r="A7" s="247" t="s">
        <v>1</v>
      </c>
      <c r="B7" s="234" t="s">
        <v>1386</v>
      </c>
      <c r="C7" s="227" t="s">
        <v>1387</v>
      </c>
      <c r="D7" s="318" t="s">
        <v>1392</v>
      </c>
      <c r="E7" s="314">
        <f>COUNTIFS(_Output!G:G,'_NIST-CSF_Alignment'!D7,_Output!C:C,"M",_Output!B:B,1)</f>
        <v>0</v>
      </c>
      <c r="F7" s="264">
        <f>SUMIFS(_Output!H:H,_Output!G:G,'_NIST-CSF_Alignment'!D7,_Output!C:C,"M")</f>
        <v>0</v>
      </c>
      <c r="G7" s="264">
        <f>SUMIFS(_Output!I:I,_Output!G:G,'_NIST-CSF_Alignment'!D7,_Output!C:C,"M")</f>
        <v>0</v>
      </c>
      <c r="H7" s="264">
        <f>SUMIFS(_Output!J:J,_Output!G:G,'_NIST-CSF_Alignment'!D7,_Output!C:C,"M")</f>
        <v>0</v>
      </c>
      <c r="I7" s="241"/>
      <c r="J7" s="230"/>
      <c r="K7" s="63"/>
      <c r="L7" s="271">
        <f>COUNTIFS(_Output!G:G,'_NIST-CSF_Alignment'!D7,_Output!C:C,"C",_Output!B:B,1)</f>
        <v>0</v>
      </c>
      <c r="M7" s="263">
        <f>SUMIFS(_Output!H:H,_Output!G:G,'_NIST-CSF_Alignment'!D7,_Output!C:C,"C")</f>
        <v>0</v>
      </c>
      <c r="N7" s="263">
        <f>SUMIFS(_Output!I:I,_Output!G:G,'_NIST-CSF_Alignment'!D7,_Output!C:C,"C")</f>
        <v>0</v>
      </c>
      <c r="O7" s="263">
        <f>SUMIFS(_Output!J:J,_Output!G:G,'_NIST-CSF_Alignment'!D7,_Output!C:C,"C")</f>
        <v>0</v>
      </c>
      <c r="P7" s="230"/>
      <c r="Q7" s="230"/>
      <c r="R7" s="63"/>
    </row>
    <row r="8" spans="1:18" x14ac:dyDescent="0.3">
      <c r="A8" s="253" t="s">
        <v>1</v>
      </c>
      <c r="B8" s="254" t="s">
        <v>1386</v>
      </c>
      <c r="C8" s="228" t="s">
        <v>1387</v>
      </c>
      <c r="D8" s="319" t="s">
        <v>1393</v>
      </c>
      <c r="E8" s="314">
        <f>COUNTIFS(_Output!G:G,'_NIST-CSF_Alignment'!D8,_Output!C:C,"M",_Output!B:B,1)</f>
        <v>14</v>
      </c>
      <c r="F8" s="264">
        <f>SUMIFS(_Output!H:H,_Output!G:G,'_NIST-CSF_Alignment'!D8,_Output!C:C,"M")</f>
        <v>14</v>
      </c>
      <c r="G8" s="264">
        <f>SUMIFS(_Output!I:I,_Output!G:G,'_NIST-CSF_Alignment'!D8,_Output!C:C,"M")</f>
        <v>0</v>
      </c>
      <c r="H8" s="264">
        <f>SUMIFS(_Output!J:J,_Output!G:G,'_NIST-CSF_Alignment'!D8,_Output!C:C,"M")</f>
        <v>70</v>
      </c>
      <c r="I8" s="264"/>
      <c r="J8" s="263"/>
      <c r="K8" s="265"/>
      <c r="L8" s="271">
        <f>COUNTIFS(_Output!G:G,'_NIST-CSF_Alignment'!D8,_Output!C:C,"C",_Output!B:B,1)</f>
        <v>0</v>
      </c>
      <c r="M8" s="263">
        <f>SUMIFS(_Output!H:H,_Output!G:G,'_NIST-CSF_Alignment'!D8,_Output!C:C,"C")</f>
        <v>0</v>
      </c>
      <c r="N8" s="263">
        <f>SUMIFS(_Output!I:I,_Output!G:G,'_NIST-CSF_Alignment'!D8,_Output!C:C,"C")</f>
        <v>0</v>
      </c>
      <c r="O8" s="263">
        <f>SUMIFS(_Output!J:J,_Output!G:G,'_NIST-CSF_Alignment'!D8,_Output!C:C,"C")</f>
        <v>0</v>
      </c>
      <c r="P8" s="263"/>
      <c r="Q8" s="263"/>
      <c r="R8" s="265"/>
    </row>
    <row r="9" spans="1:18" x14ac:dyDescent="0.3">
      <c r="A9" s="320"/>
      <c r="B9" s="292"/>
      <c r="C9" s="293"/>
      <c r="D9" s="312"/>
      <c r="E9" s="315" t="s">
        <v>343</v>
      </c>
      <c r="F9" s="294">
        <f>SUMIFS(F3:F8,$E3:$E8, "&gt;0")</f>
        <v>14</v>
      </c>
      <c r="G9" s="294">
        <f>SUMIFS(G3:G8,$E3:$E8, "&gt;0")</f>
        <v>0</v>
      </c>
      <c r="H9" s="294">
        <f>SUMIFS(H3:H8,$E3:$E8, "&gt;0")</f>
        <v>70</v>
      </c>
      <c r="I9" s="294">
        <f>IFERROR(IF(ROUND(100*(G9-F9)/(H9-F9),2) &lt; 0, 0, ROUND(100*(G9-F9)/(H9-F9),2)),0)</f>
        <v>0</v>
      </c>
      <c r="J9" s="295">
        <f>IF(F9&gt;0,1,0)</f>
        <v>1</v>
      </c>
      <c r="K9" s="296"/>
      <c r="L9" s="297" t="s">
        <v>343</v>
      </c>
      <c r="M9" s="295">
        <f>SUMIFS(M3:M8,$L3:$L8, "&gt;0")</f>
        <v>2</v>
      </c>
      <c r="N9" s="295">
        <f t="shared" ref="N9:O9" si="0">SUMIFS(N3:N8,$L3:$L8, "&gt;0")</f>
        <v>0</v>
      </c>
      <c r="O9" s="295">
        <f t="shared" si="0"/>
        <v>10</v>
      </c>
      <c r="P9" s="295">
        <f>IFERROR(IF(ROUND(100*(N9-M9)/(O9-M9),2) &lt; 0, 0, ROUND(100*(N9-M9)/(O9-M9),2)),0)</f>
        <v>0</v>
      </c>
      <c r="Q9" s="295">
        <f>IF(M9&gt;0,1,0)</f>
        <v>1</v>
      </c>
      <c r="R9" s="296"/>
    </row>
    <row r="10" spans="1:18" x14ac:dyDescent="0.3">
      <c r="A10" s="289" t="s">
        <v>1</v>
      </c>
      <c r="B10" s="290" t="s">
        <v>1386</v>
      </c>
      <c r="C10" s="291" t="s">
        <v>1394</v>
      </c>
      <c r="D10" s="321" t="s">
        <v>1395</v>
      </c>
      <c r="E10" s="314">
        <f>COUNTIFS(_Output!G:G,'_NIST-CSF_Alignment'!D10,_Output!C:C,"M",_Output!B:B,1)</f>
        <v>0</v>
      </c>
      <c r="F10" s="242">
        <f>SUMIFS(_Output!H:H,_Output!G:G,'_NIST-CSF_Alignment'!D10,_Output!C:C,"M")</f>
        <v>0</v>
      </c>
      <c r="G10" s="242">
        <f>SUMIFS(_Output!I:I,_Output!G:G,'_NIST-CSF_Alignment'!D10,_Output!C:C,"M")</f>
        <v>0</v>
      </c>
      <c r="H10" s="242">
        <f>SUMIFS(_Output!J:J,_Output!G:G,'_NIST-CSF_Alignment'!D10,_Output!C:C,"M")</f>
        <v>0</v>
      </c>
      <c r="I10" s="242"/>
      <c r="J10" s="231"/>
      <c r="K10" s="245"/>
      <c r="L10" s="271">
        <f>COUNTIFS(_Output!G:G,'_NIST-CSF_Alignment'!D10,_Output!C:C,"C",_Output!B:B,1)</f>
        <v>0</v>
      </c>
      <c r="M10" s="263">
        <f>SUMIFS(_Output!H:H,_Output!G:G,'_NIST-CSF_Alignment'!D10,_Output!C:C,"C")</f>
        <v>0</v>
      </c>
      <c r="N10" s="263">
        <f>SUMIFS(_Output!I:I,_Output!G:G,'_NIST-CSF_Alignment'!D10,_Output!C:C,"C")</f>
        <v>0</v>
      </c>
      <c r="O10" s="263">
        <f>SUMIFS(_Output!J:J,_Output!G:G,'_NIST-CSF_Alignment'!D10,_Output!C:C,"C")</f>
        <v>0</v>
      </c>
      <c r="P10" s="231"/>
      <c r="Q10" s="231"/>
      <c r="R10" s="245"/>
    </row>
    <row r="11" spans="1:18" x14ac:dyDescent="0.3">
      <c r="A11" s="247" t="s">
        <v>1</v>
      </c>
      <c r="B11" s="234" t="s">
        <v>1386</v>
      </c>
      <c r="C11" s="227" t="s">
        <v>1394</v>
      </c>
      <c r="D11" s="318" t="s">
        <v>1396</v>
      </c>
      <c r="E11" s="314">
        <f>COUNTIFS(_Output!G:G,'_NIST-CSF_Alignment'!D11,_Output!C:C,"M",_Output!B:B,1)</f>
        <v>0</v>
      </c>
      <c r="F11" s="241">
        <f>SUMIFS(_Output!H:H,_Output!G:G,'_NIST-CSF_Alignment'!D11,_Output!C:C,"M")</f>
        <v>0</v>
      </c>
      <c r="G11" s="242">
        <f>SUMIFS(_Output!I:I,_Output!G:G,'_NIST-CSF_Alignment'!D11,_Output!C:C,"M")</f>
        <v>0</v>
      </c>
      <c r="H11" s="242">
        <f>SUMIFS(_Output!J:J,_Output!G:G,'_NIST-CSF_Alignment'!D11,_Output!C:C,"M")</f>
        <v>0</v>
      </c>
      <c r="I11" s="241"/>
      <c r="J11" s="230"/>
      <c r="K11" s="63"/>
      <c r="L11" s="271">
        <f>COUNTIFS(_Output!G:G,'_NIST-CSF_Alignment'!D11,_Output!C:C,"C",_Output!B:B,1)</f>
        <v>0</v>
      </c>
      <c r="M11" s="263">
        <f>SUMIFS(_Output!H:H,_Output!G:G,'_NIST-CSF_Alignment'!D11,_Output!C:C,"C")</f>
        <v>0</v>
      </c>
      <c r="N11" s="263">
        <f>SUMIFS(_Output!I:I,_Output!G:G,'_NIST-CSF_Alignment'!D11,_Output!C:C,"C")</f>
        <v>0</v>
      </c>
      <c r="O11" s="263">
        <f>SUMIFS(_Output!J:J,_Output!G:G,'_NIST-CSF_Alignment'!D11,_Output!C:C,"C")</f>
        <v>0</v>
      </c>
      <c r="P11" s="230"/>
      <c r="Q11" s="230"/>
      <c r="R11" s="63"/>
    </row>
    <row r="12" spans="1:18" x14ac:dyDescent="0.3">
      <c r="A12" s="247" t="s">
        <v>1</v>
      </c>
      <c r="B12" s="234" t="s">
        <v>1386</v>
      </c>
      <c r="C12" s="227" t="s">
        <v>1394</v>
      </c>
      <c r="D12" s="318" t="s">
        <v>1397</v>
      </c>
      <c r="E12" s="314">
        <f>COUNTIFS(_Output!G:G,'_NIST-CSF_Alignment'!D12,_Output!C:C,"M",_Output!B:B,1)</f>
        <v>4</v>
      </c>
      <c r="F12" s="241">
        <f>SUMIFS(_Output!H:H,_Output!G:G,'_NIST-CSF_Alignment'!D12,_Output!C:C,"M")</f>
        <v>4</v>
      </c>
      <c r="G12" s="242">
        <f>SUMIFS(_Output!I:I,_Output!G:G,'_NIST-CSF_Alignment'!D12,_Output!C:C,"M")</f>
        <v>0</v>
      </c>
      <c r="H12" s="242">
        <f>SUMIFS(_Output!J:J,_Output!G:G,'_NIST-CSF_Alignment'!D12,_Output!C:C,"M")</f>
        <v>20</v>
      </c>
      <c r="I12" s="241"/>
      <c r="J12" s="230"/>
      <c r="K12" s="63"/>
      <c r="L12" s="271">
        <f>COUNTIFS(_Output!G:G,'_NIST-CSF_Alignment'!D12,_Output!C:C,"C",_Output!B:B,1)</f>
        <v>0</v>
      </c>
      <c r="M12" s="263">
        <f>SUMIFS(_Output!H:H,_Output!G:G,'_NIST-CSF_Alignment'!D12,_Output!C:C,"C")</f>
        <v>0</v>
      </c>
      <c r="N12" s="263">
        <f>SUMIFS(_Output!I:I,_Output!G:G,'_NIST-CSF_Alignment'!D12,_Output!C:C,"C")</f>
        <v>0</v>
      </c>
      <c r="O12" s="263">
        <f>SUMIFS(_Output!J:J,_Output!G:G,'_NIST-CSF_Alignment'!D12,_Output!C:C,"C")</f>
        <v>0</v>
      </c>
      <c r="P12" s="230"/>
      <c r="Q12" s="230"/>
      <c r="R12" s="63"/>
    </row>
    <row r="13" spans="1:18" x14ac:dyDescent="0.3">
      <c r="A13" s="247" t="s">
        <v>1</v>
      </c>
      <c r="B13" s="234" t="s">
        <v>1386</v>
      </c>
      <c r="C13" s="227" t="s">
        <v>1394</v>
      </c>
      <c r="D13" s="318" t="s">
        <v>1398</v>
      </c>
      <c r="E13" s="314">
        <f>COUNTIFS(_Output!G:G,'_NIST-CSF_Alignment'!D13,_Output!C:C,"M",_Output!B:B,1)</f>
        <v>1</v>
      </c>
      <c r="F13" s="241">
        <f>SUMIFS(_Output!H:H,_Output!G:G,'_NIST-CSF_Alignment'!D13,_Output!C:C,"M")</f>
        <v>1</v>
      </c>
      <c r="G13" s="242">
        <f>SUMIFS(_Output!I:I,_Output!G:G,'_NIST-CSF_Alignment'!D13,_Output!C:C,"M")</f>
        <v>0</v>
      </c>
      <c r="H13" s="242">
        <f>SUMIFS(_Output!J:J,_Output!G:G,'_NIST-CSF_Alignment'!D13,_Output!C:C,"M")</f>
        <v>5</v>
      </c>
      <c r="I13" s="241"/>
      <c r="J13" s="230"/>
      <c r="K13" s="63"/>
      <c r="L13" s="271">
        <f>COUNTIFS(_Output!G:G,'_NIST-CSF_Alignment'!D13,_Output!C:C,"C",_Output!B:B,1)</f>
        <v>0</v>
      </c>
      <c r="M13" s="263">
        <f>SUMIFS(_Output!H:H,_Output!G:G,'_NIST-CSF_Alignment'!D13,_Output!C:C,"C")</f>
        <v>0</v>
      </c>
      <c r="N13" s="263">
        <f>SUMIFS(_Output!I:I,_Output!G:G,'_NIST-CSF_Alignment'!D13,_Output!C:C,"C")</f>
        <v>0</v>
      </c>
      <c r="O13" s="263">
        <f>SUMIFS(_Output!J:J,_Output!G:G,'_NIST-CSF_Alignment'!D13,_Output!C:C,"C")</f>
        <v>0</v>
      </c>
      <c r="P13" s="230"/>
      <c r="Q13" s="230"/>
      <c r="R13" s="63"/>
    </row>
    <row r="14" spans="1:18" x14ac:dyDescent="0.3">
      <c r="A14" s="253" t="s">
        <v>1</v>
      </c>
      <c r="B14" s="254" t="s">
        <v>1386</v>
      </c>
      <c r="C14" s="228" t="s">
        <v>1394</v>
      </c>
      <c r="D14" s="319" t="s">
        <v>1399</v>
      </c>
      <c r="E14" s="314">
        <f>COUNTIFS(_Output!G:G,'_NIST-CSF_Alignment'!D14,_Output!C:C,"M",_Output!B:B,1)</f>
        <v>4</v>
      </c>
      <c r="F14" s="264">
        <f>SUMIFS(_Output!H:H,_Output!G:G,'_NIST-CSF_Alignment'!D14,_Output!C:C,"M")</f>
        <v>4</v>
      </c>
      <c r="G14" s="242">
        <f>SUMIFS(_Output!I:I,_Output!G:G,'_NIST-CSF_Alignment'!D14,_Output!C:C,"M")</f>
        <v>0</v>
      </c>
      <c r="H14" s="242">
        <f>SUMIFS(_Output!J:J,_Output!G:G,'_NIST-CSF_Alignment'!D14,_Output!C:C,"M")</f>
        <v>20</v>
      </c>
      <c r="I14" s="264"/>
      <c r="J14" s="263"/>
      <c r="K14" s="265"/>
      <c r="L14" s="271">
        <f>COUNTIFS(_Output!G:G,'_NIST-CSF_Alignment'!D14,_Output!C:C,"C",_Output!B:B,1)</f>
        <v>0</v>
      </c>
      <c r="M14" s="263">
        <f>SUMIFS(_Output!H:H,_Output!G:G,'_NIST-CSF_Alignment'!D14,_Output!C:C,"C")</f>
        <v>0</v>
      </c>
      <c r="N14" s="263">
        <f>SUMIFS(_Output!I:I,_Output!G:G,'_NIST-CSF_Alignment'!D14,_Output!C:C,"C")</f>
        <v>0</v>
      </c>
      <c r="O14" s="263">
        <f>SUMIFS(_Output!J:J,_Output!G:G,'_NIST-CSF_Alignment'!D14,_Output!C:C,"C")</f>
        <v>0</v>
      </c>
      <c r="P14" s="263"/>
      <c r="Q14" s="263"/>
      <c r="R14" s="265"/>
    </row>
    <row r="15" spans="1:18" x14ac:dyDescent="0.3">
      <c r="A15" s="320"/>
      <c r="B15" s="292"/>
      <c r="C15" s="293"/>
      <c r="D15" s="312"/>
      <c r="E15" s="315" t="s">
        <v>343</v>
      </c>
      <c r="F15" s="294">
        <f>SUMIFS(F10:F14,$E10:$E14, "&gt;0")</f>
        <v>9</v>
      </c>
      <c r="G15" s="294">
        <f>SUMIFS(G10:G14,$E10:$E14, "&gt;0")</f>
        <v>0</v>
      </c>
      <c r="H15" s="294">
        <f>SUMIFS(H10:H14,$E10:$E14, "&gt;0")</f>
        <v>45</v>
      </c>
      <c r="I15" s="294">
        <f>IFERROR(IF(ROUND(100*(G15-F15)/(H15-F15),2) &lt; 0, 0, ROUND(100*(G15-F15)/(H15-F15),2)),0)</f>
        <v>0</v>
      </c>
      <c r="J15" s="295">
        <f>IF(F15&gt;0,1,0)</f>
        <v>1</v>
      </c>
      <c r="K15" s="296"/>
      <c r="L15" s="297" t="s">
        <v>343</v>
      </c>
      <c r="M15" s="295">
        <f>SUMIFS(M10:M14,$L10:$L14, "&gt;0")</f>
        <v>0</v>
      </c>
      <c r="N15" s="295">
        <f t="shared" ref="N15:O15" si="1">SUMIFS(N10:N14,$L10:$L14, "&gt;0")</f>
        <v>0</v>
      </c>
      <c r="O15" s="295">
        <f t="shared" si="1"/>
        <v>0</v>
      </c>
      <c r="P15" s="295">
        <f>IFERROR(IF(ROUND(100*(N15-M15)/(O15-M15),2) &lt; 0, 0, ROUND(100*(N15-M15)/(O15-M15),2)),0)</f>
        <v>0</v>
      </c>
      <c r="Q15" s="295">
        <f>IF(M15&gt;0,1,0)</f>
        <v>0</v>
      </c>
      <c r="R15" s="296"/>
    </row>
    <row r="16" spans="1:18" x14ac:dyDescent="0.3">
      <c r="A16" s="289" t="s">
        <v>1</v>
      </c>
      <c r="B16" s="290" t="s">
        <v>1386</v>
      </c>
      <c r="C16" s="291" t="s">
        <v>1401</v>
      </c>
      <c r="D16" s="321" t="s">
        <v>1402</v>
      </c>
      <c r="E16" s="314">
        <f>COUNTIFS(_Output!G:G,'_NIST-CSF_Alignment'!D16,_Output!C:C,"M",_Output!B:B,1)</f>
        <v>7</v>
      </c>
      <c r="F16" s="264">
        <f>SUMIFS(_Output!H:H,_Output!G:G,'_NIST-CSF_Alignment'!D16,_Output!C:C,"M")</f>
        <v>7</v>
      </c>
      <c r="G16" s="242">
        <f>SUMIFS(_Output!I:I,_Output!G:G,'_NIST-CSF_Alignment'!D16,_Output!C:C,"M")</f>
        <v>0</v>
      </c>
      <c r="H16" s="242">
        <f>SUMIFS(_Output!J:J,_Output!G:G,'_NIST-CSF_Alignment'!D16,_Output!C:C,"M")</f>
        <v>35</v>
      </c>
      <c r="I16" s="242"/>
      <c r="J16" s="231"/>
      <c r="K16" s="245"/>
      <c r="L16" s="271">
        <f>COUNTIFS(_Output!G:G,'_NIST-CSF_Alignment'!D16,_Output!C:C,"C",_Output!B:B,1)</f>
        <v>0</v>
      </c>
      <c r="M16" s="263">
        <f>SUMIFS(_Output!H:H,_Output!G:G,'_NIST-CSF_Alignment'!D16,_Output!C:C,"C")</f>
        <v>0</v>
      </c>
      <c r="N16" s="263">
        <f>SUMIFS(_Output!I:I,_Output!G:G,'_NIST-CSF_Alignment'!D16,_Output!C:C,"C")</f>
        <v>0</v>
      </c>
      <c r="O16" s="263">
        <f>SUMIFS(_Output!J:J,_Output!G:G,'_NIST-CSF_Alignment'!D16,_Output!C:C,"C")</f>
        <v>0</v>
      </c>
      <c r="P16" s="231"/>
      <c r="Q16" s="231"/>
      <c r="R16" s="245"/>
    </row>
    <row r="17" spans="1:18" x14ac:dyDescent="0.3">
      <c r="A17" s="247" t="s">
        <v>1</v>
      </c>
      <c r="B17" s="234" t="s">
        <v>1386</v>
      </c>
      <c r="C17" s="227" t="s">
        <v>1401</v>
      </c>
      <c r="D17" s="318" t="s">
        <v>1403</v>
      </c>
      <c r="E17" s="314">
        <f>COUNTIFS(_Output!G:G,'_NIST-CSF_Alignment'!D17,_Output!C:C,"M",_Output!B:B,1)</f>
        <v>4</v>
      </c>
      <c r="F17" s="264">
        <f>SUMIFS(_Output!H:H,_Output!G:G,'_NIST-CSF_Alignment'!D17,_Output!C:C,"M")</f>
        <v>4</v>
      </c>
      <c r="G17" s="242">
        <f>SUMIFS(_Output!I:I,_Output!G:G,'_NIST-CSF_Alignment'!D17,_Output!C:C,"M")</f>
        <v>0</v>
      </c>
      <c r="H17" s="242">
        <f>SUMIFS(_Output!J:J,_Output!G:G,'_NIST-CSF_Alignment'!D17,_Output!C:C,"M")</f>
        <v>20</v>
      </c>
      <c r="I17" s="241"/>
      <c r="J17" s="230"/>
      <c r="K17" s="63"/>
      <c r="L17" s="271">
        <f>COUNTIFS(_Output!G:G,'_NIST-CSF_Alignment'!D17,_Output!C:C,"C",_Output!B:B,1)</f>
        <v>0</v>
      </c>
      <c r="M17" s="263">
        <f>SUMIFS(_Output!H:H,_Output!G:G,'_NIST-CSF_Alignment'!D17,_Output!C:C,"C")</f>
        <v>0</v>
      </c>
      <c r="N17" s="263">
        <f>SUMIFS(_Output!I:I,_Output!G:G,'_NIST-CSF_Alignment'!D17,_Output!C:C,"C")</f>
        <v>0</v>
      </c>
      <c r="O17" s="263">
        <f>SUMIFS(_Output!J:J,_Output!G:G,'_NIST-CSF_Alignment'!D17,_Output!C:C,"C")</f>
        <v>0</v>
      </c>
      <c r="P17" s="230"/>
      <c r="Q17" s="230"/>
      <c r="R17" s="63"/>
    </row>
    <row r="18" spans="1:18" x14ac:dyDescent="0.3">
      <c r="A18" s="247" t="s">
        <v>1</v>
      </c>
      <c r="B18" s="234" t="s">
        <v>1386</v>
      </c>
      <c r="C18" s="227" t="s">
        <v>1401</v>
      </c>
      <c r="D18" s="318" t="s">
        <v>1404</v>
      </c>
      <c r="E18" s="314">
        <f>COUNTIFS(_Output!G:G,'_NIST-CSF_Alignment'!D18,_Output!C:C,"M",_Output!B:B,1)</f>
        <v>8</v>
      </c>
      <c r="F18" s="264">
        <f>SUMIFS(_Output!H:H,_Output!G:G,'_NIST-CSF_Alignment'!D18,_Output!C:C,"M")</f>
        <v>8</v>
      </c>
      <c r="G18" s="242">
        <f>SUMIFS(_Output!I:I,_Output!G:G,'_NIST-CSF_Alignment'!D18,_Output!C:C,"M")</f>
        <v>0</v>
      </c>
      <c r="H18" s="242">
        <f>SUMIFS(_Output!J:J,_Output!G:G,'_NIST-CSF_Alignment'!D18,_Output!C:C,"M")</f>
        <v>40</v>
      </c>
      <c r="I18" s="241"/>
      <c r="J18" s="230"/>
      <c r="K18" s="63"/>
      <c r="L18" s="271">
        <f>COUNTIFS(_Output!G:G,'_NIST-CSF_Alignment'!D18,_Output!C:C,"C",_Output!B:B,1)</f>
        <v>3</v>
      </c>
      <c r="M18" s="263">
        <f>SUMIFS(_Output!H:H,_Output!G:G,'_NIST-CSF_Alignment'!D18,_Output!C:C,"C")</f>
        <v>3</v>
      </c>
      <c r="N18" s="263">
        <f>SUMIFS(_Output!I:I,_Output!G:G,'_NIST-CSF_Alignment'!D18,_Output!C:C,"C")</f>
        <v>0</v>
      </c>
      <c r="O18" s="263">
        <f>SUMIFS(_Output!J:J,_Output!G:G,'_NIST-CSF_Alignment'!D18,_Output!C:C,"C")</f>
        <v>15</v>
      </c>
      <c r="P18" s="230"/>
      <c r="Q18" s="230"/>
      <c r="R18" s="63"/>
    </row>
    <row r="19" spans="1:18" x14ac:dyDescent="0.3">
      <c r="A19" s="253" t="s">
        <v>1</v>
      </c>
      <c r="B19" s="254" t="s">
        <v>1386</v>
      </c>
      <c r="C19" s="228" t="s">
        <v>1401</v>
      </c>
      <c r="D19" s="319" t="s">
        <v>1405</v>
      </c>
      <c r="E19" s="314">
        <f>COUNTIFS(_Output!G:G,'_NIST-CSF_Alignment'!D19,_Output!C:C,"M",_Output!B:B,1)</f>
        <v>1</v>
      </c>
      <c r="F19" s="264">
        <f>SUMIFS(_Output!H:H,_Output!G:G,'_NIST-CSF_Alignment'!D19,_Output!C:C,"M")</f>
        <v>1</v>
      </c>
      <c r="G19" s="242">
        <f>SUMIFS(_Output!I:I,_Output!G:G,'_NIST-CSF_Alignment'!D19,_Output!C:C,"M")</f>
        <v>0</v>
      </c>
      <c r="H19" s="242">
        <f>SUMIFS(_Output!J:J,_Output!G:G,'_NIST-CSF_Alignment'!D19,_Output!C:C,"M")</f>
        <v>5</v>
      </c>
      <c r="I19" s="264"/>
      <c r="J19" s="263"/>
      <c r="K19" s="265"/>
      <c r="L19" s="271">
        <f>COUNTIFS(_Output!G:G,'_NIST-CSF_Alignment'!D19,_Output!C:C,"C",_Output!B:B,1)</f>
        <v>0</v>
      </c>
      <c r="M19" s="263">
        <f>SUMIFS(_Output!H:H,_Output!G:G,'_NIST-CSF_Alignment'!D19,_Output!C:C,"C")</f>
        <v>0</v>
      </c>
      <c r="N19" s="263">
        <f>SUMIFS(_Output!I:I,_Output!G:G,'_NIST-CSF_Alignment'!D19,_Output!C:C,"C")</f>
        <v>0</v>
      </c>
      <c r="O19" s="263">
        <f>SUMIFS(_Output!J:J,_Output!G:G,'_NIST-CSF_Alignment'!D19,_Output!C:C,"C")</f>
        <v>0</v>
      </c>
      <c r="P19" s="263"/>
      <c r="Q19" s="263"/>
      <c r="R19" s="265"/>
    </row>
    <row r="20" spans="1:18" x14ac:dyDescent="0.3">
      <c r="A20" s="320"/>
      <c r="B20" s="292"/>
      <c r="C20" s="293"/>
      <c r="D20" s="312"/>
      <c r="E20" s="315" t="s">
        <v>343</v>
      </c>
      <c r="F20" s="294">
        <f>SUMIFS(F16:F19,$E16:$E19, "&gt;0")</f>
        <v>20</v>
      </c>
      <c r="G20" s="294">
        <f t="shared" ref="G20:H20" si="2">SUMIFS(G16:G19,$E16:$E19, "&gt;0")</f>
        <v>0</v>
      </c>
      <c r="H20" s="294">
        <f t="shared" si="2"/>
        <v>100</v>
      </c>
      <c r="I20" s="294">
        <f>IFERROR(IF(ROUND(100*(G20-F20)/(H20-F20),2) &lt; 0, 0, ROUND(100*(G20-F20)/(H20-F20),2)),0)</f>
        <v>0</v>
      </c>
      <c r="J20" s="295">
        <f>IF(F20&gt;0,1,0)</f>
        <v>1</v>
      </c>
      <c r="K20" s="296"/>
      <c r="L20" s="297" t="s">
        <v>343</v>
      </c>
      <c r="M20" s="295">
        <f>SUMIFS(M16:M19,$L16:$L19, "&gt;0")</f>
        <v>3</v>
      </c>
      <c r="N20" s="295">
        <f t="shared" ref="N20:O20" si="3">SUMIFS(N16:N19,$L16:$L19, "&gt;0")</f>
        <v>0</v>
      </c>
      <c r="O20" s="295">
        <f t="shared" si="3"/>
        <v>15</v>
      </c>
      <c r="P20" s="295">
        <f>IFERROR(IF(ROUND(100*(N20-M20)/(O20-M20),2) &lt; 0, 0, ROUND(100*(N20-M20)/(O20-M20),2)),0)</f>
        <v>0</v>
      </c>
      <c r="Q20" s="295">
        <f>IF(M20&gt;0,1,0)</f>
        <v>1</v>
      </c>
      <c r="R20" s="296"/>
    </row>
    <row r="21" spans="1:18" x14ac:dyDescent="0.3">
      <c r="A21" s="289" t="s">
        <v>1</v>
      </c>
      <c r="B21" s="290" t="s">
        <v>1386</v>
      </c>
      <c r="C21" s="291" t="s">
        <v>1406</v>
      </c>
      <c r="D21" s="321" t="s">
        <v>1407</v>
      </c>
      <c r="E21" s="314">
        <f>COUNTIFS(_Output!G:G,'_NIST-CSF_Alignment'!D21,_Output!C:C,"M",_Output!B:B,1)</f>
        <v>2</v>
      </c>
      <c r="F21" s="264">
        <f>SUMIFS(_Output!H:H,_Output!G:G,'_NIST-CSF_Alignment'!D21,_Output!C:C,"M")</f>
        <v>2</v>
      </c>
      <c r="G21" s="242">
        <f>SUMIFS(_Output!I:I,_Output!G:G,'_NIST-CSF_Alignment'!D21,_Output!C:C,"M")</f>
        <v>0</v>
      </c>
      <c r="H21" s="242">
        <f>SUMIFS(_Output!J:J,_Output!G:G,'_NIST-CSF_Alignment'!D21,_Output!C:C,"M")</f>
        <v>10</v>
      </c>
      <c r="I21" s="242"/>
      <c r="J21" s="231"/>
      <c r="K21" s="245"/>
      <c r="L21" s="271">
        <f>COUNTIFS(_Output!G:G,'_NIST-CSF_Alignment'!D21,_Output!C:C,"C",_Output!B:B,1)</f>
        <v>5</v>
      </c>
      <c r="M21" s="263">
        <f>SUMIFS(_Output!H:H,_Output!G:G,'_NIST-CSF_Alignment'!D21,_Output!C:C,"C")</f>
        <v>5</v>
      </c>
      <c r="N21" s="263">
        <f>SUMIFS(_Output!I:I,_Output!G:G,'_NIST-CSF_Alignment'!D21,_Output!C:C,"C")</f>
        <v>0</v>
      </c>
      <c r="O21" s="263">
        <f>SUMIFS(_Output!J:J,_Output!G:G,'_NIST-CSF_Alignment'!D21,_Output!C:C,"C")</f>
        <v>25</v>
      </c>
      <c r="P21" s="231"/>
      <c r="Q21" s="231"/>
      <c r="R21" s="245"/>
    </row>
    <row r="22" spans="1:18" x14ac:dyDescent="0.3">
      <c r="A22" s="247" t="s">
        <v>1</v>
      </c>
      <c r="B22" s="234" t="s">
        <v>1386</v>
      </c>
      <c r="C22" s="227" t="s">
        <v>1406</v>
      </c>
      <c r="D22" s="318" t="s">
        <v>1408</v>
      </c>
      <c r="E22" s="314">
        <f>COUNTIFS(_Output!G:G,'_NIST-CSF_Alignment'!D22,_Output!C:C,"M",_Output!B:B,1)</f>
        <v>1</v>
      </c>
      <c r="F22" s="264">
        <f>SUMIFS(_Output!H:H,_Output!G:G,'_NIST-CSF_Alignment'!D22,_Output!C:C,"M")</f>
        <v>1</v>
      </c>
      <c r="G22" s="242">
        <f>SUMIFS(_Output!I:I,_Output!G:G,'_NIST-CSF_Alignment'!D22,_Output!C:C,"M")</f>
        <v>0</v>
      </c>
      <c r="H22" s="242">
        <f>SUMIFS(_Output!J:J,_Output!G:G,'_NIST-CSF_Alignment'!D22,_Output!C:C,"M")</f>
        <v>5</v>
      </c>
      <c r="I22" s="241"/>
      <c r="J22" s="230"/>
      <c r="K22" s="63"/>
      <c r="L22" s="271">
        <f>COUNTIFS(_Output!G:G,'_NIST-CSF_Alignment'!D22,_Output!C:C,"C",_Output!B:B,1)</f>
        <v>13</v>
      </c>
      <c r="M22" s="263">
        <f>SUMIFS(_Output!H:H,_Output!G:G,'_NIST-CSF_Alignment'!D22,_Output!C:C,"C")</f>
        <v>13</v>
      </c>
      <c r="N22" s="263">
        <f>SUMIFS(_Output!I:I,_Output!G:G,'_NIST-CSF_Alignment'!D22,_Output!C:C,"C")</f>
        <v>0</v>
      </c>
      <c r="O22" s="263">
        <f>SUMIFS(_Output!J:J,_Output!G:G,'_NIST-CSF_Alignment'!D22,_Output!C:C,"C")</f>
        <v>65</v>
      </c>
      <c r="P22" s="230"/>
      <c r="Q22" s="230"/>
      <c r="R22" s="63"/>
    </row>
    <row r="23" spans="1:18" x14ac:dyDescent="0.3">
      <c r="A23" s="247" t="s">
        <v>1</v>
      </c>
      <c r="B23" s="234" t="s">
        <v>1386</v>
      </c>
      <c r="C23" s="227" t="s">
        <v>1406</v>
      </c>
      <c r="D23" s="318" t="s">
        <v>1409</v>
      </c>
      <c r="E23" s="314">
        <f>COUNTIFS(_Output!G:G,'_NIST-CSF_Alignment'!D23,_Output!C:C,"M",_Output!B:B,1)</f>
        <v>14</v>
      </c>
      <c r="F23" s="264">
        <f>SUMIFS(_Output!H:H,_Output!G:G,'_NIST-CSF_Alignment'!D23,_Output!C:C,"M")</f>
        <v>14</v>
      </c>
      <c r="G23" s="242">
        <f>SUMIFS(_Output!I:I,_Output!G:G,'_NIST-CSF_Alignment'!D23,_Output!C:C,"M")</f>
        <v>0</v>
      </c>
      <c r="H23" s="242">
        <f>SUMIFS(_Output!J:J,_Output!G:G,'_NIST-CSF_Alignment'!D23,_Output!C:C,"M")</f>
        <v>70</v>
      </c>
      <c r="I23" s="241"/>
      <c r="J23" s="230"/>
      <c r="K23" s="63"/>
      <c r="L23" s="271">
        <f>COUNTIFS(_Output!G:G,'_NIST-CSF_Alignment'!D23,_Output!C:C,"C",_Output!B:B,1)</f>
        <v>8</v>
      </c>
      <c r="M23" s="263">
        <f>SUMIFS(_Output!H:H,_Output!G:G,'_NIST-CSF_Alignment'!D23,_Output!C:C,"C")</f>
        <v>8</v>
      </c>
      <c r="N23" s="263">
        <f>SUMIFS(_Output!I:I,_Output!G:G,'_NIST-CSF_Alignment'!D23,_Output!C:C,"C")</f>
        <v>0</v>
      </c>
      <c r="O23" s="263">
        <f>SUMIFS(_Output!J:J,_Output!G:G,'_NIST-CSF_Alignment'!D23,_Output!C:C,"C")</f>
        <v>40</v>
      </c>
      <c r="P23" s="230"/>
      <c r="Q23" s="230"/>
      <c r="R23" s="63"/>
    </row>
    <row r="24" spans="1:18" x14ac:dyDescent="0.3">
      <c r="A24" s="247" t="s">
        <v>1</v>
      </c>
      <c r="B24" s="234" t="s">
        <v>1386</v>
      </c>
      <c r="C24" s="227" t="s">
        <v>1406</v>
      </c>
      <c r="D24" s="318" t="s">
        <v>1410</v>
      </c>
      <c r="E24" s="314">
        <f>COUNTIFS(_Output!G:G,'_NIST-CSF_Alignment'!D24,_Output!C:C,"M",_Output!B:B,1)</f>
        <v>11</v>
      </c>
      <c r="F24" s="264">
        <f>SUMIFS(_Output!H:H,_Output!G:G,'_NIST-CSF_Alignment'!D24,_Output!C:C,"M")</f>
        <v>11</v>
      </c>
      <c r="G24" s="242">
        <f>SUMIFS(_Output!I:I,_Output!G:G,'_NIST-CSF_Alignment'!D24,_Output!C:C,"M")</f>
        <v>0</v>
      </c>
      <c r="H24" s="242">
        <f>SUMIFS(_Output!J:J,_Output!G:G,'_NIST-CSF_Alignment'!D24,_Output!C:C,"M")</f>
        <v>55</v>
      </c>
      <c r="I24" s="241"/>
      <c r="J24" s="230"/>
      <c r="K24" s="63"/>
      <c r="L24" s="271">
        <f>COUNTIFS(_Output!G:G,'_NIST-CSF_Alignment'!D24,_Output!C:C,"C",_Output!B:B,1)</f>
        <v>0</v>
      </c>
      <c r="M24" s="263">
        <f>SUMIFS(_Output!H:H,_Output!G:G,'_NIST-CSF_Alignment'!D24,_Output!C:C,"C")</f>
        <v>0</v>
      </c>
      <c r="N24" s="263">
        <f>SUMIFS(_Output!I:I,_Output!G:G,'_NIST-CSF_Alignment'!D24,_Output!C:C,"C")</f>
        <v>0</v>
      </c>
      <c r="O24" s="263">
        <f>SUMIFS(_Output!J:J,_Output!G:G,'_NIST-CSF_Alignment'!D24,_Output!C:C,"C")</f>
        <v>0</v>
      </c>
      <c r="P24" s="230"/>
      <c r="Q24" s="230"/>
      <c r="R24" s="63"/>
    </row>
    <row r="25" spans="1:18" x14ac:dyDescent="0.3">
      <c r="A25" s="247" t="s">
        <v>1</v>
      </c>
      <c r="B25" s="234" t="s">
        <v>1386</v>
      </c>
      <c r="C25" s="227" t="s">
        <v>1406</v>
      </c>
      <c r="D25" s="318" t="s">
        <v>1411</v>
      </c>
      <c r="E25" s="314">
        <f>COUNTIFS(_Output!G:G,'_NIST-CSF_Alignment'!D25,_Output!C:C,"M",_Output!B:B,1)</f>
        <v>12</v>
      </c>
      <c r="F25" s="264">
        <f>SUMIFS(_Output!H:H,_Output!G:G,'_NIST-CSF_Alignment'!D25,_Output!C:C,"M")</f>
        <v>12</v>
      </c>
      <c r="G25" s="242">
        <f>SUMIFS(_Output!I:I,_Output!G:G,'_NIST-CSF_Alignment'!D25,_Output!C:C,"M")</f>
        <v>0</v>
      </c>
      <c r="H25" s="242">
        <f>SUMIFS(_Output!J:J,_Output!G:G,'_NIST-CSF_Alignment'!D25,_Output!C:C,"M")</f>
        <v>60</v>
      </c>
      <c r="I25" s="241"/>
      <c r="J25" s="230"/>
      <c r="K25" s="63"/>
      <c r="L25" s="271">
        <f>COUNTIFS(_Output!G:G,'_NIST-CSF_Alignment'!D25,_Output!C:C,"C",_Output!B:B,1)</f>
        <v>4</v>
      </c>
      <c r="M25" s="263">
        <f>SUMIFS(_Output!H:H,_Output!G:G,'_NIST-CSF_Alignment'!D25,_Output!C:C,"C")</f>
        <v>4</v>
      </c>
      <c r="N25" s="263">
        <f>SUMIFS(_Output!I:I,_Output!G:G,'_NIST-CSF_Alignment'!D25,_Output!C:C,"C")</f>
        <v>0</v>
      </c>
      <c r="O25" s="263">
        <f>SUMIFS(_Output!J:J,_Output!G:G,'_NIST-CSF_Alignment'!D25,_Output!C:C,"C")</f>
        <v>20</v>
      </c>
      <c r="P25" s="230"/>
      <c r="Q25" s="230"/>
      <c r="R25" s="63"/>
    </row>
    <row r="26" spans="1:18" x14ac:dyDescent="0.3">
      <c r="A26" s="253" t="s">
        <v>1</v>
      </c>
      <c r="B26" s="254" t="s">
        <v>1386</v>
      </c>
      <c r="C26" s="228" t="s">
        <v>1406</v>
      </c>
      <c r="D26" s="319" t="s">
        <v>1412</v>
      </c>
      <c r="E26" s="314">
        <f>COUNTIFS(_Output!G:G,'_NIST-CSF_Alignment'!D26,_Output!C:C,"M",_Output!B:B,1)</f>
        <v>0</v>
      </c>
      <c r="F26" s="264">
        <f>SUMIFS(_Output!H:H,_Output!G:G,'_NIST-CSF_Alignment'!D26,_Output!C:C,"M")</f>
        <v>0</v>
      </c>
      <c r="G26" s="242">
        <f>SUMIFS(_Output!I:I,_Output!G:G,'_NIST-CSF_Alignment'!D26,_Output!C:C,"M")</f>
        <v>0</v>
      </c>
      <c r="H26" s="242">
        <f>SUMIFS(_Output!J:J,_Output!G:G,'_NIST-CSF_Alignment'!D26,_Output!C:C,"M")</f>
        <v>0</v>
      </c>
      <c r="I26" s="264"/>
      <c r="J26" s="263"/>
      <c r="K26" s="265"/>
      <c r="L26" s="271">
        <f>COUNTIFS(_Output!G:G,'_NIST-CSF_Alignment'!D26,_Output!C:C,"C",_Output!B:B,1)</f>
        <v>0</v>
      </c>
      <c r="M26" s="263">
        <f>SUMIFS(_Output!H:H,_Output!G:G,'_NIST-CSF_Alignment'!D26,_Output!C:C,"C")</f>
        <v>0</v>
      </c>
      <c r="N26" s="263">
        <f>SUMIFS(_Output!I:I,_Output!G:G,'_NIST-CSF_Alignment'!D26,_Output!C:C,"C")</f>
        <v>0</v>
      </c>
      <c r="O26" s="263">
        <f>SUMIFS(_Output!J:J,_Output!G:G,'_NIST-CSF_Alignment'!D26,_Output!C:C,"C")</f>
        <v>0</v>
      </c>
      <c r="P26" s="263"/>
      <c r="Q26" s="263"/>
      <c r="R26" s="265"/>
    </row>
    <row r="27" spans="1:18" x14ac:dyDescent="0.3">
      <c r="A27" s="320"/>
      <c r="B27" s="292"/>
      <c r="C27" s="293"/>
      <c r="D27" s="312"/>
      <c r="E27" s="316" t="s">
        <v>343</v>
      </c>
      <c r="F27" s="294">
        <f>SUMIFS(F21:F26,$E21:$E26, "&gt;0")</f>
        <v>40</v>
      </c>
      <c r="G27" s="294">
        <f t="shared" ref="G27:H27" si="4">SUMIFS(G21:G26,$E21:$E26, "&gt;0")</f>
        <v>0</v>
      </c>
      <c r="H27" s="294">
        <f t="shared" si="4"/>
        <v>200</v>
      </c>
      <c r="I27" s="294">
        <f>IFERROR(IF(ROUND(100*(G27-F27)/(H27-F27),2) &lt; 0, 0, ROUND(100*(G27-F27)/(H27-F27),2)),0)</f>
        <v>0</v>
      </c>
      <c r="J27" s="295">
        <f>IF(F27&gt;0,1,0)</f>
        <v>1</v>
      </c>
      <c r="K27" s="296"/>
      <c r="L27" s="297" t="s">
        <v>343</v>
      </c>
      <c r="M27" s="295">
        <f>SUMIFS(M21:M26,$L21:$L26, "&gt;0")</f>
        <v>30</v>
      </c>
      <c r="N27" s="295">
        <f t="shared" ref="N27:O27" si="5">SUMIFS(N21:N26,$L21:$L26, "&gt;0")</f>
        <v>0</v>
      </c>
      <c r="O27" s="295">
        <f t="shared" si="5"/>
        <v>150</v>
      </c>
      <c r="P27" s="295">
        <f>IFERROR(IF(ROUND(100*(N27-M27)/(O27-M27),2) &lt; 0, 0, ROUND(100*(N27-M27)/(O27-M27),2)),0)</f>
        <v>0</v>
      </c>
      <c r="Q27" s="295">
        <f>IF(M27&gt;0,1,0)</f>
        <v>1</v>
      </c>
      <c r="R27" s="312"/>
    </row>
    <row r="28" spans="1:18" x14ac:dyDescent="0.3">
      <c r="A28" s="289" t="s">
        <v>1</v>
      </c>
      <c r="B28" s="290" t="s">
        <v>1386</v>
      </c>
      <c r="C28" s="291" t="s">
        <v>1416</v>
      </c>
      <c r="D28" s="321" t="s">
        <v>1417</v>
      </c>
      <c r="E28" s="314">
        <f>COUNTIFS(_Output!G:G,'_NIST-CSF_Alignment'!D28,_Output!C:C,"M",_Output!B:B,1)</f>
        <v>1</v>
      </c>
      <c r="F28" s="264">
        <f>SUMIFS(_Output!H:H,_Output!G:G,'_NIST-CSF_Alignment'!D28,_Output!C:C,"M")</f>
        <v>1</v>
      </c>
      <c r="G28" s="242">
        <f>SUMIFS(_Output!I:I,_Output!G:G,'_NIST-CSF_Alignment'!D28,_Output!C:C,"M")</f>
        <v>0</v>
      </c>
      <c r="H28" s="242">
        <f>SUMIFS(_Output!J:J,_Output!G:G,'_NIST-CSF_Alignment'!D28,_Output!C:C,"M")</f>
        <v>5</v>
      </c>
      <c r="I28" s="242"/>
      <c r="J28" s="231"/>
      <c r="K28" s="245"/>
      <c r="L28" s="271">
        <f>COUNTIFS(_Output!G:G,'_NIST-CSF_Alignment'!D28,_Output!C:C,"C",_Output!B:B,1)</f>
        <v>0</v>
      </c>
      <c r="M28" s="263">
        <f>SUMIFS(_Output!H:H,_Output!G:G,'_NIST-CSF_Alignment'!D28,_Output!C:C,"C")</f>
        <v>0</v>
      </c>
      <c r="N28" s="263">
        <f>SUMIFS(_Output!I:I,_Output!G:G,'_NIST-CSF_Alignment'!D28,_Output!C:C,"C")</f>
        <v>0</v>
      </c>
      <c r="O28" s="263">
        <f>SUMIFS(_Output!J:J,_Output!G:G,'_NIST-CSF_Alignment'!D28,_Output!C:C,"C")</f>
        <v>0</v>
      </c>
      <c r="P28" s="231"/>
      <c r="Q28" s="231"/>
      <c r="R28" s="245"/>
    </row>
    <row r="29" spans="1:18" x14ac:dyDescent="0.3">
      <c r="A29" s="247" t="s">
        <v>1</v>
      </c>
      <c r="B29" s="234" t="s">
        <v>1386</v>
      </c>
      <c r="C29" s="227" t="s">
        <v>1416</v>
      </c>
      <c r="D29" s="318" t="s">
        <v>1418</v>
      </c>
      <c r="E29" s="314">
        <f>COUNTIFS(_Output!G:G,'_NIST-CSF_Alignment'!D29,_Output!C:C,"M",_Output!B:B,1)</f>
        <v>0</v>
      </c>
      <c r="F29" s="264">
        <f>SUMIFS(_Output!H:H,_Output!G:G,'_NIST-CSF_Alignment'!D29,_Output!C:C,"M")</f>
        <v>0</v>
      </c>
      <c r="G29" s="242">
        <f>SUMIFS(_Output!I:I,_Output!G:G,'_NIST-CSF_Alignment'!D29,_Output!C:C,"M")</f>
        <v>0</v>
      </c>
      <c r="H29" s="242">
        <f>SUMIFS(_Output!J:J,_Output!G:G,'_NIST-CSF_Alignment'!D29,_Output!C:C,"M")</f>
        <v>0</v>
      </c>
      <c r="I29" s="241"/>
      <c r="J29" s="230"/>
      <c r="K29" s="63"/>
      <c r="L29" s="271">
        <f>COUNTIFS(_Output!G:G,'_NIST-CSF_Alignment'!D29,_Output!C:C,"C",_Output!B:B,1)</f>
        <v>0</v>
      </c>
      <c r="M29" s="263">
        <f>SUMIFS(_Output!H:H,_Output!G:G,'_NIST-CSF_Alignment'!D29,_Output!C:C,"C")</f>
        <v>0</v>
      </c>
      <c r="N29" s="263">
        <f>SUMIFS(_Output!I:I,_Output!G:G,'_NIST-CSF_Alignment'!D29,_Output!C:C,"C")</f>
        <v>0</v>
      </c>
      <c r="O29" s="263">
        <f>SUMIFS(_Output!J:J,_Output!G:G,'_NIST-CSF_Alignment'!D29,_Output!C:C,"C")</f>
        <v>0</v>
      </c>
      <c r="P29" s="230"/>
      <c r="Q29" s="230"/>
      <c r="R29" s="63"/>
    </row>
    <row r="30" spans="1:18" x14ac:dyDescent="0.3">
      <c r="A30" s="253" t="s">
        <v>1</v>
      </c>
      <c r="B30" s="254" t="s">
        <v>1386</v>
      </c>
      <c r="C30" s="228" t="s">
        <v>1416</v>
      </c>
      <c r="D30" s="319" t="s">
        <v>1419</v>
      </c>
      <c r="E30" s="314">
        <f>COUNTIFS(_Output!G:G,'_NIST-CSF_Alignment'!D30,_Output!C:C,"M",_Output!B:B,1)</f>
        <v>0</v>
      </c>
      <c r="F30" s="264">
        <f>SUMIFS(_Output!H:H,_Output!G:G,'_NIST-CSF_Alignment'!D30,_Output!C:C,"M")</f>
        <v>0</v>
      </c>
      <c r="G30" s="242">
        <f>SUMIFS(_Output!I:I,_Output!G:G,'_NIST-CSF_Alignment'!D30,_Output!C:C,"M")</f>
        <v>0</v>
      </c>
      <c r="H30" s="242">
        <f>SUMIFS(_Output!J:J,_Output!G:G,'_NIST-CSF_Alignment'!D30,_Output!C:C,"M")</f>
        <v>0</v>
      </c>
      <c r="I30" s="264"/>
      <c r="J30" s="263"/>
      <c r="K30" s="265"/>
      <c r="L30" s="271">
        <f>COUNTIFS(_Output!G:G,'_NIST-CSF_Alignment'!D30,_Output!C:C,"C",_Output!B:B,1)</f>
        <v>0</v>
      </c>
      <c r="M30" s="263">
        <f>SUMIFS(_Output!H:H,_Output!G:G,'_NIST-CSF_Alignment'!D30,_Output!C:C,"C")</f>
        <v>0</v>
      </c>
      <c r="N30" s="263">
        <f>SUMIFS(_Output!I:I,_Output!G:G,'_NIST-CSF_Alignment'!D30,_Output!C:C,"C")</f>
        <v>0</v>
      </c>
      <c r="O30" s="263">
        <f>SUMIFS(_Output!J:J,_Output!G:G,'_NIST-CSF_Alignment'!D30,_Output!C:C,"C")</f>
        <v>0</v>
      </c>
      <c r="P30" s="263"/>
      <c r="Q30" s="263"/>
      <c r="R30" s="265"/>
    </row>
    <row r="31" spans="1:18" x14ac:dyDescent="0.3">
      <c r="A31" s="320"/>
      <c r="B31" s="292"/>
      <c r="C31" s="293"/>
      <c r="D31" s="312"/>
      <c r="E31" s="316" t="s">
        <v>343</v>
      </c>
      <c r="F31" s="294">
        <f>SUMIFS(F28:F30,$E28:$E30, "&gt;0")</f>
        <v>1</v>
      </c>
      <c r="G31" s="294">
        <f t="shared" ref="G31:H31" si="6">SUMIFS(G28:G30,$E28:$E30, "&gt;0")</f>
        <v>0</v>
      </c>
      <c r="H31" s="294">
        <f t="shared" si="6"/>
        <v>5</v>
      </c>
      <c r="I31" s="294">
        <f>IFERROR(IF(ROUND(100*(G31-F31)/(H31-F31),2) &lt; 0, 0, ROUND(100*(G31-F31)/(H31-F31),2)),0)</f>
        <v>0</v>
      </c>
      <c r="J31" s="295">
        <f>IF(F31&gt;0,1,0)</f>
        <v>1</v>
      </c>
      <c r="K31" s="296"/>
      <c r="L31" s="297" t="s">
        <v>343</v>
      </c>
      <c r="M31" s="295">
        <f>SUMIFS(M28:M30,$L28:$L30, "&gt;0")</f>
        <v>0</v>
      </c>
      <c r="N31" s="295">
        <f t="shared" ref="N31:O31" si="7">SUMIFS(N28:N30,$L28:$L30, "&gt;0")</f>
        <v>0</v>
      </c>
      <c r="O31" s="295">
        <f t="shared" si="7"/>
        <v>0</v>
      </c>
      <c r="P31" s="295">
        <f>IFERROR(IF(ROUND(100*(N31-M31)/(O31-M31),2) &lt; 0, 0, ROUND(100*(N31-M31)/(O31-M31),2)),0)</f>
        <v>0</v>
      </c>
      <c r="Q31" s="295">
        <f>IF(M31&gt;0,1,0)</f>
        <v>0</v>
      </c>
      <c r="R31" s="312"/>
    </row>
    <row r="32" spans="1:18" x14ac:dyDescent="0.3">
      <c r="A32" s="594" t="s">
        <v>1</v>
      </c>
      <c r="B32" s="587" t="s">
        <v>1386</v>
      </c>
      <c r="C32" s="595" t="s">
        <v>2800</v>
      </c>
      <c r="D32" s="596" t="s">
        <v>2801</v>
      </c>
      <c r="E32" s="314">
        <f>COUNTIFS(_Output!G:G,'_NIST-CSF_Alignment'!D32,_Output!C:C,"M",_Output!B:B,1)</f>
        <v>0</v>
      </c>
      <c r="F32" s="264">
        <f>SUMIFS(_Output!H:H,_Output!G:G,'_NIST-CSF_Alignment'!D32,_Output!C:C,"M")</f>
        <v>0</v>
      </c>
      <c r="G32" s="242">
        <f>SUMIFS(_Output!I:I,_Output!G:G,'_NIST-CSF_Alignment'!D32,_Output!C:C,"M")</f>
        <v>0</v>
      </c>
      <c r="H32" s="242">
        <f>SUMIFS(_Output!J:J,_Output!G:G,'_NIST-CSF_Alignment'!D32,_Output!C:C,"M")</f>
        <v>0</v>
      </c>
      <c r="I32" s="597"/>
      <c r="J32" s="598"/>
      <c r="K32" s="599"/>
      <c r="L32" s="271">
        <f>COUNTIFS(_Output!G:G,'_NIST-CSF_Alignment'!D32,_Output!C:C,"C",_Output!B:B,1)</f>
        <v>0</v>
      </c>
      <c r="M32" s="263">
        <f>SUMIFS(_Output!H:H,_Output!G:G,'_NIST-CSF_Alignment'!D32,_Output!C:C,"C")</f>
        <v>0</v>
      </c>
      <c r="N32" s="263">
        <f>SUMIFS(_Output!I:I,_Output!G:G,'_NIST-CSF_Alignment'!D32,_Output!C:C,"C")</f>
        <v>0</v>
      </c>
      <c r="O32" s="263">
        <f>SUMIFS(_Output!J:J,_Output!G:G,'_NIST-CSF_Alignment'!D32,_Output!C:C,"C")</f>
        <v>0</v>
      </c>
      <c r="P32" s="598"/>
      <c r="Q32" s="598"/>
      <c r="R32" s="596"/>
    </row>
    <row r="33" spans="1:18" x14ac:dyDescent="0.3">
      <c r="A33" s="247" t="s">
        <v>1</v>
      </c>
      <c r="B33" s="234" t="s">
        <v>1386</v>
      </c>
      <c r="C33" s="227" t="s">
        <v>2800</v>
      </c>
      <c r="D33" s="318" t="s">
        <v>2802</v>
      </c>
      <c r="E33" s="314">
        <f>COUNTIFS(_Output!G:G,'_NIST-CSF_Alignment'!D33,_Output!C:C,"M",_Output!B:B,1)</f>
        <v>0</v>
      </c>
      <c r="F33" s="264">
        <f>SUMIFS(_Output!H:H,_Output!G:G,'_NIST-CSF_Alignment'!D33,_Output!C:C,"M")</f>
        <v>0</v>
      </c>
      <c r="G33" s="242">
        <f>SUMIFS(_Output!I:I,_Output!G:G,'_NIST-CSF_Alignment'!D33,_Output!C:C,"M")</f>
        <v>0</v>
      </c>
      <c r="H33" s="242">
        <f>SUMIFS(_Output!J:J,_Output!G:G,'_NIST-CSF_Alignment'!D33,_Output!C:C,"M")</f>
        <v>0</v>
      </c>
      <c r="I33" s="241"/>
      <c r="J33" s="230"/>
      <c r="K33" s="63"/>
      <c r="L33" s="271">
        <f>COUNTIFS(_Output!G:G,'_NIST-CSF_Alignment'!D33,_Output!C:C,"C",_Output!B:B,1)</f>
        <v>0</v>
      </c>
      <c r="M33" s="263">
        <f>SUMIFS(_Output!H:H,_Output!G:G,'_NIST-CSF_Alignment'!D33,_Output!C:C,"C")</f>
        <v>0</v>
      </c>
      <c r="N33" s="263">
        <f>SUMIFS(_Output!I:I,_Output!G:G,'_NIST-CSF_Alignment'!D33,_Output!C:C,"C")</f>
        <v>0</v>
      </c>
      <c r="O33" s="263">
        <f>SUMIFS(_Output!J:J,_Output!G:G,'_NIST-CSF_Alignment'!D33,_Output!C:C,"C")</f>
        <v>0</v>
      </c>
      <c r="P33" s="230"/>
      <c r="Q33" s="230"/>
      <c r="R33" s="318"/>
    </row>
    <row r="34" spans="1:18" x14ac:dyDescent="0.3">
      <c r="A34" s="247" t="s">
        <v>1</v>
      </c>
      <c r="B34" s="234" t="s">
        <v>1386</v>
      </c>
      <c r="C34" s="227" t="s">
        <v>2800</v>
      </c>
      <c r="D34" s="318" t="s">
        <v>2803</v>
      </c>
      <c r="E34" s="314">
        <f>COUNTIFS(_Output!G:G,'_NIST-CSF_Alignment'!D34,_Output!C:C,"M",_Output!B:B,1)</f>
        <v>4</v>
      </c>
      <c r="F34" s="264">
        <f>SUMIFS(_Output!H:H,_Output!G:G,'_NIST-CSF_Alignment'!D34,_Output!C:C,"M")</f>
        <v>4</v>
      </c>
      <c r="G34" s="242">
        <f>SUMIFS(_Output!I:I,_Output!G:G,'_NIST-CSF_Alignment'!D34,_Output!C:C,"M")</f>
        <v>0</v>
      </c>
      <c r="H34" s="242">
        <f>SUMIFS(_Output!J:J,_Output!G:G,'_NIST-CSF_Alignment'!D34,_Output!C:C,"M")</f>
        <v>20</v>
      </c>
      <c r="I34" s="241"/>
      <c r="J34" s="230"/>
      <c r="K34" s="63"/>
      <c r="L34" s="271">
        <f>COUNTIFS(_Output!G:G,'_NIST-CSF_Alignment'!D34,_Output!C:C,"C",_Output!B:B,1)</f>
        <v>1</v>
      </c>
      <c r="M34" s="263">
        <f>SUMIFS(_Output!H:H,_Output!G:G,'_NIST-CSF_Alignment'!D34,_Output!C:C,"C")</f>
        <v>1</v>
      </c>
      <c r="N34" s="263">
        <f>SUMIFS(_Output!I:I,_Output!G:G,'_NIST-CSF_Alignment'!D34,_Output!C:C,"C")</f>
        <v>0</v>
      </c>
      <c r="O34" s="263">
        <f>SUMIFS(_Output!J:J,_Output!G:G,'_NIST-CSF_Alignment'!D34,_Output!C:C,"C")</f>
        <v>5</v>
      </c>
      <c r="P34" s="230"/>
      <c r="Q34" s="230"/>
      <c r="R34" s="318"/>
    </row>
    <row r="35" spans="1:18" x14ac:dyDescent="0.3">
      <c r="A35" s="247" t="s">
        <v>1</v>
      </c>
      <c r="B35" s="234" t="s">
        <v>1386</v>
      </c>
      <c r="C35" s="227" t="s">
        <v>2800</v>
      </c>
      <c r="D35" s="318" t="s">
        <v>2804</v>
      </c>
      <c r="E35" s="314">
        <f>COUNTIFS(_Output!G:G,'_NIST-CSF_Alignment'!D35,_Output!C:C,"M",_Output!B:B,1)</f>
        <v>0</v>
      </c>
      <c r="F35" s="264">
        <f>SUMIFS(_Output!H:H,_Output!G:G,'_NIST-CSF_Alignment'!D35,_Output!C:C,"M")</f>
        <v>0</v>
      </c>
      <c r="G35" s="242">
        <f>SUMIFS(_Output!I:I,_Output!G:G,'_NIST-CSF_Alignment'!D35,_Output!C:C,"M")</f>
        <v>0</v>
      </c>
      <c r="H35" s="242">
        <f>SUMIFS(_Output!J:J,_Output!G:G,'_NIST-CSF_Alignment'!D35,_Output!C:C,"M")</f>
        <v>0</v>
      </c>
      <c r="I35" s="241"/>
      <c r="J35" s="230"/>
      <c r="K35" s="63"/>
      <c r="L35" s="271">
        <f>COUNTIFS(_Output!G:G,'_NIST-CSF_Alignment'!D35,_Output!C:C,"C",_Output!B:B,1)</f>
        <v>1</v>
      </c>
      <c r="M35" s="263">
        <f>SUMIFS(_Output!H:H,_Output!G:G,'_NIST-CSF_Alignment'!D35,_Output!C:C,"C")</f>
        <v>1</v>
      </c>
      <c r="N35" s="263">
        <f>SUMIFS(_Output!I:I,_Output!G:G,'_NIST-CSF_Alignment'!D35,_Output!C:C,"C")</f>
        <v>0</v>
      </c>
      <c r="O35" s="263">
        <f>SUMIFS(_Output!J:J,_Output!G:G,'_NIST-CSF_Alignment'!D35,_Output!C:C,"C")</f>
        <v>5</v>
      </c>
      <c r="P35" s="230"/>
      <c r="Q35" s="230"/>
      <c r="R35" s="318"/>
    </row>
    <row r="36" spans="1:18" x14ac:dyDescent="0.3">
      <c r="A36" s="588" t="s">
        <v>1</v>
      </c>
      <c r="B36" s="600" t="s">
        <v>1386</v>
      </c>
      <c r="C36" s="589" t="s">
        <v>2800</v>
      </c>
      <c r="D36" s="590" t="s">
        <v>2805</v>
      </c>
      <c r="E36" s="314">
        <f>COUNTIFS(_Output!G:G,'_NIST-CSF_Alignment'!D36,_Output!C:C,"M",_Output!B:B,1)</f>
        <v>0</v>
      </c>
      <c r="F36" s="264">
        <f>SUMIFS(_Output!H:H,_Output!G:G,'_NIST-CSF_Alignment'!D36,_Output!C:C,"M")</f>
        <v>0</v>
      </c>
      <c r="G36" s="242">
        <f>SUMIFS(_Output!I:I,_Output!G:G,'_NIST-CSF_Alignment'!D36,_Output!C:C,"M")</f>
        <v>0</v>
      </c>
      <c r="H36" s="242">
        <f>SUMIFS(_Output!J:J,_Output!G:G,'_NIST-CSF_Alignment'!D36,_Output!C:C,"M")</f>
        <v>0</v>
      </c>
      <c r="I36" s="591"/>
      <c r="J36" s="592"/>
      <c r="K36" s="593"/>
      <c r="L36" s="263">
        <f>COUNTIFS(_Output!G:G,'_NIST-CSF_Alignment'!D36,_Output!C:C,"C",_Output!B:B,1)</f>
        <v>2</v>
      </c>
      <c r="M36" s="263">
        <f>SUMIFS(_Output!H:H,_Output!G:G,'_NIST-CSF_Alignment'!D36,_Output!C:C,"C")</f>
        <v>2</v>
      </c>
      <c r="N36" s="263">
        <f>SUMIFS(_Output!I:I,_Output!G:G,'_NIST-CSF_Alignment'!D36,_Output!C:C,"C")</f>
        <v>0</v>
      </c>
      <c r="O36" s="263">
        <f>SUMIFS(_Output!J:J,_Output!G:G,'_NIST-CSF_Alignment'!D36,_Output!C:C,"C")</f>
        <v>10</v>
      </c>
      <c r="P36" s="592"/>
      <c r="Q36" s="592"/>
      <c r="R36" s="590"/>
    </row>
    <row r="37" spans="1:18" ht="15.15" thickBot="1" x14ac:dyDescent="0.35">
      <c r="A37" s="583"/>
      <c r="B37" s="290"/>
      <c r="C37" s="584"/>
      <c r="D37" s="585"/>
      <c r="E37" s="607" t="s">
        <v>343</v>
      </c>
      <c r="F37" s="294">
        <f>SUMIFS(F32:F36,$E32:$E36, "&gt;0")</f>
        <v>4</v>
      </c>
      <c r="G37" s="294">
        <f>SUMIFS(G32:G36,$E32:$E36, "&gt;0")</f>
        <v>0</v>
      </c>
      <c r="H37" s="294">
        <f>SUMIFS(H32:H36,$E32:$E36, "&gt;0")</f>
        <v>20</v>
      </c>
      <c r="I37" s="294">
        <f>IFERROR(IF(ROUND(100*(G37-F37)/(H37-F37),2) &lt; 0, 0, ROUND(100*(G37-F37)/(H37-F37),2)),0)</f>
        <v>0</v>
      </c>
      <c r="J37" s="295">
        <f>IF(F37&gt;0,1,0)</f>
        <v>1</v>
      </c>
      <c r="K37" s="586"/>
      <c r="L37" s="609" t="s">
        <v>343</v>
      </c>
      <c r="M37" s="608">
        <f>SUMIFS(M31:M36,$L31:$L36, "&gt;0")</f>
        <v>4</v>
      </c>
      <c r="N37" s="295">
        <f t="shared" ref="N37:O37" si="8">SUMIFS(N31:N36,$L31:$L36, "&gt;0")</f>
        <v>0</v>
      </c>
      <c r="O37" s="295">
        <f t="shared" si="8"/>
        <v>20</v>
      </c>
      <c r="P37" s="295">
        <f>IFERROR(IF(ROUND(100*(N37-M37)/(O37-M37),2) &lt; 0, 0, ROUND(100*(N37-M37)/(O37-M37),2)),0)</f>
        <v>0</v>
      </c>
      <c r="Q37" s="295">
        <f>IF(M37&gt;0,1,0)</f>
        <v>1</v>
      </c>
      <c r="R37" s="585"/>
    </row>
    <row r="38" spans="1:18" ht="15.15" thickBot="1" x14ac:dyDescent="0.35">
      <c r="A38" s="255"/>
      <c r="B38" s="256"/>
      <c r="C38" s="257"/>
      <c r="D38" s="282"/>
      <c r="E38" s="336" t="s">
        <v>1521</v>
      </c>
      <c r="F38" s="258"/>
      <c r="G38" s="258"/>
      <c r="H38" s="258"/>
      <c r="I38" s="258">
        <f>SUM(I3:I37)</f>
        <v>0</v>
      </c>
      <c r="J38" s="259">
        <f>SUM(J3:J37)</f>
        <v>6</v>
      </c>
      <c r="K38" s="260">
        <f>IFERROR(ROUND(I38/J38,2),0)</f>
        <v>0</v>
      </c>
      <c r="L38" s="261" t="s">
        <v>1521</v>
      </c>
      <c r="M38" s="259"/>
      <c r="N38" s="259"/>
      <c r="O38" s="259"/>
      <c r="P38" s="259">
        <f>SUM(P3:P37)</f>
        <v>0</v>
      </c>
      <c r="Q38" s="259">
        <f>SUM(Q3:Q37)</f>
        <v>4</v>
      </c>
      <c r="R38" s="260">
        <f>IFERROR(ROUND(P38/Q38,2),0)</f>
        <v>0</v>
      </c>
    </row>
    <row r="39" spans="1:18" x14ac:dyDescent="0.3">
      <c r="A39" s="248" t="s">
        <v>1</v>
      </c>
      <c r="B39" s="235" t="s">
        <v>1420</v>
      </c>
      <c r="C39" s="229" t="s">
        <v>1424</v>
      </c>
      <c r="D39" s="317" t="s">
        <v>1466</v>
      </c>
      <c r="E39" s="314">
        <f>COUNTIFS(_Output!G:G,'_NIST-CSF_Alignment'!D39,_Output!C:C,"M",_Output!B:B,1)</f>
        <v>0</v>
      </c>
      <c r="F39" s="264">
        <f>SUMIFS(_Output!H:H,_Output!G:G,'_NIST-CSF_Alignment'!D39,_Output!C:C,"M")</f>
        <v>0</v>
      </c>
      <c r="G39" s="242">
        <f>SUMIFS(_Output!I:I,_Output!G:G,'_NIST-CSF_Alignment'!D39,_Output!C:C,"M")</f>
        <v>0</v>
      </c>
      <c r="H39" s="242">
        <f>SUMIFS(_Output!J:J,_Output!G:G,'_NIST-CSF_Alignment'!D39,_Output!C:C,"M")</f>
        <v>0</v>
      </c>
      <c r="I39" s="240"/>
      <c r="J39" s="229"/>
      <c r="K39" s="244"/>
      <c r="L39" s="271">
        <f>COUNTIFS(_Output!G:G,'_NIST-CSF_Alignment'!D39,_Output!C:C,"C",_Output!B:B,1)</f>
        <v>0</v>
      </c>
      <c r="M39" s="263">
        <f>SUMIFS(_Output!H:H,_Output!G:G,'_NIST-CSF_Alignment'!D39,_Output!C:C,"C")</f>
        <v>0</v>
      </c>
      <c r="N39" s="263">
        <f>SUMIFS(_Output!I:I,_Output!G:G,'_NIST-CSF_Alignment'!D39,_Output!C:C,"C")</f>
        <v>0</v>
      </c>
      <c r="O39" s="263">
        <f>SUMIFS(_Output!J:J,_Output!G:G,'_NIST-CSF_Alignment'!D39,_Output!C:C,"C")</f>
        <v>0</v>
      </c>
      <c r="P39" s="229"/>
      <c r="Q39" s="229"/>
      <c r="R39" s="244"/>
    </row>
    <row r="40" spans="1:18" x14ac:dyDescent="0.3">
      <c r="A40" s="249" t="s">
        <v>1</v>
      </c>
      <c r="B40" s="236" t="s">
        <v>1420</v>
      </c>
      <c r="C40" s="230" t="s">
        <v>1424</v>
      </c>
      <c r="D40" s="318" t="s">
        <v>1467</v>
      </c>
      <c r="E40" s="314">
        <f>COUNTIFS(_Output!G:G,'_NIST-CSF_Alignment'!D40,_Output!C:C,"M",_Output!B:B,1)</f>
        <v>1</v>
      </c>
      <c r="F40" s="264">
        <f>SUMIFS(_Output!H:H,_Output!G:G,'_NIST-CSF_Alignment'!D40,_Output!C:C,"M")</f>
        <v>1</v>
      </c>
      <c r="G40" s="242">
        <f>SUMIFS(_Output!I:I,_Output!G:G,'_NIST-CSF_Alignment'!D40,_Output!C:C,"M")</f>
        <v>0</v>
      </c>
      <c r="H40" s="242">
        <f>SUMIFS(_Output!J:J,_Output!G:G,'_NIST-CSF_Alignment'!D40,_Output!C:C,"M")</f>
        <v>5</v>
      </c>
      <c r="I40" s="241"/>
      <c r="J40" s="230"/>
      <c r="K40" s="63"/>
      <c r="L40" s="271">
        <f>COUNTIFS(_Output!G:G,'_NIST-CSF_Alignment'!D40,_Output!C:C,"C",_Output!B:B,1)</f>
        <v>0</v>
      </c>
      <c r="M40" s="263">
        <f>SUMIFS(_Output!H:H,_Output!G:G,'_NIST-CSF_Alignment'!D40,_Output!C:C,"C")</f>
        <v>0</v>
      </c>
      <c r="N40" s="263">
        <f>SUMIFS(_Output!I:I,_Output!G:G,'_NIST-CSF_Alignment'!D40,_Output!C:C,"C")</f>
        <v>0</v>
      </c>
      <c r="O40" s="263">
        <f>SUMIFS(_Output!J:J,_Output!G:G,'_NIST-CSF_Alignment'!D40,_Output!C:C,"C")</f>
        <v>0</v>
      </c>
      <c r="P40" s="230"/>
      <c r="Q40" s="230"/>
      <c r="R40" s="63"/>
    </row>
    <row r="41" spans="1:18" x14ac:dyDescent="0.3">
      <c r="A41" s="249" t="s">
        <v>1</v>
      </c>
      <c r="B41" s="236" t="s">
        <v>1420</v>
      </c>
      <c r="C41" s="230" t="s">
        <v>1424</v>
      </c>
      <c r="D41" s="318" t="s">
        <v>1468</v>
      </c>
      <c r="E41" s="314">
        <f>COUNTIFS(_Output!G:G,'_NIST-CSF_Alignment'!D41,_Output!C:C,"M",_Output!B:B,1)</f>
        <v>0</v>
      </c>
      <c r="F41" s="264">
        <f>SUMIFS(_Output!H:H,_Output!G:G,'_NIST-CSF_Alignment'!D41,_Output!C:C,"M")</f>
        <v>0</v>
      </c>
      <c r="G41" s="242">
        <f>SUMIFS(_Output!I:I,_Output!G:G,'_NIST-CSF_Alignment'!D41,_Output!C:C,"M")</f>
        <v>0</v>
      </c>
      <c r="H41" s="242">
        <f>SUMIFS(_Output!J:J,_Output!G:G,'_NIST-CSF_Alignment'!D41,_Output!C:C,"M")</f>
        <v>0</v>
      </c>
      <c r="I41" s="241"/>
      <c r="J41" s="230"/>
      <c r="K41" s="63"/>
      <c r="L41" s="271">
        <f>COUNTIFS(_Output!G:G,'_NIST-CSF_Alignment'!D41,_Output!C:C,"C",_Output!B:B,1)</f>
        <v>0</v>
      </c>
      <c r="M41" s="263">
        <f>SUMIFS(_Output!H:H,_Output!G:G,'_NIST-CSF_Alignment'!D41,_Output!C:C,"C")</f>
        <v>0</v>
      </c>
      <c r="N41" s="263">
        <f>SUMIFS(_Output!I:I,_Output!G:G,'_NIST-CSF_Alignment'!D41,_Output!C:C,"C")</f>
        <v>0</v>
      </c>
      <c r="O41" s="263">
        <f>SUMIFS(_Output!J:J,_Output!G:G,'_NIST-CSF_Alignment'!D41,_Output!C:C,"C")</f>
        <v>0</v>
      </c>
      <c r="P41" s="230"/>
      <c r="Q41" s="230"/>
      <c r="R41" s="63"/>
    </row>
    <row r="42" spans="1:18" x14ac:dyDescent="0.3">
      <c r="A42" s="249" t="s">
        <v>1</v>
      </c>
      <c r="B42" s="236" t="s">
        <v>1420</v>
      </c>
      <c r="C42" s="230" t="s">
        <v>1424</v>
      </c>
      <c r="D42" s="318" t="s">
        <v>1469</v>
      </c>
      <c r="E42" s="314">
        <f>COUNTIFS(_Output!G:G,'_NIST-CSF_Alignment'!D42,_Output!C:C,"M",_Output!B:B,1)</f>
        <v>12</v>
      </c>
      <c r="F42" s="264">
        <f>SUMIFS(_Output!H:H,_Output!G:G,'_NIST-CSF_Alignment'!D42,_Output!C:C,"M")</f>
        <v>12</v>
      </c>
      <c r="G42" s="242">
        <f>SUMIFS(_Output!I:I,_Output!G:G,'_NIST-CSF_Alignment'!D42,_Output!C:C,"M")</f>
        <v>0</v>
      </c>
      <c r="H42" s="242">
        <f>SUMIFS(_Output!J:J,_Output!G:G,'_NIST-CSF_Alignment'!D42,_Output!C:C,"M")</f>
        <v>60</v>
      </c>
      <c r="I42" s="241"/>
      <c r="J42" s="230"/>
      <c r="K42" s="63"/>
      <c r="L42" s="271">
        <f>COUNTIFS(_Output!G:G,'_NIST-CSF_Alignment'!D42,_Output!C:C,"C",_Output!B:B,1)</f>
        <v>0</v>
      </c>
      <c r="M42" s="263">
        <f>SUMIFS(_Output!H:H,_Output!G:G,'_NIST-CSF_Alignment'!D42,_Output!C:C,"C")</f>
        <v>0</v>
      </c>
      <c r="N42" s="263">
        <f>SUMIFS(_Output!I:I,_Output!G:G,'_NIST-CSF_Alignment'!D42,_Output!C:C,"C")</f>
        <v>0</v>
      </c>
      <c r="O42" s="263">
        <f>SUMIFS(_Output!J:J,_Output!G:G,'_NIST-CSF_Alignment'!D42,_Output!C:C,"C")</f>
        <v>0</v>
      </c>
      <c r="P42" s="230"/>
      <c r="Q42" s="230"/>
      <c r="R42" s="63"/>
    </row>
    <row r="43" spans="1:18" x14ac:dyDescent="0.3">
      <c r="A43" s="269" t="s">
        <v>1</v>
      </c>
      <c r="B43" s="270" t="s">
        <v>1420</v>
      </c>
      <c r="C43" s="263" t="s">
        <v>1424</v>
      </c>
      <c r="D43" s="319" t="s">
        <v>1470</v>
      </c>
      <c r="E43" s="314">
        <f>COUNTIFS(_Output!G:G,'_NIST-CSF_Alignment'!D43,_Output!C:C,"M",_Output!B:B,1)</f>
        <v>1</v>
      </c>
      <c r="F43" s="264">
        <f>SUMIFS(_Output!H:H,_Output!G:G,'_NIST-CSF_Alignment'!D43,_Output!C:C,"M")</f>
        <v>1</v>
      </c>
      <c r="G43" s="242">
        <f>SUMIFS(_Output!I:I,_Output!G:G,'_NIST-CSF_Alignment'!D43,_Output!C:C,"M")</f>
        <v>0</v>
      </c>
      <c r="H43" s="242">
        <f>SUMIFS(_Output!J:J,_Output!G:G,'_NIST-CSF_Alignment'!D43,_Output!C:C,"M")</f>
        <v>5</v>
      </c>
      <c r="I43" s="241"/>
      <c r="J43" s="230"/>
      <c r="K43" s="63"/>
      <c r="L43" s="271">
        <f>COUNTIFS(_Output!G:G,'_NIST-CSF_Alignment'!D43,_Output!C:C,"C",_Output!B:B,1)</f>
        <v>0</v>
      </c>
      <c r="M43" s="263">
        <f>SUMIFS(_Output!H:H,_Output!G:G,'_NIST-CSF_Alignment'!D43,_Output!C:C,"C")</f>
        <v>0</v>
      </c>
      <c r="N43" s="263">
        <f>SUMIFS(_Output!I:I,_Output!G:G,'_NIST-CSF_Alignment'!D43,_Output!C:C,"C")</f>
        <v>0</v>
      </c>
      <c r="O43" s="263">
        <f>SUMIFS(_Output!J:J,_Output!G:G,'_NIST-CSF_Alignment'!D43,_Output!C:C,"C")</f>
        <v>0</v>
      </c>
      <c r="P43" s="230"/>
      <c r="Q43" s="230"/>
      <c r="R43" s="63"/>
    </row>
    <row r="44" spans="1:18" x14ac:dyDescent="0.3">
      <c r="A44" s="269" t="s">
        <v>1</v>
      </c>
      <c r="B44" s="270" t="s">
        <v>1420</v>
      </c>
      <c r="C44" s="263" t="s">
        <v>1424</v>
      </c>
      <c r="D44" s="319" t="s">
        <v>2806</v>
      </c>
      <c r="E44" s="314">
        <f>COUNTIFS(_Output!G:G,'_NIST-CSF_Alignment'!D44,_Output!C:C,"M",_Output!B:B,1)</f>
        <v>0</v>
      </c>
      <c r="F44" s="264">
        <f>SUMIFS(_Output!H:H,_Output!G:G,'_NIST-CSF_Alignment'!D44,_Output!C:C,"M")</f>
        <v>0</v>
      </c>
      <c r="G44" s="242">
        <f>SUMIFS(_Output!I:I,_Output!G:G,'_NIST-CSF_Alignment'!D44,_Output!C:C,"M")</f>
        <v>0</v>
      </c>
      <c r="H44" s="242">
        <f>SUMIFS(_Output!J:J,_Output!G:G,'_NIST-CSF_Alignment'!D44,_Output!C:C,"M")</f>
        <v>0</v>
      </c>
      <c r="I44" s="241"/>
      <c r="J44" s="230"/>
      <c r="K44" s="63"/>
      <c r="L44" s="271">
        <f>COUNTIFS(_Output!G:G,'_NIST-CSF_Alignment'!D44,_Output!C:C,"C",_Output!B:B,1)</f>
        <v>0</v>
      </c>
      <c r="M44" s="263">
        <f>SUMIFS(_Output!H:H,_Output!G:G,'_NIST-CSF_Alignment'!D44,_Output!C:C,"C")</f>
        <v>0</v>
      </c>
      <c r="N44" s="263">
        <f>SUMIFS(_Output!I:I,_Output!G:G,'_NIST-CSF_Alignment'!D44,_Output!C:C,"C")</f>
        <v>0</v>
      </c>
      <c r="O44" s="263">
        <f>SUMIFS(_Output!J:J,_Output!G:G,'_NIST-CSF_Alignment'!D44,_Output!C:C,"C")</f>
        <v>0</v>
      </c>
      <c r="P44" s="230"/>
      <c r="Q44" s="230"/>
      <c r="R44" s="63"/>
    </row>
    <row r="45" spans="1:18" x14ac:dyDescent="0.3">
      <c r="A45" s="269" t="s">
        <v>1</v>
      </c>
      <c r="B45" s="270" t="s">
        <v>1420</v>
      </c>
      <c r="C45" s="263" t="s">
        <v>1424</v>
      </c>
      <c r="D45" s="319" t="s">
        <v>2807</v>
      </c>
      <c r="E45" s="314">
        <f>COUNTIFS(_Output!G:G,'_NIST-CSF_Alignment'!D45,_Output!C:C,"M",_Output!B:B,1)</f>
        <v>0</v>
      </c>
      <c r="F45" s="264">
        <f>SUMIFS(_Output!H:H,_Output!G:G,'_NIST-CSF_Alignment'!D45,_Output!C:C,"M")</f>
        <v>0</v>
      </c>
      <c r="G45" s="242">
        <f>SUMIFS(_Output!I:I,_Output!G:G,'_NIST-CSF_Alignment'!D45,_Output!C:C,"M")</f>
        <v>0</v>
      </c>
      <c r="H45" s="242">
        <f>SUMIFS(_Output!J:J,_Output!G:G,'_NIST-CSF_Alignment'!D45,_Output!C:C,"M")</f>
        <v>0</v>
      </c>
      <c r="I45" s="241"/>
      <c r="J45" s="230"/>
      <c r="K45" s="63"/>
      <c r="L45" s="271">
        <f>COUNTIFS(_Output!G:G,'_NIST-CSF_Alignment'!D45,_Output!C:C,"C",_Output!B:B,1)</f>
        <v>0</v>
      </c>
      <c r="M45" s="263">
        <f>SUMIFS(_Output!H:H,_Output!G:G,'_NIST-CSF_Alignment'!D45,_Output!C:C,"C")</f>
        <v>0</v>
      </c>
      <c r="N45" s="263">
        <f>SUMIFS(_Output!I:I,_Output!G:G,'_NIST-CSF_Alignment'!D45,_Output!C:C,"C")</f>
        <v>0</v>
      </c>
      <c r="O45" s="263">
        <f>SUMIFS(_Output!J:J,_Output!G:G,'_NIST-CSF_Alignment'!D45,_Output!C:C,"C")</f>
        <v>0</v>
      </c>
      <c r="P45" s="230"/>
      <c r="Q45" s="230"/>
      <c r="R45" s="63"/>
    </row>
    <row r="46" spans="1:18" x14ac:dyDescent="0.3">
      <c r="A46" s="322"/>
      <c r="B46" s="300"/>
      <c r="C46" s="293"/>
      <c r="D46" s="313"/>
      <c r="E46" s="315" t="s">
        <v>343</v>
      </c>
      <c r="F46" s="294">
        <f>SUMIFS(F39:F45,$E39:$E45, "&gt;0")</f>
        <v>14</v>
      </c>
      <c r="G46" s="294">
        <f>SUMIFS(G39:G45,$E39:$E45, "&gt;0")</f>
        <v>0</v>
      </c>
      <c r="H46" s="294">
        <f>SUMIFS(H39:H45,$E39:$E45, "&gt;0")</f>
        <v>70</v>
      </c>
      <c r="I46" s="294">
        <f>IFERROR(IF(ROUND(100*(G46-F46)/(H46-F46),2) &lt; 0, 0, ROUND(100*(G46-F46)/(H46-F46),2)),0)</f>
        <v>0</v>
      </c>
      <c r="J46" s="295">
        <f>IF(F46&gt;0,1,0)</f>
        <v>1</v>
      </c>
      <c r="K46" s="296"/>
      <c r="L46" s="297" t="s">
        <v>343</v>
      </c>
      <c r="M46" s="295">
        <f>SUMIFS(M39:M45,$L39:$L45, "&gt;0")</f>
        <v>0</v>
      </c>
      <c r="N46" s="295">
        <f>SUMIFS(N39:N45,$L39:$L45, "&gt;0")</f>
        <v>0</v>
      </c>
      <c r="O46" s="295">
        <f>SUMIFS(O39:O45,$L39:$L45, "&gt;0")</f>
        <v>0</v>
      </c>
      <c r="P46" s="295">
        <f>IFERROR(IF(ROUND(100*(N46-M46)/(O46-M46),2) &lt; 0, 0, ROUND(100*(N46-M46)/(O46-M46),2)),0)</f>
        <v>0</v>
      </c>
      <c r="Q46" s="295">
        <f>IF(M46&gt;0,1,0)</f>
        <v>0</v>
      </c>
      <c r="R46" s="313"/>
    </row>
    <row r="47" spans="1:18" x14ac:dyDescent="0.3">
      <c r="A47" s="298" t="s">
        <v>1</v>
      </c>
      <c r="B47" s="299" t="s">
        <v>1420</v>
      </c>
      <c r="C47" s="231" t="s">
        <v>1447</v>
      </c>
      <c r="D47" s="321" t="s">
        <v>1471</v>
      </c>
      <c r="E47" s="314">
        <f>COUNTIFS(_Output!G:G,'_NIST-CSF_Alignment'!D47,_Output!C:C,"M",_Output!B:B,1)</f>
        <v>8</v>
      </c>
      <c r="F47" s="264">
        <f>SUMIFS(_Output!H:H,_Output!G:G,'_NIST-CSF_Alignment'!D47,_Output!C:C,"M")</f>
        <v>8</v>
      </c>
      <c r="G47" s="242">
        <f>SUMIFS(_Output!I:I,_Output!G:G,'_NIST-CSF_Alignment'!D47,_Output!C:C,"M")</f>
        <v>0</v>
      </c>
      <c r="H47" s="242">
        <f>SUMIFS(_Output!J:J,_Output!G:G,'_NIST-CSF_Alignment'!D47,_Output!C:C,"M")</f>
        <v>40</v>
      </c>
      <c r="I47" s="242"/>
      <c r="J47" s="231"/>
      <c r="K47" s="245"/>
      <c r="L47" s="271">
        <f>COUNTIFS(_Output!G:G,'_NIST-CSF_Alignment'!D47,_Output!C:C,"C",_Output!B:B,1)</f>
        <v>0</v>
      </c>
      <c r="M47" s="263">
        <f>SUMIFS(_Output!H:H,_Output!G:G,'_NIST-CSF_Alignment'!D47,_Output!C:C,"C")</f>
        <v>0</v>
      </c>
      <c r="N47" s="263">
        <f>SUMIFS(_Output!I:I,_Output!G:G,'_NIST-CSF_Alignment'!D47,_Output!C:C,"C")</f>
        <v>0</v>
      </c>
      <c r="O47" s="263">
        <f>SUMIFS(_Output!J:J,_Output!G:G,'_NIST-CSF_Alignment'!D47,_Output!C:C,"C")</f>
        <v>0</v>
      </c>
      <c r="P47" s="231"/>
      <c r="Q47" s="231"/>
      <c r="R47" s="245"/>
    </row>
    <row r="48" spans="1:18" x14ac:dyDescent="0.3">
      <c r="A48" s="249" t="s">
        <v>1</v>
      </c>
      <c r="B48" s="236" t="s">
        <v>1420</v>
      </c>
      <c r="C48" s="230" t="s">
        <v>1447</v>
      </c>
      <c r="D48" s="318" t="s">
        <v>1472</v>
      </c>
      <c r="E48" s="314">
        <f>COUNTIFS(_Output!G:G,'_NIST-CSF_Alignment'!D48,_Output!C:C,"M",_Output!B:B,1)</f>
        <v>0</v>
      </c>
      <c r="F48" s="264">
        <f>SUMIFS(_Output!H:H,_Output!G:G,'_NIST-CSF_Alignment'!D48,_Output!C:C,"M")</f>
        <v>0</v>
      </c>
      <c r="G48" s="242">
        <f>SUMIFS(_Output!I:I,_Output!G:G,'_NIST-CSF_Alignment'!D48,_Output!C:C,"M")</f>
        <v>0</v>
      </c>
      <c r="H48" s="242">
        <f>SUMIFS(_Output!J:J,_Output!G:G,'_NIST-CSF_Alignment'!D48,_Output!C:C,"M")</f>
        <v>0</v>
      </c>
      <c r="I48" s="241"/>
      <c r="J48" s="230"/>
      <c r="K48" s="63"/>
      <c r="L48" s="271">
        <f>COUNTIFS(_Output!G:G,'_NIST-CSF_Alignment'!D48,_Output!C:C,"C",_Output!B:B,1)</f>
        <v>0</v>
      </c>
      <c r="M48" s="263">
        <f>SUMIFS(_Output!H:H,_Output!G:G,'_NIST-CSF_Alignment'!D48,_Output!C:C,"C")</f>
        <v>0</v>
      </c>
      <c r="N48" s="263">
        <f>SUMIFS(_Output!I:I,_Output!G:G,'_NIST-CSF_Alignment'!D48,_Output!C:C,"C")</f>
        <v>0</v>
      </c>
      <c r="O48" s="263">
        <f>SUMIFS(_Output!J:J,_Output!G:G,'_NIST-CSF_Alignment'!D48,_Output!C:C,"C")</f>
        <v>0</v>
      </c>
      <c r="P48" s="230"/>
      <c r="Q48" s="230"/>
      <c r="R48" s="63"/>
    </row>
    <row r="49" spans="1:18" x14ac:dyDescent="0.3">
      <c r="A49" s="249" t="s">
        <v>1</v>
      </c>
      <c r="B49" s="236" t="s">
        <v>1420</v>
      </c>
      <c r="C49" s="230" t="s">
        <v>1447</v>
      </c>
      <c r="D49" s="318" t="s">
        <v>1473</v>
      </c>
      <c r="E49" s="314">
        <f>COUNTIFS(_Output!G:G,'_NIST-CSF_Alignment'!D49,_Output!C:C,"M",_Output!B:B,1)</f>
        <v>0</v>
      </c>
      <c r="F49" s="264">
        <f>SUMIFS(_Output!H:H,_Output!G:G,'_NIST-CSF_Alignment'!D49,_Output!C:C,"M")</f>
        <v>0</v>
      </c>
      <c r="G49" s="242">
        <f>SUMIFS(_Output!I:I,_Output!G:G,'_NIST-CSF_Alignment'!D49,_Output!C:C,"M")</f>
        <v>0</v>
      </c>
      <c r="H49" s="242">
        <f>SUMIFS(_Output!J:J,_Output!G:G,'_NIST-CSF_Alignment'!D49,_Output!C:C,"M")</f>
        <v>0</v>
      </c>
      <c r="I49" s="241"/>
      <c r="J49" s="230"/>
      <c r="K49" s="63"/>
      <c r="L49" s="271">
        <f>COUNTIFS(_Output!G:G,'_NIST-CSF_Alignment'!D49,_Output!C:C,"C",_Output!B:B,1)</f>
        <v>0</v>
      </c>
      <c r="M49" s="263">
        <f>SUMIFS(_Output!H:H,_Output!G:G,'_NIST-CSF_Alignment'!D49,_Output!C:C,"C")</f>
        <v>0</v>
      </c>
      <c r="N49" s="263">
        <f>SUMIFS(_Output!I:I,_Output!G:G,'_NIST-CSF_Alignment'!D49,_Output!C:C,"C")</f>
        <v>0</v>
      </c>
      <c r="O49" s="263">
        <f>SUMIFS(_Output!J:J,_Output!G:G,'_NIST-CSF_Alignment'!D49,_Output!C:C,"C")</f>
        <v>0</v>
      </c>
      <c r="P49" s="230"/>
      <c r="Q49" s="230"/>
      <c r="R49" s="63"/>
    </row>
    <row r="50" spans="1:18" x14ac:dyDescent="0.3">
      <c r="A50" s="249" t="s">
        <v>1</v>
      </c>
      <c r="B50" s="236" t="s">
        <v>1420</v>
      </c>
      <c r="C50" s="230" t="s">
        <v>1447</v>
      </c>
      <c r="D50" s="318" t="s">
        <v>1474</v>
      </c>
      <c r="E50" s="314">
        <f>COUNTIFS(_Output!G:G,'_NIST-CSF_Alignment'!D50,_Output!C:C,"M",_Output!B:B,1)</f>
        <v>0</v>
      </c>
      <c r="F50" s="264">
        <f>SUMIFS(_Output!H:H,_Output!G:G,'_NIST-CSF_Alignment'!D50,_Output!C:C,"M")</f>
        <v>0</v>
      </c>
      <c r="G50" s="242">
        <f>SUMIFS(_Output!I:I,_Output!G:G,'_NIST-CSF_Alignment'!D50,_Output!C:C,"M")</f>
        <v>0</v>
      </c>
      <c r="H50" s="242">
        <f>SUMIFS(_Output!J:J,_Output!G:G,'_NIST-CSF_Alignment'!D50,_Output!C:C,"M")</f>
        <v>0</v>
      </c>
      <c r="I50" s="241"/>
      <c r="J50" s="230"/>
      <c r="K50" s="63"/>
      <c r="L50" s="271">
        <f>COUNTIFS(_Output!G:G,'_NIST-CSF_Alignment'!D50,_Output!C:C,"C",_Output!B:B,1)</f>
        <v>0</v>
      </c>
      <c r="M50" s="263">
        <f>SUMIFS(_Output!H:H,_Output!G:G,'_NIST-CSF_Alignment'!D50,_Output!C:C,"C")</f>
        <v>0</v>
      </c>
      <c r="N50" s="263">
        <f>SUMIFS(_Output!I:I,_Output!G:G,'_NIST-CSF_Alignment'!D50,_Output!C:C,"C")</f>
        <v>0</v>
      </c>
      <c r="O50" s="263">
        <f>SUMIFS(_Output!J:J,_Output!G:G,'_NIST-CSF_Alignment'!D50,_Output!C:C,"C")</f>
        <v>0</v>
      </c>
      <c r="P50" s="230"/>
      <c r="Q50" s="230"/>
      <c r="R50" s="63"/>
    </row>
    <row r="51" spans="1:18" x14ac:dyDescent="0.3">
      <c r="A51" s="269" t="s">
        <v>1</v>
      </c>
      <c r="B51" s="270" t="s">
        <v>1420</v>
      </c>
      <c r="C51" s="263" t="s">
        <v>1447</v>
      </c>
      <c r="D51" s="319" t="s">
        <v>1475</v>
      </c>
      <c r="E51" s="314">
        <f>COUNTIFS(_Output!G:G,'_NIST-CSF_Alignment'!D51,_Output!C:C,"M",_Output!B:B,1)</f>
        <v>9</v>
      </c>
      <c r="F51" s="264">
        <f>SUMIFS(_Output!H:H,_Output!G:G,'_NIST-CSF_Alignment'!D51,_Output!C:C,"M")</f>
        <v>9</v>
      </c>
      <c r="G51" s="242">
        <f>SUMIFS(_Output!I:I,_Output!G:G,'_NIST-CSF_Alignment'!D51,_Output!C:C,"M")</f>
        <v>0</v>
      </c>
      <c r="H51" s="242">
        <f>SUMIFS(_Output!J:J,_Output!G:G,'_NIST-CSF_Alignment'!D51,_Output!C:C,"M")</f>
        <v>45</v>
      </c>
      <c r="I51" s="264"/>
      <c r="J51" s="263"/>
      <c r="K51" s="265"/>
      <c r="L51" s="271">
        <f>COUNTIFS(_Output!G:G,'_NIST-CSF_Alignment'!D51,_Output!C:C,"C",_Output!B:B,1)</f>
        <v>1</v>
      </c>
      <c r="M51" s="263">
        <f>SUMIFS(_Output!H:H,_Output!G:G,'_NIST-CSF_Alignment'!D51,_Output!C:C,"C")</f>
        <v>1</v>
      </c>
      <c r="N51" s="263">
        <f>SUMIFS(_Output!I:I,_Output!G:G,'_NIST-CSF_Alignment'!D51,_Output!C:C,"C")</f>
        <v>0</v>
      </c>
      <c r="O51" s="263">
        <f>SUMIFS(_Output!J:J,_Output!G:G,'_NIST-CSF_Alignment'!D51,_Output!C:C,"C")</f>
        <v>5</v>
      </c>
      <c r="P51" s="263"/>
      <c r="Q51" s="263"/>
      <c r="R51" s="265"/>
    </row>
    <row r="52" spans="1:18" x14ac:dyDescent="0.3">
      <c r="A52" s="322"/>
      <c r="B52" s="300"/>
      <c r="C52" s="293"/>
      <c r="D52" s="313"/>
      <c r="E52" s="315" t="s">
        <v>343</v>
      </c>
      <c r="F52" s="294">
        <f>SUMIFS(F47:F51,$E47:$E51, "&gt;0")</f>
        <v>17</v>
      </c>
      <c r="G52" s="294">
        <f t="shared" ref="G52:H52" si="9">SUMIFS(G47:G51,$E47:$E51, "&gt;0")</f>
        <v>0</v>
      </c>
      <c r="H52" s="294">
        <f t="shared" si="9"/>
        <v>85</v>
      </c>
      <c r="I52" s="294">
        <f>IFERROR(IF(ROUND(100*(G52-F52)/(H52-F52),2) &lt; 0, 0, ROUND(100*(G52-F52)/(H52-F52),2)),0)</f>
        <v>0</v>
      </c>
      <c r="J52" s="295">
        <f>IF(F52&gt;0,1,0)</f>
        <v>1</v>
      </c>
      <c r="K52" s="296"/>
      <c r="L52" s="297" t="s">
        <v>343</v>
      </c>
      <c r="M52" s="295">
        <f>SUMIFS(M47:M51,$L47:$L51, "&gt;0")</f>
        <v>1</v>
      </c>
      <c r="N52" s="295">
        <f t="shared" ref="N52" si="10">SUMIFS(N47:N51,$L47:$L51, "&gt;0")</f>
        <v>0</v>
      </c>
      <c r="O52" s="295">
        <f>SUMIFS(O47:O51,$L47:$L51, "&gt;0")</f>
        <v>5</v>
      </c>
      <c r="P52" s="295">
        <f>IFERROR(IF(ROUND(100*(N52-M52)/(O52-M52),2) &lt; 0, 0, ROUND(100*(N52-M52)/(O52-M52),2)),0)</f>
        <v>0</v>
      </c>
      <c r="Q52" s="295">
        <f>IF(M52&gt;0,1,0)</f>
        <v>1</v>
      </c>
      <c r="R52" s="313"/>
    </row>
    <row r="53" spans="1:18" x14ac:dyDescent="0.3">
      <c r="A53" s="298" t="s">
        <v>1</v>
      </c>
      <c r="B53" s="299" t="s">
        <v>1420</v>
      </c>
      <c r="C53" s="231" t="s">
        <v>1448</v>
      </c>
      <c r="D53" s="245" t="s">
        <v>1425</v>
      </c>
      <c r="E53" s="314">
        <f>COUNTIFS(_Output!G:G,'_NIST-CSF_Alignment'!D53,_Output!C:C,"M",_Output!B:B,1)</f>
        <v>0</v>
      </c>
      <c r="F53" s="264">
        <f>SUMIFS(_Output!H:H,_Output!G:G,'_NIST-CSF_Alignment'!D53,_Output!C:C,"M")</f>
        <v>0</v>
      </c>
      <c r="G53" s="242">
        <f>SUMIFS(_Output!I:I,_Output!G:G,'_NIST-CSF_Alignment'!D53,_Output!C:C,"M")</f>
        <v>0</v>
      </c>
      <c r="H53" s="242">
        <f>SUMIFS(_Output!J:J,_Output!G:G,'_NIST-CSF_Alignment'!D53,_Output!C:C,"M")</f>
        <v>0</v>
      </c>
      <c r="I53" s="242"/>
      <c r="J53" s="231"/>
      <c r="K53" s="245"/>
      <c r="L53" s="271">
        <f>COUNTIFS(_Output!G:G,'_NIST-CSF_Alignment'!D53,_Output!C:C,"C",_Output!B:B,1)</f>
        <v>1</v>
      </c>
      <c r="M53" s="263">
        <f>SUMIFS(_Output!H:H,_Output!G:G,'_NIST-CSF_Alignment'!D53,_Output!C:C,"C")</f>
        <v>1</v>
      </c>
      <c r="N53" s="263">
        <f>SUMIFS(_Output!I:I,_Output!G:G,'_NIST-CSF_Alignment'!D53,_Output!C:C,"C")</f>
        <v>0</v>
      </c>
      <c r="O53" s="263">
        <f>SUMIFS(_Output!J:J,_Output!G:G,'_NIST-CSF_Alignment'!D53,_Output!C:C,"C")</f>
        <v>5</v>
      </c>
      <c r="P53" s="231"/>
      <c r="Q53" s="231"/>
      <c r="R53" s="245"/>
    </row>
    <row r="54" spans="1:18" x14ac:dyDescent="0.3">
      <c r="A54" s="249" t="s">
        <v>1</v>
      </c>
      <c r="B54" s="236" t="s">
        <v>1420</v>
      </c>
      <c r="C54" s="230" t="s">
        <v>1448</v>
      </c>
      <c r="D54" s="63" t="s">
        <v>1426</v>
      </c>
      <c r="E54" s="314">
        <f>COUNTIFS(_Output!G:G,'_NIST-CSF_Alignment'!D54,_Output!C:C,"M",_Output!B:B,1)</f>
        <v>0</v>
      </c>
      <c r="F54" s="264">
        <f>SUMIFS(_Output!H:H,_Output!G:G,'_NIST-CSF_Alignment'!D54,_Output!C:C,"M")</f>
        <v>0</v>
      </c>
      <c r="G54" s="242">
        <f>SUMIFS(_Output!I:I,_Output!G:G,'_NIST-CSF_Alignment'!D54,_Output!C:C,"M")</f>
        <v>0</v>
      </c>
      <c r="H54" s="242">
        <f>SUMIFS(_Output!J:J,_Output!G:G,'_NIST-CSF_Alignment'!D54,_Output!C:C,"M")</f>
        <v>0</v>
      </c>
      <c r="I54" s="241"/>
      <c r="J54" s="230"/>
      <c r="K54" s="63"/>
      <c r="L54" s="271">
        <f>COUNTIFS(_Output!G:G,'_NIST-CSF_Alignment'!D54,_Output!C:C,"C",_Output!B:B,1)</f>
        <v>2</v>
      </c>
      <c r="M54" s="263">
        <f>SUMIFS(_Output!H:H,_Output!G:G,'_NIST-CSF_Alignment'!D54,_Output!C:C,"C")</f>
        <v>2</v>
      </c>
      <c r="N54" s="263">
        <f>SUMIFS(_Output!I:I,_Output!G:G,'_NIST-CSF_Alignment'!D54,_Output!C:C,"C")</f>
        <v>0</v>
      </c>
      <c r="O54" s="263">
        <f>SUMIFS(_Output!J:J,_Output!G:G,'_NIST-CSF_Alignment'!D54,_Output!C:C,"C")</f>
        <v>10</v>
      </c>
      <c r="P54" s="230"/>
      <c r="Q54" s="230"/>
      <c r="R54" s="63"/>
    </row>
    <row r="55" spans="1:18" x14ac:dyDescent="0.3">
      <c r="A55" s="249" t="s">
        <v>1</v>
      </c>
      <c r="B55" s="236" t="s">
        <v>1420</v>
      </c>
      <c r="C55" s="230" t="s">
        <v>1448</v>
      </c>
      <c r="D55" s="63" t="s">
        <v>1427</v>
      </c>
      <c r="E55" s="314">
        <f>COUNTIFS(_Output!G:G,'_NIST-CSF_Alignment'!D55,_Output!C:C,"M",_Output!B:B,1)</f>
        <v>0</v>
      </c>
      <c r="F55" s="264">
        <f>SUMIFS(_Output!H:H,_Output!G:G,'_NIST-CSF_Alignment'!D55,_Output!C:C,"M")</f>
        <v>0</v>
      </c>
      <c r="G55" s="242">
        <f>SUMIFS(_Output!I:I,_Output!G:G,'_NIST-CSF_Alignment'!D55,_Output!C:C,"M")</f>
        <v>0</v>
      </c>
      <c r="H55" s="242">
        <f>SUMIFS(_Output!J:J,_Output!G:G,'_NIST-CSF_Alignment'!D55,_Output!C:C,"M")</f>
        <v>0</v>
      </c>
      <c r="I55" s="241"/>
      <c r="J55" s="230"/>
      <c r="K55" s="63"/>
      <c r="L55" s="271">
        <f>COUNTIFS(_Output!G:G,'_NIST-CSF_Alignment'!D55,_Output!C:C,"C",_Output!B:B,1)</f>
        <v>0</v>
      </c>
      <c r="M55" s="263">
        <f>SUMIFS(_Output!H:H,_Output!G:G,'_NIST-CSF_Alignment'!D55,_Output!C:C,"C")</f>
        <v>0</v>
      </c>
      <c r="N55" s="263">
        <f>SUMIFS(_Output!I:I,_Output!G:G,'_NIST-CSF_Alignment'!D55,_Output!C:C,"C")</f>
        <v>0</v>
      </c>
      <c r="O55" s="263">
        <f>SUMIFS(_Output!J:J,_Output!G:G,'_NIST-CSF_Alignment'!D55,_Output!C:C,"C")</f>
        <v>0</v>
      </c>
      <c r="P55" s="230"/>
      <c r="Q55" s="230"/>
      <c r="R55" s="63"/>
    </row>
    <row r="56" spans="1:18" x14ac:dyDescent="0.3">
      <c r="A56" s="249" t="s">
        <v>1</v>
      </c>
      <c r="B56" s="236" t="s">
        <v>1420</v>
      </c>
      <c r="C56" s="230" t="s">
        <v>1448</v>
      </c>
      <c r="D56" s="63" t="s">
        <v>1428</v>
      </c>
      <c r="E56" s="314">
        <f>COUNTIFS(_Output!G:G,'_NIST-CSF_Alignment'!D56,_Output!C:C,"M",_Output!B:B,1)</f>
        <v>0</v>
      </c>
      <c r="F56" s="264">
        <f>SUMIFS(_Output!H:H,_Output!G:G,'_NIST-CSF_Alignment'!D56,_Output!C:C,"M")</f>
        <v>0</v>
      </c>
      <c r="G56" s="242">
        <f>SUMIFS(_Output!I:I,_Output!G:G,'_NIST-CSF_Alignment'!D56,_Output!C:C,"M")</f>
        <v>0</v>
      </c>
      <c r="H56" s="242">
        <f>SUMIFS(_Output!J:J,_Output!G:G,'_NIST-CSF_Alignment'!D56,_Output!C:C,"M")</f>
        <v>0</v>
      </c>
      <c r="I56" s="241"/>
      <c r="J56" s="230"/>
      <c r="K56" s="63"/>
      <c r="L56" s="271">
        <f>COUNTIFS(_Output!G:G,'_NIST-CSF_Alignment'!D56,_Output!C:C,"C",_Output!B:B,1)</f>
        <v>2</v>
      </c>
      <c r="M56" s="263">
        <f>SUMIFS(_Output!H:H,_Output!G:G,'_NIST-CSF_Alignment'!D56,_Output!C:C,"C")</f>
        <v>2</v>
      </c>
      <c r="N56" s="263">
        <f>SUMIFS(_Output!I:I,_Output!G:G,'_NIST-CSF_Alignment'!D56,_Output!C:C,"C")</f>
        <v>0</v>
      </c>
      <c r="O56" s="263">
        <f>SUMIFS(_Output!J:J,_Output!G:G,'_NIST-CSF_Alignment'!D56,_Output!C:C,"C")</f>
        <v>10</v>
      </c>
      <c r="P56" s="230"/>
      <c r="Q56" s="230"/>
      <c r="R56" s="63"/>
    </row>
    <row r="57" spans="1:18" x14ac:dyDescent="0.3">
      <c r="A57" s="249" t="s">
        <v>1</v>
      </c>
      <c r="B57" s="236" t="s">
        <v>1420</v>
      </c>
      <c r="C57" s="230" t="s">
        <v>1448</v>
      </c>
      <c r="D57" s="63" t="s">
        <v>1429</v>
      </c>
      <c r="E57" s="314">
        <f>COUNTIFS(_Output!G:G,'_NIST-CSF_Alignment'!D57,_Output!C:C,"M",_Output!B:B,1)</f>
        <v>1</v>
      </c>
      <c r="F57" s="264">
        <f>SUMIFS(_Output!H:H,_Output!G:G,'_NIST-CSF_Alignment'!D57,_Output!C:C,"M")</f>
        <v>1</v>
      </c>
      <c r="G57" s="242">
        <f>SUMIFS(_Output!I:I,_Output!G:G,'_NIST-CSF_Alignment'!D57,_Output!C:C,"M")</f>
        <v>0</v>
      </c>
      <c r="H57" s="242">
        <f>SUMIFS(_Output!J:J,_Output!G:G,'_NIST-CSF_Alignment'!D57,_Output!C:C,"M")</f>
        <v>5</v>
      </c>
      <c r="I57" s="241"/>
      <c r="J57" s="230"/>
      <c r="K57" s="63"/>
      <c r="L57" s="271">
        <f>COUNTIFS(_Output!G:G,'_NIST-CSF_Alignment'!D57,_Output!C:C,"C",_Output!B:B,1)</f>
        <v>2</v>
      </c>
      <c r="M57" s="263">
        <f>SUMIFS(_Output!H:H,_Output!G:G,'_NIST-CSF_Alignment'!D57,_Output!C:C,"C")</f>
        <v>2</v>
      </c>
      <c r="N57" s="263">
        <f>SUMIFS(_Output!I:I,_Output!G:G,'_NIST-CSF_Alignment'!D57,_Output!C:C,"C")</f>
        <v>0</v>
      </c>
      <c r="O57" s="263">
        <f>SUMIFS(_Output!J:J,_Output!G:G,'_NIST-CSF_Alignment'!D57,_Output!C:C,"C")</f>
        <v>10</v>
      </c>
      <c r="P57" s="230"/>
      <c r="Q57" s="230"/>
      <c r="R57" s="63"/>
    </row>
    <row r="58" spans="1:18" x14ac:dyDescent="0.3">
      <c r="A58" s="249" t="s">
        <v>1</v>
      </c>
      <c r="B58" s="236" t="s">
        <v>1420</v>
      </c>
      <c r="C58" s="230" t="s">
        <v>1448</v>
      </c>
      <c r="D58" s="63" t="s">
        <v>1430</v>
      </c>
      <c r="E58" s="314">
        <f>COUNTIFS(_Output!G:G,'_NIST-CSF_Alignment'!D58,_Output!C:C,"M",_Output!B:B,1)</f>
        <v>0</v>
      </c>
      <c r="F58" s="264">
        <f>SUMIFS(_Output!H:H,_Output!G:G,'_NIST-CSF_Alignment'!D58,_Output!C:C,"M")</f>
        <v>0</v>
      </c>
      <c r="G58" s="242">
        <f>SUMIFS(_Output!I:I,_Output!G:G,'_NIST-CSF_Alignment'!D58,_Output!C:C,"M")</f>
        <v>0</v>
      </c>
      <c r="H58" s="242">
        <f>SUMIFS(_Output!J:J,_Output!G:G,'_NIST-CSF_Alignment'!D58,_Output!C:C,"M")</f>
        <v>0</v>
      </c>
      <c r="I58" s="241"/>
      <c r="J58" s="230"/>
      <c r="K58" s="63"/>
      <c r="L58" s="271">
        <f>COUNTIFS(_Output!G:G,'_NIST-CSF_Alignment'!D58,_Output!C:C,"C",_Output!B:B,1)</f>
        <v>0</v>
      </c>
      <c r="M58" s="263">
        <f>SUMIFS(_Output!H:H,_Output!G:G,'_NIST-CSF_Alignment'!D58,_Output!C:C,"C")</f>
        <v>0</v>
      </c>
      <c r="N58" s="263">
        <f>SUMIFS(_Output!I:I,_Output!G:G,'_NIST-CSF_Alignment'!D58,_Output!C:C,"C")</f>
        <v>0</v>
      </c>
      <c r="O58" s="263">
        <f>SUMIFS(_Output!J:J,_Output!G:G,'_NIST-CSF_Alignment'!D58,_Output!C:C,"C")</f>
        <v>0</v>
      </c>
      <c r="P58" s="230"/>
      <c r="Q58" s="230"/>
      <c r="R58" s="63"/>
    </row>
    <row r="59" spans="1:18" x14ac:dyDescent="0.3">
      <c r="A59" s="269" t="s">
        <v>1</v>
      </c>
      <c r="B59" s="270" t="s">
        <v>1420</v>
      </c>
      <c r="C59" s="263" t="s">
        <v>1448</v>
      </c>
      <c r="D59" s="63" t="s">
        <v>1431</v>
      </c>
      <c r="E59" s="314">
        <f>COUNTIFS(_Output!G:G,'_NIST-CSF_Alignment'!D59,_Output!C:C,"M",_Output!B:B,1)</f>
        <v>5</v>
      </c>
      <c r="F59" s="264">
        <f>SUMIFS(_Output!H:H,_Output!G:G,'_NIST-CSF_Alignment'!D59,_Output!C:C,"M")</f>
        <v>5</v>
      </c>
      <c r="G59" s="242">
        <f>SUMIFS(_Output!I:I,_Output!G:G,'_NIST-CSF_Alignment'!D59,_Output!C:C,"M")</f>
        <v>0</v>
      </c>
      <c r="H59" s="242">
        <f>SUMIFS(_Output!J:J,_Output!G:G,'_NIST-CSF_Alignment'!D59,_Output!C:C,"M")</f>
        <v>25</v>
      </c>
      <c r="I59" s="264"/>
      <c r="J59" s="263"/>
      <c r="K59" s="265"/>
      <c r="L59" s="271">
        <f>COUNTIFS(_Output!G:G,'_NIST-CSF_Alignment'!D59,_Output!C:C,"C",_Output!B:B,1)</f>
        <v>0</v>
      </c>
      <c r="M59" s="263">
        <f>SUMIFS(_Output!H:H,_Output!G:G,'_NIST-CSF_Alignment'!D59,_Output!C:C,"C")</f>
        <v>0</v>
      </c>
      <c r="N59" s="263">
        <f>SUMIFS(_Output!I:I,_Output!G:G,'_NIST-CSF_Alignment'!D59,_Output!C:C,"C")</f>
        <v>0</v>
      </c>
      <c r="O59" s="263">
        <f>SUMIFS(_Output!J:J,_Output!G:G,'_NIST-CSF_Alignment'!D59,_Output!C:C,"C")</f>
        <v>0</v>
      </c>
      <c r="P59" s="263"/>
      <c r="Q59" s="263"/>
      <c r="R59" s="265"/>
    </row>
    <row r="60" spans="1:18" x14ac:dyDescent="0.3">
      <c r="A60" s="269" t="s">
        <v>1</v>
      </c>
      <c r="B60" s="270" t="s">
        <v>1420</v>
      </c>
      <c r="C60" s="263" t="s">
        <v>1448</v>
      </c>
      <c r="D60" s="268" t="s">
        <v>2808</v>
      </c>
      <c r="E60" s="314">
        <f>COUNTIFS(_Output!G:G,'_NIST-CSF_Alignment'!D60,_Output!C:C,"M",_Output!B:B,1)</f>
        <v>0</v>
      </c>
      <c r="F60" s="264">
        <f>SUMIFS(_Output!H:H,_Output!G:G,'_NIST-CSF_Alignment'!D60,_Output!C:C,"M")</f>
        <v>0</v>
      </c>
      <c r="G60" s="242">
        <f>SUMIFS(_Output!I:I,_Output!G:G,'_NIST-CSF_Alignment'!D60,_Output!C:C,"M")</f>
        <v>0</v>
      </c>
      <c r="H60" s="242">
        <f>SUMIFS(_Output!J:J,_Output!G:G,'_NIST-CSF_Alignment'!D60,_Output!C:C,"M")</f>
        <v>0</v>
      </c>
      <c r="I60" s="267"/>
      <c r="J60" s="266"/>
      <c r="K60" s="268"/>
      <c r="L60" s="271">
        <f>COUNTIFS(_Output!G:G,'_NIST-CSF_Alignment'!D60,_Output!C:C,"C",_Output!B:B,1)</f>
        <v>0</v>
      </c>
      <c r="M60" s="263">
        <f>SUMIFS(_Output!H:H,_Output!G:G,'_NIST-CSF_Alignment'!D60,_Output!C:C,"C")</f>
        <v>0</v>
      </c>
      <c r="N60" s="263">
        <f>SUMIFS(_Output!I:I,_Output!G:G,'_NIST-CSF_Alignment'!D60,_Output!C:C,"C")</f>
        <v>0</v>
      </c>
      <c r="O60" s="263">
        <f>SUMIFS(_Output!J:J,_Output!G:G,'_NIST-CSF_Alignment'!D60,_Output!C:C,"C")</f>
        <v>0</v>
      </c>
      <c r="P60" s="266"/>
      <c r="Q60" s="266"/>
      <c r="R60" s="268"/>
    </row>
    <row r="61" spans="1:18" x14ac:dyDescent="0.3">
      <c r="A61" s="322"/>
      <c r="B61" s="300"/>
      <c r="C61" s="293"/>
      <c r="D61" s="313"/>
      <c r="E61" s="315" t="s">
        <v>343</v>
      </c>
      <c r="F61" s="294">
        <f>SUMIFS(F53:F60,$E53:$E60, "&gt;0")</f>
        <v>6</v>
      </c>
      <c r="G61" s="294">
        <f>SUMIFS(G53:G60,$E53:$E60, "&gt;0")</f>
        <v>0</v>
      </c>
      <c r="H61" s="294">
        <f>SUMIFS(H53:H60,$E53:$E60, "&gt;0")</f>
        <v>30</v>
      </c>
      <c r="I61" s="294">
        <f>IFERROR(IF(ROUND(100*(G61-F61)/(H61-F61),2) &lt; 0, 0, ROUND(100*(G61-F61)/(H61-F61),2)),0)</f>
        <v>0</v>
      </c>
      <c r="J61" s="295">
        <f>IF(F61&gt;0,1,0)</f>
        <v>1</v>
      </c>
      <c r="K61" s="296"/>
      <c r="L61" s="297" t="s">
        <v>343</v>
      </c>
      <c r="M61" s="295">
        <f>SUMIFS(M53:M60,$L53:$L60, "&gt;0")</f>
        <v>7</v>
      </c>
      <c r="N61" s="295">
        <f>SUMIFS(N53:N60,$L53:$L60, "&gt;0")</f>
        <v>0</v>
      </c>
      <c r="O61" s="295">
        <f>SUMIFS(O53:O60,$L53:$L60, "&gt;0")</f>
        <v>35</v>
      </c>
      <c r="P61" s="295">
        <f>IFERROR(IF(ROUND(100*(N61-M61)/(O61-M61),2) &lt; 0, 0, ROUND(100*(N61-M61)/(O61-M61),2)),0)</f>
        <v>0</v>
      </c>
      <c r="Q61" s="295">
        <f>IF(M61&gt;0,1,0)</f>
        <v>1</v>
      </c>
      <c r="R61" s="313"/>
    </row>
    <row r="62" spans="1:18" x14ac:dyDescent="0.3">
      <c r="A62" s="298" t="s">
        <v>1</v>
      </c>
      <c r="B62" s="299" t="s">
        <v>1420</v>
      </c>
      <c r="C62" s="231" t="s">
        <v>1449</v>
      </c>
      <c r="D62" s="245" t="s">
        <v>1432</v>
      </c>
      <c r="E62" s="314">
        <f>COUNTIFS(_Output!G:G,'_NIST-CSF_Alignment'!D62,_Output!C:C,"M",_Output!B:B,1)</f>
        <v>0</v>
      </c>
      <c r="F62" s="264">
        <f>SUMIFS(_Output!H:H,_Output!G:G,'_NIST-CSF_Alignment'!D62,_Output!C:C,"M")</f>
        <v>0</v>
      </c>
      <c r="G62" s="242">
        <f>SUMIFS(_Output!I:I,_Output!G:G,'_NIST-CSF_Alignment'!D62,_Output!C:C,"M")</f>
        <v>0</v>
      </c>
      <c r="H62" s="242">
        <f>SUMIFS(_Output!J:J,_Output!G:G,'_NIST-CSF_Alignment'!D62,_Output!C:C,"M")</f>
        <v>0</v>
      </c>
      <c r="I62" s="242"/>
      <c r="J62" s="231"/>
      <c r="K62" s="245"/>
      <c r="L62" s="271">
        <f>COUNTIFS(_Output!G:G,'_NIST-CSF_Alignment'!D62,_Output!C:C,"C",_Output!B:B,1)</f>
        <v>0</v>
      </c>
      <c r="M62" s="263">
        <f>SUMIFS(_Output!H:H,_Output!G:G,'_NIST-CSF_Alignment'!D62,_Output!C:C,"C")</f>
        <v>0</v>
      </c>
      <c r="N62" s="263">
        <f>SUMIFS(_Output!I:I,_Output!G:G,'_NIST-CSF_Alignment'!D62,_Output!C:C,"C")</f>
        <v>0</v>
      </c>
      <c r="O62" s="263">
        <f>SUMIFS(_Output!J:J,_Output!G:G,'_NIST-CSF_Alignment'!D62,_Output!C:C,"C")</f>
        <v>0</v>
      </c>
      <c r="P62" s="231"/>
      <c r="Q62" s="231"/>
      <c r="R62" s="245"/>
    </row>
    <row r="63" spans="1:18" x14ac:dyDescent="0.3">
      <c r="A63" s="249" t="s">
        <v>1</v>
      </c>
      <c r="B63" s="236" t="s">
        <v>1420</v>
      </c>
      <c r="C63" s="230" t="s">
        <v>1449</v>
      </c>
      <c r="D63" s="63" t="s">
        <v>1433</v>
      </c>
      <c r="E63" s="314">
        <f>COUNTIFS(_Output!G:G,'_NIST-CSF_Alignment'!D63,_Output!C:C,"M",_Output!B:B,1)</f>
        <v>0</v>
      </c>
      <c r="F63" s="264">
        <f>SUMIFS(_Output!H:H,_Output!G:G,'_NIST-CSF_Alignment'!D63,_Output!C:C,"M")</f>
        <v>0</v>
      </c>
      <c r="G63" s="242">
        <f>SUMIFS(_Output!I:I,_Output!G:G,'_NIST-CSF_Alignment'!D63,_Output!C:C,"M")</f>
        <v>0</v>
      </c>
      <c r="H63" s="242">
        <f>SUMIFS(_Output!J:J,_Output!G:G,'_NIST-CSF_Alignment'!D63,_Output!C:C,"M")</f>
        <v>0</v>
      </c>
      <c r="I63" s="241"/>
      <c r="J63" s="230"/>
      <c r="K63" s="63"/>
      <c r="L63" s="271">
        <f>COUNTIFS(_Output!G:G,'_NIST-CSF_Alignment'!D63,_Output!C:C,"C",_Output!B:B,1)</f>
        <v>0</v>
      </c>
      <c r="M63" s="263">
        <f>SUMIFS(_Output!H:H,_Output!G:G,'_NIST-CSF_Alignment'!D63,_Output!C:C,"C")</f>
        <v>0</v>
      </c>
      <c r="N63" s="263">
        <f>SUMIFS(_Output!I:I,_Output!G:G,'_NIST-CSF_Alignment'!D63,_Output!C:C,"C")</f>
        <v>0</v>
      </c>
      <c r="O63" s="263">
        <f>SUMIFS(_Output!J:J,_Output!G:G,'_NIST-CSF_Alignment'!D63,_Output!C:C,"C")</f>
        <v>0</v>
      </c>
      <c r="P63" s="230"/>
      <c r="Q63" s="230"/>
      <c r="R63" s="63"/>
    </row>
    <row r="64" spans="1:18" x14ac:dyDescent="0.3">
      <c r="A64" s="249" t="s">
        <v>1</v>
      </c>
      <c r="B64" s="236" t="s">
        <v>1420</v>
      </c>
      <c r="C64" s="230" t="s">
        <v>1449</v>
      </c>
      <c r="D64" s="63" t="s">
        <v>1434</v>
      </c>
      <c r="E64" s="314">
        <f>COUNTIFS(_Output!G:G,'_NIST-CSF_Alignment'!D64,_Output!C:C,"M",_Output!B:B,1)</f>
        <v>1</v>
      </c>
      <c r="F64" s="264">
        <f>SUMIFS(_Output!H:H,_Output!G:G,'_NIST-CSF_Alignment'!D64,_Output!C:C,"M")</f>
        <v>1</v>
      </c>
      <c r="G64" s="242">
        <f>SUMIFS(_Output!I:I,_Output!G:G,'_NIST-CSF_Alignment'!D64,_Output!C:C,"M")</f>
        <v>0</v>
      </c>
      <c r="H64" s="242">
        <f>SUMIFS(_Output!J:J,_Output!G:G,'_NIST-CSF_Alignment'!D64,_Output!C:C,"M")</f>
        <v>5</v>
      </c>
      <c r="I64" s="241"/>
      <c r="J64" s="230"/>
      <c r="K64" s="63"/>
      <c r="L64" s="271">
        <f>COUNTIFS(_Output!G:G,'_NIST-CSF_Alignment'!D64,_Output!C:C,"C",_Output!B:B,1)</f>
        <v>0</v>
      </c>
      <c r="M64" s="263">
        <f>SUMIFS(_Output!H:H,_Output!G:G,'_NIST-CSF_Alignment'!D64,_Output!C:C,"C")</f>
        <v>0</v>
      </c>
      <c r="N64" s="263">
        <f>SUMIFS(_Output!I:I,_Output!G:G,'_NIST-CSF_Alignment'!D64,_Output!C:C,"C")</f>
        <v>0</v>
      </c>
      <c r="O64" s="263">
        <f>SUMIFS(_Output!J:J,_Output!G:G,'_NIST-CSF_Alignment'!D64,_Output!C:C,"C")</f>
        <v>0</v>
      </c>
      <c r="P64" s="230"/>
      <c r="Q64" s="230"/>
      <c r="R64" s="63"/>
    </row>
    <row r="65" spans="1:18" x14ac:dyDescent="0.3">
      <c r="A65" s="249" t="s">
        <v>1</v>
      </c>
      <c r="B65" s="236" t="s">
        <v>1420</v>
      </c>
      <c r="C65" s="230" t="s">
        <v>1449</v>
      </c>
      <c r="D65" s="63" t="s">
        <v>1435</v>
      </c>
      <c r="E65" s="314">
        <f>COUNTIFS(_Output!G:G,'_NIST-CSF_Alignment'!D65,_Output!C:C,"M",_Output!B:B,1)</f>
        <v>8</v>
      </c>
      <c r="F65" s="264">
        <f>SUMIFS(_Output!H:H,_Output!G:G,'_NIST-CSF_Alignment'!D65,_Output!C:C,"M")</f>
        <v>8</v>
      </c>
      <c r="G65" s="242">
        <f>SUMIFS(_Output!I:I,_Output!G:G,'_NIST-CSF_Alignment'!D65,_Output!C:C,"M")</f>
        <v>0</v>
      </c>
      <c r="H65" s="242">
        <f>SUMIFS(_Output!J:J,_Output!G:G,'_NIST-CSF_Alignment'!D65,_Output!C:C,"M")</f>
        <v>40</v>
      </c>
      <c r="I65" s="241"/>
      <c r="J65" s="230"/>
      <c r="K65" s="63"/>
      <c r="L65" s="271">
        <f>COUNTIFS(_Output!G:G,'_NIST-CSF_Alignment'!D65,_Output!C:C,"C",_Output!B:B,1)</f>
        <v>0</v>
      </c>
      <c r="M65" s="263">
        <f>SUMIFS(_Output!H:H,_Output!G:G,'_NIST-CSF_Alignment'!D65,_Output!C:C,"C")</f>
        <v>0</v>
      </c>
      <c r="N65" s="263">
        <f>SUMIFS(_Output!I:I,_Output!G:G,'_NIST-CSF_Alignment'!D65,_Output!C:C,"C")</f>
        <v>0</v>
      </c>
      <c r="O65" s="263">
        <f>SUMIFS(_Output!J:J,_Output!G:G,'_NIST-CSF_Alignment'!D65,_Output!C:C,"C")</f>
        <v>0</v>
      </c>
      <c r="P65" s="230"/>
      <c r="Q65" s="230"/>
      <c r="R65" s="63"/>
    </row>
    <row r="66" spans="1:18" x14ac:dyDescent="0.3">
      <c r="A66" s="249" t="s">
        <v>1</v>
      </c>
      <c r="B66" s="236" t="s">
        <v>1420</v>
      </c>
      <c r="C66" s="230" t="s">
        <v>1449</v>
      </c>
      <c r="D66" s="63" t="s">
        <v>1436</v>
      </c>
      <c r="E66" s="314">
        <f>COUNTIFS(_Output!G:G,'_NIST-CSF_Alignment'!D66,_Output!C:C,"M",_Output!B:B,1)</f>
        <v>1</v>
      </c>
      <c r="F66" s="264">
        <f>SUMIFS(_Output!H:H,_Output!G:G,'_NIST-CSF_Alignment'!D66,_Output!C:C,"M")</f>
        <v>1</v>
      </c>
      <c r="G66" s="242">
        <f>SUMIFS(_Output!I:I,_Output!G:G,'_NIST-CSF_Alignment'!D66,_Output!C:C,"M")</f>
        <v>0</v>
      </c>
      <c r="H66" s="242">
        <f>SUMIFS(_Output!J:J,_Output!G:G,'_NIST-CSF_Alignment'!D66,_Output!C:C,"M")</f>
        <v>5</v>
      </c>
      <c r="I66" s="241"/>
      <c r="J66" s="230"/>
      <c r="K66" s="63"/>
      <c r="L66" s="271">
        <f>COUNTIFS(_Output!G:G,'_NIST-CSF_Alignment'!D66,_Output!C:C,"C",_Output!B:B,1)</f>
        <v>0</v>
      </c>
      <c r="M66" s="263">
        <f>SUMIFS(_Output!H:H,_Output!G:G,'_NIST-CSF_Alignment'!D66,_Output!C:C,"C")</f>
        <v>0</v>
      </c>
      <c r="N66" s="263">
        <f>SUMIFS(_Output!I:I,_Output!G:G,'_NIST-CSF_Alignment'!D66,_Output!C:C,"C")</f>
        <v>0</v>
      </c>
      <c r="O66" s="263">
        <f>SUMIFS(_Output!J:J,_Output!G:G,'_NIST-CSF_Alignment'!D66,_Output!C:C,"C")</f>
        <v>0</v>
      </c>
      <c r="P66" s="230"/>
      <c r="Q66" s="230"/>
      <c r="R66" s="63"/>
    </row>
    <row r="67" spans="1:18" x14ac:dyDescent="0.3">
      <c r="A67" s="249" t="s">
        <v>1</v>
      </c>
      <c r="B67" s="236" t="s">
        <v>1420</v>
      </c>
      <c r="C67" s="230" t="s">
        <v>1449</v>
      </c>
      <c r="D67" s="63" t="s">
        <v>1437</v>
      </c>
      <c r="E67" s="314">
        <f>COUNTIFS(_Output!G:G,'_NIST-CSF_Alignment'!D67,_Output!C:C,"M",_Output!B:B,1)</f>
        <v>1</v>
      </c>
      <c r="F67" s="264">
        <f>SUMIFS(_Output!H:H,_Output!G:G,'_NIST-CSF_Alignment'!D67,_Output!C:C,"M")</f>
        <v>1</v>
      </c>
      <c r="G67" s="242">
        <f>SUMIFS(_Output!I:I,_Output!G:G,'_NIST-CSF_Alignment'!D67,_Output!C:C,"M")</f>
        <v>0</v>
      </c>
      <c r="H67" s="242">
        <f>SUMIFS(_Output!J:J,_Output!G:G,'_NIST-CSF_Alignment'!D67,_Output!C:C,"M")</f>
        <v>5</v>
      </c>
      <c r="I67" s="241"/>
      <c r="J67" s="230"/>
      <c r="K67" s="63"/>
      <c r="L67" s="271">
        <f>COUNTIFS(_Output!G:G,'_NIST-CSF_Alignment'!D67,_Output!C:C,"C",_Output!B:B,1)</f>
        <v>1</v>
      </c>
      <c r="M67" s="263">
        <f>SUMIFS(_Output!H:H,_Output!G:G,'_NIST-CSF_Alignment'!D67,_Output!C:C,"C")</f>
        <v>1</v>
      </c>
      <c r="N67" s="263">
        <f>SUMIFS(_Output!I:I,_Output!G:G,'_NIST-CSF_Alignment'!D67,_Output!C:C,"C")</f>
        <v>0</v>
      </c>
      <c r="O67" s="263">
        <f>SUMIFS(_Output!J:J,_Output!G:G,'_NIST-CSF_Alignment'!D67,_Output!C:C,"C")</f>
        <v>5</v>
      </c>
      <c r="P67" s="230"/>
      <c r="Q67" s="230"/>
      <c r="R67" s="63"/>
    </row>
    <row r="68" spans="1:18" x14ac:dyDescent="0.3">
      <c r="A68" s="249" t="s">
        <v>1</v>
      </c>
      <c r="B68" s="236" t="s">
        <v>1420</v>
      </c>
      <c r="C68" s="230" t="s">
        <v>1449</v>
      </c>
      <c r="D68" s="63" t="s">
        <v>1438</v>
      </c>
      <c r="E68" s="314">
        <f>COUNTIFS(_Output!G:G,'_NIST-CSF_Alignment'!D68,_Output!C:C,"M",_Output!B:B,1)</f>
        <v>0</v>
      </c>
      <c r="F68" s="264">
        <f>SUMIFS(_Output!H:H,_Output!G:G,'_NIST-CSF_Alignment'!D68,_Output!C:C,"M")</f>
        <v>0</v>
      </c>
      <c r="G68" s="242">
        <f>SUMIFS(_Output!I:I,_Output!G:G,'_NIST-CSF_Alignment'!D68,_Output!C:C,"M")</f>
        <v>0</v>
      </c>
      <c r="H68" s="242">
        <f>SUMIFS(_Output!J:J,_Output!G:G,'_NIST-CSF_Alignment'!D68,_Output!C:C,"M")</f>
        <v>0</v>
      </c>
      <c r="I68" s="241"/>
      <c r="J68" s="230"/>
      <c r="K68" s="63"/>
      <c r="L68" s="271">
        <f>COUNTIFS(_Output!G:G,'_NIST-CSF_Alignment'!D68,_Output!C:C,"C",_Output!B:B,1)</f>
        <v>0</v>
      </c>
      <c r="M68" s="263">
        <f>SUMIFS(_Output!H:H,_Output!G:G,'_NIST-CSF_Alignment'!D68,_Output!C:C,"C")</f>
        <v>0</v>
      </c>
      <c r="N68" s="263">
        <f>SUMIFS(_Output!I:I,_Output!G:G,'_NIST-CSF_Alignment'!D68,_Output!C:C,"C")</f>
        <v>0</v>
      </c>
      <c r="O68" s="263">
        <f>SUMIFS(_Output!J:J,_Output!G:G,'_NIST-CSF_Alignment'!D68,_Output!C:C,"C")</f>
        <v>0</v>
      </c>
      <c r="P68" s="230"/>
      <c r="Q68" s="230"/>
      <c r="R68" s="63"/>
    </row>
    <row r="69" spans="1:18" x14ac:dyDescent="0.3">
      <c r="A69" s="249" t="s">
        <v>1</v>
      </c>
      <c r="B69" s="236" t="s">
        <v>1420</v>
      </c>
      <c r="C69" s="230" t="s">
        <v>1449</v>
      </c>
      <c r="D69" s="63" t="s">
        <v>1439</v>
      </c>
      <c r="E69" s="314">
        <f>COUNTIFS(_Output!G:G,'_NIST-CSF_Alignment'!D69,_Output!C:C,"M",_Output!B:B,1)</f>
        <v>0</v>
      </c>
      <c r="F69" s="264">
        <f>SUMIFS(_Output!H:H,_Output!G:G,'_NIST-CSF_Alignment'!D69,_Output!C:C,"M")</f>
        <v>0</v>
      </c>
      <c r="G69" s="242">
        <f>SUMIFS(_Output!I:I,_Output!G:G,'_NIST-CSF_Alignment'!D69,_Output!C:C,"M")</f>
        <v>0</v>
      </c>
      <c r="H69" s="242">
        <f>SUMIFS(_Output!J:J,_Output!G:G,'_NIST-CSF_Alignment'!D69,_Output!C:C,"M")</f>
        <v>0</v>
      </c>
      <c r="I69" s="241"/>
      <c r="J69" s="230"/>
      <c r="K69" s="63"/>
      <c r="L69" s="271">
        <f>COUNTIFS(_Output!G:G,'_NIST-CSF_Alignment'!D69,_Output!C:C,"C",_Output!B:B,1)</f>
        <v>0</v>
      </c>
      <c r="M69" s="263">
        <f>SUMIFS(_Output!H:H,_Output!G:G,'_NIST-CSF_Alignment'!D69,_Output!C:C,"C")</f>
        <v>0</v>
      </c>
      <c r="N69" s="263">
        <f>SUMIFS(_Output!I:I,_Output!G:G,'_NIST-CSF_Alignment'!D69,_Output!C:C,"C")</f>
        <v>0</v>
      </c>
      <c r="O69" s="263">
        <f>SUMIFS(_Output!J:J,_Output!G:G,'_NIST-CSF_Alignment'!D69,_Output!C:C,"C")</f>
        <v>0</v>
      </c>
      <c r="P69" s="230"/>
      <c r="Q69" s="230"/>
      <c r="R69" s="63"/>
    </row>
    <row r="70" spans="1:18" x14ac:dyDescent="0.3">
      <c r="A70" s="249" t="s">
        <v>1</v>
      </c>
      <c r="B70" s="236" t="s">
        <v>1420</v>
      </c>
      <c r="C70" s="230" t="s">
        <v>1449</v>
      </c>
      <c r="D70" s="63" t="s">
        <v>1440</v>
      </c>
      <c r="E70" s="314">
        <f>COUNTIFS(_Output!G:G,'_NIST-CSF_Alignment'!D70,_Output!C:C,"M",_Output!B:B,1)</f>
        <v>11</v>
      </c>
      <c r="F70" s="264">
        <f>SUMIFS(_Output!H:H,_Output!G:G,'_NIST-CSF_Alignment'!D70,_Output!C:C,"M")</f>
        <v>11</v>
      </c>
      <c r="G70" s="242">
        <f>SUMIFS(_Output!I:I,_Output!G:G,'_NIST-CSF_Alignment'!D70,_Output!C:C,"M")</f>
        <v>0</v>
      </c>
      <c r="H70" s="242">
        <f>SUMIFS(_Output!J:J,_Output!G:G,'_NIST-CSF_Alignment'!D70,_Output!C:C,"M")</f>
        <v>55</v>
      </c>
      <c r="I70" s="241"/>
      <c r="J70" s="230"/>
      <c r="K70" s="63"/>
      <c r="L70" s="271">
        <f>COUNTIFS(_Output!G:G,'_NIST-CSF_Alignment'!D70,_Output!C:C,"C",_Output!B:B,1)</f>
        <v>0</v>
      </c>
      <c r="M70" s="263">
        <f>SUMIFS(_Output!H:H,_Output!G:G,'_NIST-CSF_Alignment'!D70,_Output!C:C,"C")</f>
        <v>0</v>
      </c>
      <c r="N70" s="263">
        <f>SUMIFS(_Output!I:I,_Output!G:G,'_NIST-CSF_Alignment'!D70,_Output!C:C,"C")</f>
        <v>0</v>
      </c>
      <c r="O70" s="263">
        <f>SUMIFS(_Output!J:J,_Output!G:G,'_NIST-CSF_Alignment'!D70,_Output!C:C,"C")</f>
        <v>0</v>
      </c>
      <c r="P70" s="230"/>
      <c r="Q70" s="230"/>
      <c r="R70" s="63"/>
    </row>
    <row r="71" spans="1:18" x14ac:dyDescent="0.3">
      <c r="A71" s="249" t="s">
        <v>1</v>
      </c>
      <c r="B71" s="236" t="s">
        <v>1420</v>
      </c>
      <c r="C71" s="230" t="s">
        <v>1449</v>
      </c>
      <c r="D71" s="63" t="s">
        <v>1452</v>
      </c>
      <c r="E71" s="314">
        <f>COUNTIFS(_Output!G:G,'_NIST-CSF_Alignment'!D71,_Output!C:C,"M",_Output!B:B,1)</f>
        <v>7</v>
      </c>
      <c r="F71" s="264">
        <f>SUMIFS(_Output!H:H,_Output!G:G,'_NIST-CSF_Alignment'!D71,_Output!C:C,"M")</f>
        <v>7</v>
      </c>
      <c r="G71" s="242">
        <f>SUMIFS(_Output!I:I,_Output!G:G,'_NIST-CSF_Alignment'!D71,_Output!C:C,"M")</f>
        <v>0</v>
      </c>
      <c r="H71" s="242">
        <f>SUMIFS(_Output!J:J,_Output!G:G,'_NIST-CSF_Alignment'!D71,_Output!C:C,"M")</f>
        <v>35</v>
      </c>
      <c r="I71" s="241"/>
      <c r="J71" s="230"/>
      <c r="K71" s="63"/>
      <c r="L71" s="271">
        <f>COUNTIFS(_Output!G:G,'_NIST-CSF_Alignment'!D71,_Output!C:C,"C",_Output!B:B,1)</f>
        <v>1</v>
      </c>
      <c r="M71" s="263">
        <f>SUMIFS(_Output!H:H,_Output!G:G,'_NIST-CSF_Alignment'!D71,_Output!C:C,"C")</f>
        <v>1</v>
      </c>
      <c r="N71" s="263">
        <f>SUMIFS(_Output!I:I,_Output!G:G,'_NIST-CSF_Alignment'!D71,_Output!C:C,"C")</f>
        <v>0</v>
      </c>
      <c r="O71" s="263">
        <f>SUMIFS(_Output!J:J,_Output!G:G,'_NIST-CSF_Alignment'!D71,_Output!C:C,"C")</f>
        <v>5</v>
      </c>
      <c r="P71" s="230"/>
      <c r="Q71" s="230"/>
      <c r="R71" s="63"/>
    </row>
    <row r="72" spans="1:18" x14ac:dyDescent="0.3">
      <c r="A72" s="249" t="s">
        <v>1</v>
      </c>
      <c r="B72" s="236" t="s">
        <v>1420</v>
      </c>
      <c r="C72" s="230" t="s">
        <v>1449</v>
      </c>
      <c r="D72" s="63" t="s">
        <v>1450</v>
      </c>
      <c r="E72" s="314">
        <f>COUNTIFS(_Output!G:G,'_NIST-CSF_Alignment'!D72,_Output!C:C,"M",_Output!B:B,1)</f>
        <v>1</v>
      </c>
      <c r="F72" s="264">
        <f>SUMIFS(_Output!H:H,_Output!G:G,'_NIST-CSF_Alignment'!D72,_Output!C:C,"M")</f>
        <v>1</v>
      </c>
      <c r="G72" s="242">
        <f>SUMIFS(_Output!I:I,_Output!G:G,'_NIST-CSF_Alignment'!D72,_Output!C:C,"M")</f>
        <v>0</v>
      </c>
      <c r="H72" s="242">
        <f>SUMIFS(_Output!J:J,_Output!G:G,'_NIST-CSF_Alignment'!D72,_Output!C:C,"M")</f>
        <v>5</v>
      </c>
      <c r="I72" s="241"/>
      <c r="J72" s="230"/>
      <c r="K72" s="63"/>
      <c r="L72" s="271">
        <f>COUNTIFS(_Output!G:G,'_NIST-CSF_Alignment'!D72,_Output!C:C,"C",_Output!B:B,1)</f>
        <v>0</v>
      </c>
      <c r="M72" s="263">
        <f>SUMIFS(_Output!H:H,_Output!G:G,'_NIST-CSF_Alignment'!D72,_Output!C:C,"C")</f>
        <v>0</v>
      </c>
      <c r="N72" s="263">
        <f>SUMIFS(_Output!I:I,_Output!G:G,'_NIST-CSF_Alignment'!D72,_Output!C:C,"C")</f>
        <v>0</v>
      </c>
      <c r="O72" s="263">
        <f>SUMIFS(_Output!J:J,_Output!G:G,'_NIST-CSF_Alignment'!D72,_Output!C:C,"C")</f>
        <v>0</v>
      </c>
      <c r="P72" s="230"/>
      <c r="Q72" s="230"/>
      <c r="R72" s="63"/>
    </row>
    <row r="73" spans="1:18" x14ac:dyDescent="0.3">
      <c r="A73" s="269" t="s">
        <v>1</v>
      </c>
      <c r="B73" s="270" t="s">
        <v>1420</v>
      </c>
      <c r="C73" s="263" t="s">
        <v>1449</v>
      </c>
      <c r="D73" s="265" t="s">
        <v>1451</v>
      </c>
      <c r="E73" s="314">
        <f>COUNTIFS(_Output!G:G,'_NIST-CSF_Alignment'!D73,_Output!C:C,"M",_Output!B:B,1)</f>
        <v>11</v>
      </c>
      <c r="F73" s="264">
        <f>SUMIFS(_Output!H:H,_Output!G:G,'_NIST-CSF_Alignment'!D73,_Output!C:C,"M")</f>
        <v>11</v>
      </c>
      <c r="G73" s="242">
        <f>SUMIFS(_Output!I:I,_Output!G:G,'_NIST-CSF_Alignment'!D73,_Output!C:C,"M")</f>
        <v>0</v>
      </c>
      <c r="H73" s="242">
        <f>SUMIFS(_Output!J:J,_Output!G:G,'_NIST-CSF_Alignment'!D73,_Output!C:C,"M")</f>
        <v>55</v>
      </c>
      <c r="I73" s="264"/>
      <c r="J73" s="263"/>
      <c r="K73" s="265"/>
      <c r="L73" s="271">
        <f>COUNTIFS(_Output!G:G,'_NIST-CSF_Alignment'!D73,_Output!C:C,"C",_Output!B:B,1)</f>
        <v>8</v>
      </c>
      <c r="M73" s="263">
        <f>SUMIFS(_Output!H:H,_Output!G:G,'_NIST-CSF_Alignment'!D73,_Output!C:C,"C")</f>
        <v>8</v>
      </c>
      <c r="N73" s="263">
        <f>SUMIFS(_Output!I:I,_Output!G:G,'_NIST-CSF_Alignment'!D73,_Output!C:C,"C")</f>
        <v>0</v>
      </c>
      <c r="O73" s="263">
        <f>SUMIFS(_Output!J:J,_Output!G:G,'_NIST-CSF_Alignment'!D73,_Output!C:C,"C")</f>
        <v>40</v>
      </c>
      <c r="P73" s="263"/>
      <c r="Q73" s="263"/>
      <c r="R73" s="265"/>
    </row>
    <row r="74" spans="1:18" x14ac:dyDescent="0.3">
      <c r="A74" s="322"/>
      <c r="B74" s="300"/>
      <c r="C74" s="293"/>
      <c r="D74" s="313"/>
      <c r="E74" s="315" t="s">
        <v>343</v>
      </c>
      <c r="F74" s="294">
        <f>SUMIFS(F62:F73,$E62:$E73, "&gt;0")</f>
        <v>41</v>
      </c>
      <c r="G74" s="294">
        <f t="shared" ref="G74:H74" si="11">SUMIFS(G62:G73,$E62:$E73, "&gt;0")</f>
        <v>0</v>
      </c>
      <c r="H74" s="294">
        <f t="shared" si="11"/>
        <v>205</v>
      </c>
      <c r="I74" s="294">
        <f>IFERROR(IF(ROUND(100*(G74-F74)/(H74-F74),2) &lt; 0, 0, ROUND(100*(G74-F74)/(H74-F74),2)),0)</f>
        <v>0</v>
      </c>
      <c r="J74" s="295">
        <f>IF(F74&gt;0,1,0)</f>
        <v>1</v>
      </c>
      <c r="K74" s="296"/>
      <c r="L74" s="297" t="s">
        <v>343</v>
      </c>
      <c r="M74" s="295">
        <f>SUMIFS(M62:M73,$L62:$L73, "&gt;0")</f>
        <v>10</v>
      </c>
      <c r="N74" s="295">
        <f t="shared" ref="N74:O74" si="12">SUMIFS(N62:N73,$L62:$L73, "&gt;0")</f>
        <v>0</v>
      </c>
      <c r="O74" s="295">
        <f t="shared" si="12"/>
        <v>50</v>
      </c>
      <c r="P74" s="295">
        <f>IFERROR(IF(ROUND(100*(N74-M74)/(O74-M74),2) &lt; 0, 0, ROUND(100*(N74-M74)/(O74-M74),2)),0)</f>
        <v>0</v>
      </c>
      <c r="Q74" s="295">
        <f>IF(M74&gt;0,1,0)</f>
        <v>1</v>
      </c>
      <c r="R74" s="313"/>
    </row>
    <row r="75" spans="1:18" x14ac:dyDescent="0.3">
      <c r="A75" s="298" t="s">
        <v>1</v>
      </c>
      <c r="B75" s="299" t="s">
        <v>1420</v>
      </c>
      <c r="C75" s="231" t="s">
        <v>1453</v>
      </c>
      <c r="D75" s="245" t="s">
        <v>1441</v>
      </c>
      <c r="E75" s="314">
        <f>COUNTIFS(_Output!G:G,'_NIST-CSF_Alignment'!D75,_Output!C:C,"M",_Output!B:B,1)</f>
        <v>22</v>
      </c>
      <c r="F75" s="264">
        <f>SUMIFS(_Output!H:H,_Output!G:G,'_NIST-CSF_Alignment'!D75,_Output!C:C,"M")</f>
        <v>22</v>
      </c>
      <c r="G75" s="242">
        <f>SUMIFS(_Output!I:I,_Output!G:G,'_NIST-CSF_Alignment'!D75,_Output!C:C,"M")</f>
        <v>0</v>
      </c>
      <c r="H75" s="242">
        <f>SUMIFS(_Output!J:J,_Output!G:G,'_NIST-CSF_Alignment'!D75,_Output!C:C,"M")</f>
        <v>110</v>
      </c>
      <c r="I75" s="242"/>
      <c r="J75" s="231"/>
      <c r="K75" s="245"/>
      <c r="L75" s="271">
        <f>COUNTIFS(_Output!G:G,'_NIST-CSF_Alignment'!D75,_Output!C:C,"C",_Output!B:B,1)</f>
        <v>0</v>
      </c>
      <c r="M75" s="263">
        <f>SUMIFS(_Output!H:H,_Output!G:G,'_NIST-CSF_Alignment'!D75,_Output!C:C,"C")</f>
        <v>0</v>
      </c>
      <c r="N75" s="263">
        <f>SUMIFS(_Output!I:I,_Output!G:G,'_NIST-CSF_Alignment'!D75,_Output!C:C,"C")</f>
        <v>0</v>
      </c>
      <c r="O75" s="263">
        <f>SUMIFS(_Output!J:J,_Output!G:G,'_NIST-CSF_Alignment'!D75,_Output!C:C,"C")</f>
        <v>0</v>
      </c>
      <c r="P75" s="231"/>
      <c r="Q75" s="231"/>
      <c r="R75" s="245"/>
    </row>
    <row r="76" spans="1:18" x14ac:dyDescent="0.3">
      <c r="A76" s="269" t="s">
        <v>1</v>
      </c>
      <c r="B76" s="270" t="s">
        <v>1420</v>
      </c>
      <c r="C76" s="263" t="s">
        <v>1453</v>
      </c>
      <c r="D76" s="265" t="s">
        <v>1442</v>
      </c>
      <c r="E76" s="314">
        <f>COUNTIFS(_Output!G:G,'_NIST-CSF_Alignment'!D76,_Output!C:C,"M",_Output!B:B,1)</f>
        <v>4</v>
      </c>
      <c r="F76" s="264">
        <f>SUMIFS(_Output!H:H,_Output!G:G,'_NIST-CSF_Alignment'!D76,_Output!C:C,"M")</f>
        <v>4</v>
      </c>
      <c r="G76" s="242">
        <f>SUMIFS(_Output!I:I,_Output!G:G,'_NIST-CSF_Alignment'!D76,_Output!C:C,"M")</f>
        <v>0</v>
      </c>
      <c r="H76" s="242">
        <f>SUMIFS(_Output!J:J,_Output!G:G,'_NIST-CSF_Alignment'!D76,_Output!C:C,"M")</f>
        <v>20</v>
      </c>
      <c r="I76" s="264"/>
      <c r="J76" s="263"/>
      <c r="K76" s="265"/>
      <c r="L76" s="271">
        <f>COUNTIFS(_Output!G:G,'_NIST-CSF_Alignment'!D76,_Output!C:C,"C",_Output!B:B,1)</f>
        <v>0</v>
      </c>
      <c r="M76" s="263">
        <f>SUMIFS(_Output!H:H,_Output!G:G,'_NIST-CSF_Alignment'!D76,_Output!C:C,"C")</f>
        <v>0</v>
      </c>
      <c r="N76" s="263">
        <f>SUMIFS(_Output!I:I,_Output!G:G,'_NIST-CSF_Alignment'!D76,_Output!C:C,"C")</f>
        <v>0</v>
      </c>
      <c r="O76" s="263">
        <f>SUMIFS(_Output!J:J,_Output!G:G,'_NIST-CSF_Alignment'!D76,_Output!C:C,"C")</f>
        <v>0</v>
      </c>
      <c r="P76" s="263"/>
      <c r="Q76" s="263"/>
      <c r="R76" s="265"/>
    </row>
    <row r="77" spans="1:18" x14ac:dyDescent="0.3">
      <c r="A77" s="322"/>
      <c r="B77" s="300"/>
      <c r="C77" s="293"/>
      <c r="D77" s="313"/>
      <c r="E77" s="316" t="s">
        <v>343</v>
      </c>
      <c r="F77" s="294">
        <f>SUMIFS(F75:F76,$E75:$E76, "&gt;0")</f>
        <v>26</v>
      </c>
      <c r="G77" s="294">
        <f t="shared" ref="G77:H77" si="13">SUMIFS(G75:G76,$E75:$E76, "&gt;0")</f>
        <v>0</v>
      </c>
      <c r="H77" s="294">
        <f t="shared" si="13"/>
        <v>130</v>
      </c>
      <c r="I77" s="294">
        <f>IFERROR(IF(ROUND(100*(G77-F77)/(H77-F77),2) &lt; 0, 0, ROUND(100*(G77-F77)/(H77-F77),2)),0)</f>
        <v>0</v>
      </c>
      <c r="J77" s="295">
        <f>IF(F77&gt;0,1,0)</f>
        <v>1</v>
      </c>
      <c r="K77" s="296"/>
      <c r="L77" s="297" t="s">
        <v>343</v>
      </c>
      <c r="M77" s="295">
        <f>SUMIFS(M75:M76,$L75:$L76, "&gt;0")</f>
        <v>0</v>
      </c>
      <c r="N77" s="295">
        <f t="shared" ref="N77:O77" si="14">SUMIFS(N75:N76,$L75:$L76, "&gt;0")</f>
        <v>0</v>
      </c>
      <c r="O77" s="295">
        <f t="shared" si="14"/>
        <v>0</v>
      </c>
      <c r="P77" s="295">
        <f>IFERROR(IF(ROUND(100*(N77-M77)/(O77-M77),2) &lt; 0, 0, ROUND(100*(N77-M77)/(O77-M77),2)),0)</f>
        <v>0</v>
      </c>
      <c r="Q77" s="295">
        <f>IF(M77&gt;0,1,0)</f>
        <v>0</v>
      </c>
      <c r="R77" s="313"/>
    </row>
    <row r="78" spans="1:18" x14ac:dyDescent="0.3">
      <c r="A78" s="298" t="s">
        <v>1</v>
      </c>
      <c r="B78" s="299" t="s">
        <v>1420</v>
      </c>
      <c r="C78" s="231" t="s">
        <v>1454</v>
      </c>
      <c r="D78" s="245" t="s">
        <v>1443</v>
      </c>
      <c r="E78" s="314">
        <f>COUNTIFS(_Output!G:G,'_NIST-CSF_Alignment'!D78,_Output!C:C,"M",_Output!B:B,1)</f>
        <v>11</v>
      </c>
      <c r="F78" s="264">
        <f>SUMIFS(_Output!H:H,_Output!G:G,'_NIST-CSF_Alignment'!D78,_Output!C:C,"M")</f>
        <v>11</v>
      </c>
      <c r="G78" s="242">
        <f>SUMIFS(_Output!I:I,_Output!G:G,'_NIST-CSF_Alignment'!D78,_Output!C:C,"M")</f>
        <v>0</v>
      </c>
      <c r="H78" s="242">
        <f>SUMIFS(_Output!J:J,_Output!G:G,'_NIST-CSF_Alignment'!D78,_Output!C:C,"M")</f>
        <v>55</v>
      </c>
      <c r="I78" s="242"/>
      <c r="J78" s="231"/>
      <c r="K78" s="245"/>
      <c r="L78" s="271">
        <f>COUNTIFS(_Output!G:G,'_NIST-CSF_Alignment'!D78,_Output!C:C,"C",_Output!B:B,1)</f>
        <v>1</v>
      </c>
      <c r="M78" s="263">
        <f>SUMIFS(_Output!H:H,_Output!G:G,'_NIST-CSF_Alignment'!D78,_Output!C:C,"C")</f>
        <v>1</v>
      </c>
      <c r="N78" s="263">
        <f>SUMIFS(_Output!I:I,_Output!G:G,'_NIST-CSF_Alignment'!D78,_Output!C:C,"C")</f>
        <v>0</v>
      </c>
      <c r="O78" s="263">
        <f>SUMIFS(_Output!J:J,_Output!G:G,'_NIST-CSF_Alignment'!D78,_Output!C:C,"C")</f>
        <v>5</v>
      </c>
      <c r="P78" s="231"/>
      <c r="Q78" s="231"/>
      <c r="R78" s="245"/>
    </row>
    <row r="79" spans="1:18" x14ac:dyDescent="0.3">
      <c r="A79" s="249" t="s">
        <v>1</v>
      </c>
      <c r="B79" s="236" t="s">
        <v>1420</v>
      </c>
      <c r="C79" s="230" t="s">
        <v>1454</v>
      </c>
      <c r="D79" s="63" t="s">
        <v>1444</v>
      </c>
      <c r="E79" s="314">
        <f>COUNTIFS(_Output!G:G,'_NIST-CSF_Alignment'!D79,_Output!C:C,"M",_Output!B:B,1)</f>
        <v>0</v>
      </c>
      <c r="F79" s="264">
        <f>SUMIFS(_Output!H:H,_Output!G:G,'_NIST-CSF_Alignment'!D79,_Output!C:C,"M")</f>
        <v>0</v>
      </c>
      <c r="G79" s="242">
        <f>SUMIFS(_Output!I:I,_Output!G:G,'_NIST-CSF_Alignment'!D79,_Output!C:C,"M")</f>
        <v>0</v>
      </c>
      <c r="H79" s="242">
        <f>SUMIFS(_Output!J:J,_Output!G:G,'_NIST-CSF_Alignment'!D79,_Output!C:C,"M")</f>
        <v>0</v>
      </c>
      <c r="I79" s="241"/>
      <c r="J79" s="230"/>
      <c r="K79" s="63"/>
      <c r="L79" s="271">
        <f>COUNTIFS(_Output!G:G,'_NIST-CSF_Alignment'!D79,_Output!C:C,"C",_Output!B:B,1)</f>
        <v>0</v>
      </c>
      <c r="M79" s="263">
        <f>SUMIFS(_Output!H:H,_Output!G:G,'_NIST-CSF_Alignment'!D79,_Output!C:C,"C")</f>
        <v>0</v>
      </c>
      <c r="N79" s="263">
        <f>SUMIFS(_Output!I:I,_Output!G:G,'_NIST-CSF_Alignment'!D79,_Output!C:C,"C")</f>
        <v>0</v>
      </c>
      <c r="O79" s="263">
        <f>SUMIFS(_Output!J:J,_Output!G:G,'_NIST-CSF_Alignment'!D79,_Output!C:C,"C")</f>
        <v>0</v>
      </c>
      <c r="P79" s="230"/>
      <c r="Q79" s="230"/>
      <c r="R79" s="63"/>
    </row>
    <row r="80" spans="1:18" x14ac:dyDescent="0.3">
      <c r="A80" s="249" t="s">
        <v>1</v>
      </c>
      <c r="B80" s="236" t="s">
        <v>1420</v>
      </c>
      <c r="C80" s="230" t="s">
        <v>1454</v>
      </c>
      <c r="D80" s="63" t="s">
        <v>1445</v>
      </c>
      <c r="E80" s="314">
        <f>COUNTIFS(_Output!G:G,'_NIST-CSF_Alignment'!D80,_Output!C:C,"M",_Output!B:B,1)</f>
        <v>6</v>
      </c>
      <c r="F80" s="264">
        <f>SUMIFS(_Output!H:H,_Output!G:G,'_NIST-CSF_Alignment'!D80,_Output!C:C,"M")</f>
        <v>6</v>
      </c>
      <c r="G80" s="242">
        <f>SUMIFS(_Output!I:I,_Output!G:G,'_NIST-CSF_Alignment'!D80,_Output!C:C,"M")</f>
        <v>0</v>
      </c>
      <c r="H80" s="242">
        <f>SUMIFS(_Output!J:J,_Output!G:G,'_NIST-CSF_Alignment'!D80,_Output!C:C,"M")</f>
        <v>30</v>
      </c>
      <c r="I80" s="241"/>
      <c r="J80" s="230"/>
      <c r="K80" s="63"/>
      <c r="L80" s="271">
        <f>COUNTIFS(_Output!G:G,'_NIST-CSF_Alignment'!D80,_Output!C:C,"C",_Output!B:B,1)</f>
        <v>0</v>
      </c>
      <c r="M80" s="263">
        <f>SUMIFS(_Output!H:H,_Output!G:G,'_NIST-CSF_Alignment'!D80,_Output!C:C,"C")</f>
        <v>0</v>
      </c>
      <c r="N80" s="263">
        <f>SUMIFS(_Output!I:I,_Output!G:G,'_NIST-CSF_Alignment'!D80,_Output!C:C,"C")</f>
        <v>0</v>
      </c>
      <c r="O80" s="263">
        <f>SUMIFS(_Output!J:J,_Output!G:G,'_NIST-CSF_Alignment'!D80,_Output!C:C,"C")</f>
        <v>0</v>
      </c>
      <c r="P80" s="230"/>
      <c r="Q80" s="230"/>
      <c r="R80" s="63"/>
    </row>
    <row r="81" spans="1:18" x14ac:dyDescent="0.3">
      <c r="A81" s="269" t="s">
        <v>1</v>
      </c>
      <c r="B81" s="270" t="s">
        <v>1420</v>
      </c>
      <c r="C81" s="263" t="s">
        <v>1454</v>
      </c>
      <c r="D81" s="265" t="s">
        <v>1446</v>
      </c>
      <c r="E81" s="314">
        <f>COUNTIFS(_Output!G:G,'_NIST-CSF_Alignment'!D81,_Output!C:C,"M",_Output!B:B,1)</f>
        <v>0</v>
      </c>
      <c r="F81" s="264">
        <f>SUMIFS(_Output!H:H,_Output!G:G,'_NIST-CSF_Alignment'!D81,_Output!C:C,"M")</f>
        <v>0</v>
      </c>
      <c r="G81" s="242">
        <f>SUMIFS(_Output!I:I,_Output!G:G,'_NIST-CSF_Alignment'!D81,_Output!C:C,"M")</f>
        <v>0</v>
      </c>
      <c r="H81" s="242">
        <f>SUMIFS(_Output!J:J,_Output!G:G,'_NIST-CSF_Alignment'!D81,_Output!C:C,"M")</f>
        <v>0</v>
      </c>
      <c r="I81" s="264"/>
      <c r="J81" s="263"/>
      <c r="K81" s="265"/>
      <c r="L81" s="271">
        <f>COUNTIFS(_Output!G:G,'_NIST-CSF_Alignment'!D81,_Output!C:C,"C",_Output!B:B,1)</f>
        <v>0</v>
      </c>
      <c r="M81" s="263">
        <f>SUMIFS(_Output!H:H,_Output!G:G,'_NIST-CSF_Alignment'!D81,_Output!C:C,"C")</f>
        <v>0</v>
      </c>
      <c r="N81" s="263">
        <f>SUMIFS(_Output!I:I,_Output!G:G,'_NIST-CSF_Alignment'!D81,_Output!C:C,"C")</f>
        <v>0</v>
      </c>
      <c r="O81" s="263">
        <f>SUMIFS(_Output!J:J,_Output!G:G,'_NIST-CSF_Alignment'!D81,_Output!C:C,"C")</f>
        <v>0</v>
      </c>
      <c r="P81" s="263"/>
      <c r="Q81" s="263"/>
      <c r="R81" s="265"/>
    </row>
    <row r="82" spans="1:18" x14ac:dyDescent="0.3">
      <c r="A82" s="269" t="s">
        <v>1</v>
      </c>
      <c r="B82" s="270" t="s">
        <v>1420</v>
      </c>
      <c r="C82" s="263" t="s">
        <v>1454</v>
      </c>
      <c r="D82" s="265" t="s">
        <v>2809</v>
      </c>
      <c r="E82" s="314">
        <f>COUNTIFS(_Output!G:G,'_NIST-CSF_Alignment'!D82,_Output!C:C,"M",_Output!B:B,1)</f>
        <v>4</v>
      </c>
      <c r="F82" s="264">
        <f>SUMIFS(_Output!H:H,_Output!G:G,'_NIST-CSF_Alignment'!D82,_Output!C:C,"M")</f>
        <v>4</v>
      </c>
      <c r="G82" s="242">
        <f>SUMIFS(_Output!I:I,_Output!G:G,'_NIST-CSF_Alignment'!D82,_Output!C:C,"M")</f>
        <v>0</v>
      </c>
      <c r="H82" s="242">
        <f>SUMIFS(_Output!J:J,_Output!G:G,'_NIST-CSF_Alignment'!D82,_Output!C:C,"M")</f>
        <v>20</v>
      </c>
      <c r="I82" s="267"/>
      <c r="J82" s="266"/>
      <c r="K82" s="268"/>
      <c r="L82" s="271">
        <f>COUNTIFS(_Output!G:G,'_NIST-CSF_Alignment'!D82,_Output!C:C,"C",_Output!B:B,1)</f>
        <v>0</v>
      </c>
      <c r="M82" s="263">
        <f>SUMIFS(_Output!H:H,_Output!G:G,'_NIST-CSF_Alignment'!D82,_Output!C:C,"C")</f>
        <v>0</v>
      </c>
      <c r="N82" s="263">
        <f>SUMIFS(_Output!I:I,_Output!G:G,'_NIST-CSF_Alignment'!D82,_Output!C:C,"C")</f>
        <v>0</v>
      </c>
      <c r="O82" s="263">
        <f>SUMIFS(_Output!J:J,_Output!G:G,'_NIST-CSF_Alignment'!D82,_Output!C:C,"C")</f>
        <v>0</v>
      </c>
      <c r="P82" s="266"/>
      <c r="Q82" s="266"/>
      <c r="R82" s="268"/>
    </row>
    <row r="83" spans="1:18" ht="15.15" thickBot="1" x14ac:dyDescent="0.35">
      <c r="A83" s="340"/>
      <c r="B83" s="341"/>
      <c r="C83" s="328"/>
      <c r="D83" s="329"/>
      <c r="E83" s="339" t="s">
        <v>343</v>
      </c>
      <c r="F83" s="331">
        <f>SUMIFS(F78:F82,$E78:$E82, "&gt;0")</f>
        <v>21</v>
      </c>
      <c r="G83" s="331">
        <f>SUMIFS(G78:G82,$E78:$E82, "&gt;0")</f>
        <v>0</v>
      </c>
      <c r="H83" s="331">
        <f>SUMIFS(H78:H82,$E78:$E82, "&gt;0")</f>
        <v>105</v>
      </c>
      <c r="I83" s="331">
        <f>IFERROR(IF(ROUND(100*(G83-F83)/(H83-F83),2) &lt; 0, 0, ROUND(100*(G83-F83)/(H83-F83),2)),0)</f>
        <v>0</v>
      </c>
      <c r="J83" s="332">
        <f>IF(F83&gt;0,1,0)</f>
        <v>1</v>
      </c>
      <c r="K83" s="333"/>
      <c r="L83" s="334" t="s">
        <v>343</v>
      </c>
      <c r="M83" s="332">
        <f>SUMIFS(M78:M82,$L78:$L82, "&gt;0")</f>
        <v>1</v>
      </c>
      <c r="N83" s="332">
        <f>SUMIFS(N78:N82,$L78:$L82, "&gt;0")</f>
        <v>0</v>
      </c>
      <c r="O83" s="332">
        <f>SUMIFS(O78:O82,$L78:$L82, "&gt;0")</f>
        <v>5</v>
      </c>
      <c r="P83" s="332">
        <f>IFERROR(IF(ROUND(100*(N83-M83)/(O83-M83),2) &lt; 0, 0, ROUND(100*(N83-M83)/(O83-M83),2)),0)</f>
        <v>0</v>
      </c>
      <c r="Q83" s="332">
        <f>IF(M83&gt;0,1,0)</f>
        <v>1</v>
      </c>
      <c r="R83" s="333"/>
    </row>
    <row r="84" spans="1:18" ht="15.15" thickBot="1" x14ac:dyDescent="0.35">
      <c r="A84" s="272"/>
      <c r="B84" s="273"/>
      <c r="C84" s="257"/>
      <c r="D84" s="282"/>
      <c r="E84" s="336" t="s">
        <v>1521</v>
      </c>
      <c r="F84" s="258"/>
      <c r="G84" s="258"/>
      <c r="H84" s="258"/>
      <c r="I84" s="258">
        <f>SUM(I39:I83)</f>
        <v>0</v>
      </c>
      <c r="J84" s="259">
        <f>SUM(J39:J83)</f>
        <v>6</v>
      </c>
      <c r="K84" s="260">
        <f>IFERROR(ROUND(I84/J84,2),0)</f>
        <v>0</v>
      </c>
      <c r="L84" s="261" t="s">
        <v>1521</v>
      </c>
      <c r="M84" s="259"/>
      <c r="N84" s="259"/>
      <c r="O84" s="259"/>
      <c r="P84" s="259">
        <f>SUM(P39:P83)</f>
        <v>0</v>
      </c>
      <c r="Q84" s="259">
        <f>SUM(Q39:Q83)</f>
        <v>4</v>
      </c>
      <c r="R84" s="260">
        <f>IFERROR(ROUND(P84/Q84,2),0)</f>
        <v>0</v>
      </c>
    </row>
    <row r="85" spans="1:18" x14ac:dyDescent="0.3">
      <c r="A85" s="250" t="s">
        <v>1</v>
      </c>
      <c r="B85" s="237" t="s">
        <v>1421</v>
      </c>
      <c r="C85" s="229" t="s">
        <v>1455</v>
      </c>
      <c r="D85" s="244" t="s">
        <v>1476</v>
      </c>
      <c r="E85" s="314">
        <f>COUNTIFS(_Output!G:G,'_NIST-CSF_Alignment'!D85,_Output!C:C,"M",_Output!B:B,1)</f>
        <v>0</v>
      </c>
      <c r="F85" s="264">
        <f>SUMIFS(_Output!H:H,_Output!G:G,'_NIST-CSF_Alignment'!D85,_Output!C:C,"M")</f>
        <v>0</v>
      </c>
      <c r="G85" s="242">
        <f>SUMIFS(_Output!I:I,_Output!G:G,'_NIST-CSF_Alignment'!D85,_Output!C:C,"M")</f>
        <v>0</v>
      </c>
      <c r="H85" s="242">
        <f>SUMIFS(_Output!J:J,_Output!G:G,'_NIST-CSF_Alignment'!D85,_Output!C:C,"M")</f>
        <v>0</v>
      </c>
      <c r="I85" s="240"/>
      <c r="J85" s="229"/>
      <c r="K85" s="244"/>
      <c r="L85" s="271">
        <f>COUNTIFS(_Output!G:G,'_NIST-CSF_Alignment'!D85,_Output!C:C,"C",_Output!B:B,1)</f>
        <v>5</v>
      </c>
      <c r="M85" s="263">
        <f>SUMIFS(_Output!H:H,_Output!G:G,'_NIST-CSF_Alignment'!D85,_Output!C:C,"C")</f>
        <v>5</v>
      </c>
      <c r="N85" s="263">
        <f>SUMIFS(_Output!I:I,_Output!G:G,'_NIST-CSF_Alignment'!D85,_Output!C:C,"C")</f>
        <v>0</v>
      </c>
      <c r="O85" s="263">
        <f>SUMIFS(_Output!J:J,_Output!G:G,'_NIST-CSF_Alignment'!D85,_Output!C:C,"C")</f>
        <v>25</v>
      </c>
      <c r="P85" s="229"/>
      <c r="Q85" s="229"/>
      <c r="R85" s="244"/>
    </row>
    <row r="86" spans="1:18" x14ac:dyDescent="0.3">
      <c r="A86" s="251" t="s">
        <v>1</v>
      </c>
      <c r="B86" s="238" t="s">
        <v>1421</v>
      </c>
      <c r="C86" s="230" t="s">
        <v>1455</v>
      </c>
      <c r="D86" s="63" t="s">
        <v>1477</v>
      </c>
      <c r="E86" s="314">
        <f>COUNTIFS(_Output!G:G,'_NIST-CSF_Alignment'!D86,_Output!C:C,"M",_Output!B:B,1)</f>
        <v>2</v>
      </c>
      <c r="F86" s="264">
        <f>SUMIFS(_Output!H:H,_Output!G:G,'_NIST-CSF_Alignment'!D86,_Output!C:C,"M")</f>
        <v>2</v>
      </c>
      <c r="G86" s="242">
        <f>SUMIFS(_Output!I:I,_Output!G:G,'_NIST-CSF_Alignment'!D86,_Output!C:C,"M")</f>
        <v>0</v>
      </c>
      <c r="H86" s="242">
        <f>SUMIFS(_Output!J:J,_Output!G:G,'_NIST-CSF_Alignment'!D86,_Output!C:C,"M")</f>
        <v>10</v>
      </c>
      <c r="I86" s="241"/>
      <c r="J86" s="230"/>
      <c r="K86" s="63"/>
      <c r="L86" s="271">
        <f>COUNTIFS(_Output!G:G,'_NIST-CSF_Alignment'!D86,_Output!C:C,"C",_Output!B:B,1)</f>
        <v>29</v>
      </c>
      <c r="M86" s="263">
        <f>SUMIFS(_Output!H:H,_Output!G:G,'_NIST-CSF_Alignment'!D86,_Output!C:C,"C")</f>
        <v>29</v>
      </c>
      <c r="N86" s="263">
        <f>SUMIFS(_Output!I:I,_Output!G:G,'_NIST-CSF_Alignment'!D86,_Output!C:C,"C")</f>
        <v>0</v>
      </c>
      <c r="O86" s="263">
        <f>SUMIFS(_Output!J:J,_Output!G:G,'_NIST-CSF_Alignment'!D86,_Output!C:C,"C")</f>
        <v>145</v>
      </c>
      <c r="P86" s="230"/>
      <c r="Q86" s="230"/>
      <c r="R86" s="63"/>
    </row>
    <row r="87" spans="1:18" x14ac:dyDescent="0.3">
      <c r="A87" s="251" t="s">
        <v>1</v>
      </c>
      <c r="B87" s="238" t="s">
        <v>1421</v>
      </c>
      <c r="C87" s="230" t="s">
        <v>1455</v>
      </c>
      <c r="D87" s="63" t="s">
        <v>1478</v>
      </c>
      <c r="E87" s="314">
        <f>COUNTIFS(_Output!G:G,'_NIST-CSF_Alignment'!D87,_Output!C:C,"M",_Output!B:B,1)</f>
        <v>4</v>
      </c>
      <c r="F87" s="264">
        <f>SUMIFS(_Output!H:H,_Output!G:G,'_NIST-CSF_Alignment'!D87,_Output!C:C,"M")</f>
        <v>4</v>
      </c>
      <c r="G87" s="242">
        <f>SUMIFS(_Output!I:I,_Output!G:G,'_NIST-CSF_Alignment'!D87,_Output!C:C,"M")</f>
        <v>0</v>
      </c>
      <c r="H87" s="242">
        <f>SUMIFS(_Output!J:J,_Output!G:G,'_NIST-CSF_Alignment'!D87,_Output!C:C,"M")</f>
        <v>20</v>
      </c>
      <c r="I87" s="241"/>
      <c r="J87" s="230"/>
      <c r="K87" s="63"/>
      <c r="L87" s="271">
        <f>COUNTIFS(_Output!G:G,'_NIST-CSF_Alignment'!D87,_Output!C:C,"C",_Output!B:B,1)</f>
        <v>18</v>
      </c>
      <c r="M87" s="263">
        <f>SUMIFS(_Output!H:H,_Output!G:G,'_NIST-CSF_Alignment'!D87,_Output!C:C,"C")</f>
        <v>18</v>
      </c>
      <c r="N87" s="263">
        <f>SUMIFS(_Output!I:I,_Output!G:G,'_NIST-CSF_Alignment'!D87,_Output!C:C,"C")</f>
        <v>0</v>
      </c>
      <c r="O87" s="263">
        <f>SUMIFS(_Output!J:J,_Output!G:G,'_NIST-CSF_Alignment'!D87,_Output!C:C,"C")</f>
        <v>90</v>
      </c>
      <c r="P87" s="230"/>
      <c r="Q87" s="230"/>
      <c r="R87" s="63"/>
    </row>
    <row r="88" spans="1:18" x14ac:dyDescent="0.3">
      <c r="A88" s="251" t="s">
        <v>1</v>
      </c>
      <c r="B88" s="238" t="s">
        <v>1421</v>
      </c>
      <c r="C88" s="230" t="s">
        <v>1455</v>
      </c>
      <c r="D88" s="63" t="s">
        <v>1479</v>
      </c>
      <c r="E88" s="314">
        <f>COUNTIFS(_Output!G:G,'_NIST-CSF_Alignment'!D88,_Output!C:C,"M",_Output!B:B,1)</f>
        <v>0</v>
      </c>
      <c r="F88" s="264">
        <f>SUMIFS(_Output!H:H,_Output!G:G,'_NIST-CSF_Alignment'!D88,_Output!C:C,"M")</f>
        <v>0</v>
      </c>
      <c r="G88" s="242">
        <f>SUMIFS(_Output!I:I,_Output!G:G,'_NIST-CSF_Alignment'!D88,_Output!C:C,"M")</f>
        <v>0</v>
      </c>
      <c r="H88" s="242">
        <f>SUMIFS(_Output!J:J,_Output!G:G,'_NIST-CSF_Alignment'!D88,_Output!C:C,"M")</f>
        <v>0</v>
      </c>
      <c r="I88" s="241"/>
      <c r="J88" s="230"/>
      <c r="K88" s="63"/>
      <c r="L88" s="271">
        <f>COUNTIFS(_Output!G:G,'_NIST-CSF_Alignment'!D88,_Output!C:C,"C",_Output!B:B,1)</f>
        <v>2</v>
      </c>
      <c r="M88" s="263">
        <f>SUMIFS(_Output!H:H,_Output!G:G,'_NIST-CSF_Alignment'!D88,_Output!C:C,"C")</f>
        <v>2</v>
      </c>
      <c r="N88" s="263">
        <f>SUMIFS(_Output!I:I,_Output!G:G,'_NIST-CSF_Alignment'!D88,_Output!C:C,"C")</f>
        <v>0</v>
      </c>
      <c r="O88" s="263">
        <f>SUMIFS(_Output!J:J,_Output!G:G,'_NIST-CSF_Alignment'!D88,_Output!C:C,"C")</f>
        <v>10</v>
      </c>
      <c r="P88" s="230"/>
      <c r="Q88" s="230"/>
      <c r="R88" s="63"/>
    </row>
    <row r="89" spans="1:18" x14ac:dyDescent="0.3">
      <c r="A89" s="274" t="s">
        <v>1</v>
      </c>
      <c r="B89" s="275" t="s">
        <v>1421</v>
      </c>
      <c r="C89" s="263" t="s">
        <v>1455</v>
      </c>
      <c r="D89" s="265" t="s">
        <v>1480</v>
      </c>
      <c r="E89" s="314">
        <f>COUNTIFS(_Output!G:G,'_NIST-CSF_Alignment'!D89,_Output!C:C,"M",_Output!B:B,1)</f>
        <v>0</v>
      </c>
      <c r="F89" s="264">
        <f>SUMIFS(_Output!H:H,_Output!G:G,'_NIST-CSF_Alignment'!D89,_Output!C:C,"M")</f>
        <v>0</v>
      </c>
      <c r="G89" s="242">
        <f>SUMIFS(_Output!I:I,_Output!G:G,'_NIST-CSF_Alignment'!D89,_Output!C:C,"M")</f>
        <v>0</v>
      </c>
      <c r="H89" s="242">
        <f>SUMIFS(_Output!J:J,_Output!G:G,'_NIST-CSF_Alignment'!D89,_Output!C:C,"M")</f>
        <v>0</v>
      </c>
      <c r="I89" s="264"/>
      <c r="J89" s="263"/>
      <c r="K89" s="265"/>
      <c r="L89" s="271">
        <f>COUNTIFS(_Output!G:G,'_NIST-CSF_Alignment'!D89,_Output!C:C,"C",_Output!B:B,1)</f>
        <v>4</v>
      </c>
      <c r="M89" s="263">
        <f>SUMIFS(_Output!H:H,_Output!G:G,'_NIST-CSF_Alignment'!D89,_Output!C:C,"C")</f>
        <v>4</v>
      </c>
      <c r="N89" s="263">
        <f>SUMIFS(_Output!I:I,_Output!G:G,'_NIST-CSF_Alignment'!D89,_Output!C:C,"C")</f>
        <v>0</v>
      </c>
      <c r="O89" s="263">
        <f>SUMIFS(_Output!J:J,_Output!G:G,'_NIST-CSF_Alignment'!D89,_Output!C:C,"C")</f>
        <v>20</v>
      </c>
      <c r="P89" s="263"/>
      <c r="Q89" s="263"/>
      <c r="R89" s="265"/>
    </row>
    <row r="90" spans="1:18" x14ac:dyDescent="0.3">
      <c r="A90" s="323"/>
      <c r="B90" s="303"/>
      <c r="C90" s="293"/>
      <c r="D90" s="313"/>
      <c r="E90" s="315" t="s">
        <v>343</v>
      </c>
      <c r="F90" s="294">
        <f>SUMIFS(F85:F89,$E85:$E89, "&gt;0")</f>
        <v>6</v>
      </c>
      <c r="G90" s="294">
        <f t="shared" ref="G90:H90" si="15">SUMIFS(G85:G89,$E85:$E89, "&gt;0")</f>
        <v>0</v>
      </c>
      <c r="H90" s="294">
        <f t="shared" si="15"/>
        <v>30</v>
      </c>
      <c r="I90" s="294">
        <f>IFERROR(IF(ROUND(100*(G90-F90)/(H90-F90),2) &lt; 0, 0, ROUND(100*(G90-F90)/(H90-F90),2)),0)</f>
        <v>0</v>
      </c>
      <c r="J90" s="295">
        <f>IF(F90&gt;0,1,0)</f>
        <v>1</v>
      </c>
      <c r="K90" s="296"/>
      <c r="L90" s="297" t="s">
        <v>343</v>
      </c>
      <c r="M90" s="295">
        <f>SUMIFS(M85:M89,$L85:$L89, "&gt;0")</f>
        <v>58</v>
      </c>
      <c r="N90" s="295">
        <f t="shared" ref="N90:O90" si="16">SUMIFS(N85:N89,$L85:$L89, "&gt;0")</f>
        <v>0</v>
      </c>
      <c r="O90" s="295">
        <f t="shared" si="16"/>
        <v>290</v>
      </c>
      <c r="P90" s="295">
        <f>IFERROR(IF(ROUND(100*(N90-M90)/(O90-M90),2) &lt; 0, 0, ROUND(100*(N90-M90)/(O90-M90),2)),0)</f>
        <v>0</v>
      </c>
      <c r="Q90" s="295">
        <f>IF(M90&gt;0,1,0)</f>
        <v>1</v>
      </c>
      <c r="R90" s="313"/>
    </row>
    <row r="91" spans="1:18" x14ac:dyDescent="0.3">
      <c r="A91" s="301" t="s">
        <v>1</v>
      </c>
      <c r="B91" s="302" t="s">
        <v>1421</v>
      </c>
      <c r="C91" s="231" t="s">
        <v>1456</v>
      </c>
      <c r="D91" s="245" t="s">
        <v>1481</v>
      </c>
      <c r="E91" s="314">
        <f>COUNTIFS(_Output!G:G,'_NIST-CSF_Alignment'!D91,_Output!C:C,"M",_Output!B:B,1)</f>
        <v>2</v>
      </c>
      <c r="F91" s="264">
        <f>SUMIFS(_Output!H:H,_Output!G:G,'_NIST-CSF_Alignment'!D91,_Output!C:C,"M")</f>
        <v>2</v>
      </c>
      <c r="G91" s="242">
        <f>SUMIFS(_Output!I:I,_Output!G:G,'_NIST-CSF_Alignment'!D91,_Output!C:C,"M")</f>
        <v>0</v>
      </c>
      <c r="H91" s="242">
        <f>SUMIFS(_Output!J:J,_Output!G:G,'_NIST-CSF_Alignment'!D91,_Output!C:C,"M")</f>
        <v>10</v>
      </c>
      <c r="I91" s="242"/>
      <c r="J91" s="231"/>
      <c r="K91" s="245"/>
      <c r="L91" s="271">
        <f>COUNTIFS(_Output!G:G,'_NIST-CSF_Alignment'!D91,_Output!C:C,"C",_Output!B:B,1)</f>
        <v>26</v>
      </c>
      <c r="M91" s="263">
        <f>SUMIFS(_Output!H:H,_Output!G:G,'_NIST-CSF_Alignment'!D91,_Output!C:C,"C")</f>
        <v>26</v>
      </c>
      <c r="N91" s="263">
        <f>SUMIFS(_Output!I:I,_Output!G:G,'_NIST-CSF_Alignment'!D91,_Output!C:C,"C")</f>
        <v>0</v>
      </c>
      <c r="O91" s="263">
        <f>SUMIFS(_Output!J:J,_Output!G:G,'_NIST-CSF_Alignment'!D91,_Output!C:C,"C")</f>
        <v>130</v>
      </c>
      <c r="P91" s="231"/>
      <c r="Q91" s="231"/>
      <c r="R91" s="245"/>
    </row>
    <row r="92" spans="1:18" x14ac:dyDescent="0.3">
      <c r="A92" s="251" t="s">
        <v>1</v>
      </c>
      <c r="B92" s="238" t="s">
        <v>1421</v>
      </c>
      <c r="C92" s="230" t="s">
        <v>1456</v>
      </c>
      <c r="D92" s="63" t="s">
        <v>1482</v>
      </c>
      <c r="E92" s="314">
        <f>COUNTIFS(_Output!G:G,'_NIST-CSF_Alignment'!D92,_Output!C:C,"M",_Output!B:B,1)</f>
        <v>2</v>
      </c>
      <c r="F92" s="264">
        <f>SUMIFS(_Output!H:H,_Output!G:G,'_NIST-CSF_Alignment'!D92,_Output!C:C,"M")</f>
        <v>2</v>
      </c>
      <c r="G92" s="242">
        <f>SUMIFS(_Output!I:I,_Output!G:G,'_NIST-CSF_Alignment'!D92,_Output!C:C,"M")</f>
        <v>0</v>
      </c>
      <c r="H92" s="242">
        <f>SUMIFS(_Output!J:J,_Output!G:G,'_NIST-CSF_Alignment'!D92,_Output!C:C,"M")</f>
        <v>10</v>
      </c>
      <c r="I92" s="241"/>
      <c r="J92" s="230"/>
      <c r="K92" s="63"/>
      <c r="L92" s="271">
        <f>COUNTIFS(_Output!G:G,'_NIST-CSF_Alignment'!D92,_Output!C:C,"C",_Output!B:B,1)</f>
        <v>1</v>
      </c>
      <c r="M92" s="263">
        <f>SUMIFS(_Output!H:H,_Output!G:G,'_NIST-CSF_Alignment'!D92,_Output!C:C,"C")</f>
        <v>1</v>
      </c>
      <c r="N92" s="263">
        <f>SUMIFS(_Output!I:I,_Output!G:G,'_NIST-CSF_Alignment'!D92,_Output!C:C,"C")</f>
        <v>0</v>
      </c>
      <c r="O92" s="263">
        <f>SUMIFS(_Output!J:J,_Output!G:G,'_NIST-CSF_Alignment'!D92,_Output!C:C,"C")</f>
        <v>5</v>
      </c>
      <c r="P92" s="230"/>
      <c r="Q92" s="230"/>
      <c r="R92" s="63"/>
    </row>
    <row r="93" spans="1:18" x14ac:dyDescent="0.3">
      <c r="A93" s="251" t="s">
        <v>1</v>
      </c>
      <c r="B93" s="238" t="s">
        <v>1421</v>
      </c>
      <c r="C93" s="230" t="s">
        <v>1456</v>
      </c>
      <c r="D93" s="63" t="s">
        <v>1483</v>
      </c>
      <c r="E93" s="314">
        <f>COUNTIFS(_Output!G:G,'_NIST-CSF_Alignment'!D93,_Output!C:C,"M",_Output!B:B,1)</f>
        <v>2</v>
      </c>
      <c r="F93" s="264">
        <f>SUMIFS(_Output!H:H,_Output!G:G,'_NIST-CSF_Alignment'!D93,_Output!C:C,"M")</f>
        <v>2</v>
      </c>
      <c r="G93" s="242">
        <f>SUMIFS(_Output!I:I,_Output!G:G,'_NIST-CSF_Alignment'!D93,_Output!C:C,"M")</f>
        <v>0</v>
      </c>
      <c r="H93" s="242">
        <f>SUMIFS(_Output!J:J,_Output!G:G,'_NIST-CSF_Alignment'!D93,_Output!C:C,"M")</f>
        <v>10</v>
      </c>
      <c r="I93" s="241"/>
      <c r="J93" s="230"/>
      <c r="K93" s="63"/>
      <c r="L93" s="271">
        <f>COUNTIFS(_Output!G:G,'_NIST-CSF_Alignment'!D93,_Output!C:C,"C",_Output!B:B,1)</f>
        <v>1</v>
      </c>
      <c r="M93" s="263">
        <f>SUMIFS(_Output!H:H,_Output!G:G,'_NIST-CSF_Alignment'!D93,_Output!C:C,"C")</f>
        <v>1</v>
      </c>
      <c r="N93" s="263">
        <f>SUMIFS(_Output!I:I,_Output!G:G,'_NIST-CSF_Alignment'!D93,_Output!C:C,"C")</f>
        <v>0</v>
      </c>
      <c r="O93" s="263">
        <f>SUMIFS(_Output!J:J,_Output!G:G,'_NIST-CSF_Alignment'!D93,_Output!C:C,"C")</f>
        <v>5</v>
      </c>
      <c r="P93" s="230"/>
      <c r="Q93" s="230"/>
      <c r="R93" s="63"/>
    </row>
    <row r="94" spans="1:18" x14ac:dyDescent="0.3">
      <c r="A94" s="251" t="s">
        <v>1</v>
      </c>
      <c r="B94" s="238" t="s">
        <v>1421</v>
      </c>
      <c r="C94" s="230" t="s">
        <v>1456</v>
      </c>
      <c r="D94" s="63" t="s">
        <v>1484</v>
      </c>
      <c r="E94" s="314">
        <f>COUNTIFS(_Output!G:G,'_NIST-CSF_Alignment'!D94,_Output!C:C,"M",_Output!B:B,1)</f>
        <v>2</v>
      </c>
      <c r="F94" s="264">
        <f>SUMIFS(_Output!H:H,_Output!G:G,'_NIST-CSF_Alignment'!D94,_Output!C:C,"M")</f>
        <v>2</v>
      </c>
      <c r="G94" s="242">
        <f>SUMIFS(_Output!I:I,_Output!G:G,'_NIST-CSF_Alignment'!D94,_Output!C:C,"M")</f>
        <v>0</v>
      </c>
      <c r="H94" s="242">
        <f>SUMIFS(_Output!J:J,_Output!G:G,'_NIST-CSF_Alignment'!D94,_Output!C:C,"M")</f>
        <v>10</v>
      </c>
      <c r="I94" s="241"/>
      <c r="J94" s="230"/>
      <c r="K94" s="63"/>
      <c r="L94" s="271">
        <f>COUNTIFS(_Output!G:G,'_NIST-CSF_Alignment'!D94,_Output!C:C,"C",_Output!B:B,1)</f>
        <v>3</v>
      </c>
      <c r="M94" s="263">
        <f>SUMIFS(_Output!H:H,_Output!G:G,'_NIST-CSF_Alignment'!D94,_Output!C:C,"C")</f>
        <v>3</v>
      </c>
      <c r="N94" s="263">
        <f>SUMIFS(_Output!I:I,_Output!G:G,'_NIST-CSF_Alignment'!D94,_Output!C:C,"C")</f>
        <v>0</v>
      </c>
      <c r="O94" s="263">
        <f>SUMIFS(_Output!J:J,_Output!G:G,'_NIST-CSF_Alignment'!D94,_Output!C:C,"C")</f>
        <v>15</v>
      </c>
      <c r="P94" s="230"/>
      <c r="Q94" s="230"/>
      <c r="R94" s="63"/>
    </row>
    <row r="95" spans="1:18" x14ac:dyDescent="0.3">
      <c r="A95" s="251" t="s">
        <v>1</v>
      </c>
      <c r="B95" s="238" t="s">
        <v>1421</v>
      </c>
      <c r="C95" s="230" t="s">
        <v>1456</v>
      </c>
      <c r="D95" s="63" t="s">
        <v>1485</v>
      </c>
      <c r="E95" s="314">
        <f>COUNTIFS(_Output!G:G,'_NIST-CSF_Alignment'!D95,_Output!C:C,"M",_Output!B:B,1)</f>
        <v>2</v>
      </c>
      <c r="F95" s="264">
        <f>SUMIFS(_Output!H:H,_Output!G:G,'_NIST-CSF_Alignment'!D95,_Output!C:C,"M")</f>
        <v>2</v>
      </c>
      <c r="G95" s="242">
        <f>SUMIFS(_Output!I:I,_Output!G:G,'_NIST-CSF_Alignment'!D95,_Output!C:C,"M")</f>
        <v>0</v>
      </c>
      <c r="H95" s="242">
        <f>SUMIFS(_Output!J:J,_Output!G:G,'_NIST-CSF_Alignment'!D95,_Output!C:C,"M")</f>
        <v>10</v>
      </c>
      <c r="I95" s="241"/>
      <c r="J95" s="230"/>
      <c r="K95" s="63"/>
      <c r="L95" s="271">
        <f>COUNTIFS(_Output!G:G,'_NIST-CSF_Alignment'!D95,_Output!C:C,"C",_Output!B:B,1)</f>
        <v>2</v>
      </c>
      <c r="M95" s="263">
        <f>SUMIFS(_Output!H:H,_Output!G:G,'_NIST-CSF_Alignment'!D95,_Output!C:C,"C")</f>
        <v>2</v>
      </c>
      <c r="N95" s="263">
        <f>SUMIFS(_Output!I:I,_Output!G:G,'_NIST-CSF_Alignment'!D95,_Output!C:C,"C")</f>
        <v>0</v>
      </c>
      <c r="O95" s="263">
        <f>SUMIFS(_Output!J:J,_Output!G:G,'_NIST-CSF_Alignment'!D95,_Output!C:C,"C")</f>
        <v>10</v>
      </c>
      <c r="P95" s="230"/>
      <c r="Q95" s="230"/>
      <c r="R95" s="63"/>
    </row>
    <row r="96" spans="1:18" x14ac:dyDescent="0.3">
      <c r="A96" s="251" t="s">
        <v>1</v>
      </c>
      <c r="B96" s="238" t="s">
        <v>1421</v>
      </c>
      <c r="C96" s="230" t="s">
        <v>1456</v>
      </c>
      <c r="D96" s="63" t="s">
        <v>1486</v>
      </c>
      <c r="E96" s="314">
        <f>COUNTIFS(_Output!G:G,'_NIST-CSF_Alignment'!D96,_Output!C:C,"M",_Output!B:B,1)</f>
        <v>2</v>
      </c>
      <c r="F96" s="264">
        <f>SUMIFS(_Output!H:H,_Output!G:G,'_NIST-CSF_Alignment'!D96,_Output!C:C,"M")</f>
        <v>2</v>
      </c>
      <c r="G96" s="242">
        <f>SUMIFS(_Output!I:I,_Output!G:G,'_NIST-CSF_Alignment'!D96,_Output!C:C,"M")</f>
        <v>0</v>
      </c>
      <c r="H96" s="242">
        <f>SUMIFS(_Output!J:J,_Output!G:G,'_NIST-CSF_Alignment'!D96,_Output!C:C,"M")</f>
        <v>10</v>
      </c>
      <c r="I96" s="241"/>
      <c r="J96" s="230"/>
      <c r="K96" s="63"/>
      <c r="L96" s="271">
        <f>COUNTIFS(_Output!G:G,'_NIST-CSF_Alignment'!D96,_Output!C:C,"C",_Output!B:B,1)</f>
        <v>3</v>
      </c>
      <c r="M96" s="263">
        <f>SUMIFS(_Output!H:H,_Output!G:G,'_NIST-CSF_Alignment'!D96,_Output!C:C,"C")</f>
        <v>3</v>
      </c>
      <c r="N96" s="263">
        <f>SUMIFS(_Output!I:I,_Output!G:G,'_NIST-CSF_Alignment'!D96,_Output!C:C,"C")</f>
        <v>0</v>
      </c>
      <c r="O96" s="263">
        <f>SUMIFS(_Output!J:J,_Output!G:G,'_NIST-CSF_Alignment'!D96,_Output!C:C,"C")</f>
        <v>15</v>
      </c>
      <c r="P96" s="230"/>
      <c r="Q96" s="230"/>
      <c r="R96" s="63"/>
    </row>
    <row r="97" spans="1:18" x14ac:dyDescent="0.3">
      <c r="A97" s="251" t="s">
        <v>1</v>
      </c>
      <c r="B97" s="238" t="s">
        <v>1421</v>
      </c>
      <c r="C97" s="230" t="s">
        <v>1456</v>
      </c>
      <c r="D97" s="63" t="s">
        <v>1487</v>
      </c>
      <c r="E97" s="314">
        <f>COUNTIFS(_Output!G:G,'_NIST-CSF_Alignment'!D97,_Output!C:C,"M",_Output!B:B,1)</f>
        <v>2</v>
      </c>
      <c r="F97" s="264">
        <f>SUMIFS(_Output!H:H,_Output!G:G,'_NIST-CSF_Alignment'!D97,_Output!C:C,"M")</f>
        <v>2</v>
      </c>
      <c r="G97" s="242">
        <f>SUMIFS(_Output!I:I,_Output!G:G,'_NIST-CSF_Alignment'!D97,_Output!C:C,"M")</f>
        <v>0</v>
      </c>
      <c r="H97" s="242">
        <f>SUMIFS(_Output!J:J,_Output!G:G,'_NIST-CSF_Alignment'!D97,_Output!C:C,"M")</f>
        <v>10</v>
      </c>
      <c r="I97" s="241"/>
      <c r="J97" s="230"/>
      <c r="K97" s="63"/>
      <c r="L97" s="271">
        <f>COUNTIFS(_Output!G:G,'_NIST-CSF_Alignment'!D97,_Output!C:C,"C",_Output!B:B,1)</f>
        <v>2</v>
      </c>
      <c r="M97" s="263">
        <f>SUMIFS(_Output!H:H,_Output!G:G,'_NIST-CSF_Alignment'!D97,_Output!C:C,"C")</f>
        <v>2</v>
      </c>
      <c r="N97" s="263">
        <f>SUMIFS(_Output!I:I,_Output!G:G,'_NIST-CSF_Alignment'!D97,_Output!C:C,"C")</f>
        <v>0</v>
      </c>
      <c r="O97" s="263">
        <f>SUMIFS(_Output!J:J,_Output!G:G,'_NIST-CSF_Alignment'!D97,_Output!C:C,"C")</f>
        <v>10</v>
      </c>
      <c r="P97" s="230"/>
      <c r="Q97" s="230"/>
      <c r="R97" s="63"/>
    </row>
    <row r="98" spans="1:18" x14ac:dyDescent="0.3">
      <c r="A98" s="274" t="s">
        <v>1</v>
      </c>
      <c r="B98" s="275" t="s">
        <v>1421</v>
      </c>
      <c r="C98" s="263" t="s">
        <v>1456</v>
      </c>
      <c r="D98" s="265" t="s">
        <v>1488</v>
      </c>
      <c r="E98" s="314">
        <f>COUNTIFS(_Output!G:G,'_NIST-CSF_Alignment'!D98,_Output!C:C,"M",_Output!B:B,1)</f>
        <v>0</v>
      </c>
      <c r="F98" s="264">
        <f>SUMIFS(_Output!H:H,_Output!G:G,'_NIST-CSF_Alignment'!D98,_Output!C:C,"M")</f>
        <v>0</v>
      </c>
      <c r="G98" s="242">
        <f>SUMIFS(_Output!I:I,_Output!G:G,'_NIST-CSF_Alignment'!D98,_Output!C:C,"M")</f>
        <v>0</v>
      </c>
      <c r="H98" s="242">
        <f>SUMIFS(_Output!J:J,_Output!G:G,'_NIST-CSF_Alignment'!D98,_Output!C:C,"M")</f>
        <v>0</v>
      </c>
      <c r="I98" s="264"/>
      <c r="J98" s="263"/>
      <c r="K98" s="265"/>
      <c r="L98" s="271">
        <f>COUNTIFS(_Output!G:G,'_NIST-CSF_Alignment'!D98,_Output!C:C,"C",_Output!B:B,1)</f>
        <v>7</v>
      </c>
      <c r="M98" s="263">
        <f>SUMIFS(_Output!H:H,_Output!G:G,'_NIST-CSF_Alignment'!D98,_Output!C:C,"C")</f>
        <v>7</v>
      </c>
      <c r="N98" s="263">
        <f>SUMIFS(_Output!I:I,_Output!G:G,'_NIST-CSF_Alignment'!D98,_Output!C:C,"C")</f>
        <v>0</v>
      </c>
      <c r="O98" s="263">
        <f>SUMIFS(_Output!J:J,_Output!G:G,'_NIST-CSF_Alignment'!D98,_Output!C:C,"C")</f>
        <v>35</v>
      </c>
      <c r="P98" s="263"/>
      <c r="Q98" s="263"/>
      <c r="R98" s="265"/>
    </row>
    <row r="99" spans="1:18" x14ac:dyDescent="0.3">
      <c r="A99" s="323"/>
      <c r="B99" s="303"/>
      <c r="C99" s="293"/>
      <c r="D99" s="313"/>
      <c r="E99" s="315" t="s">
        <v>343</v>
      </c>
      <c r="F99" s="294">
        <f>SUMIFS(F91:F98,$E91:$E98, "&gt;0")</f>
        <v>14</v>
      </c>
      <c r="G99" s="294">
        <f t="shared" ref="G99:H99" si="17">SUMIFS(G91:G98,$E91:$E98, "&gt;0")</f>
        <v>0</v>
      </c>
      <c r="H99" s="294">
        <f t="shared" si="17"/>
        <v>70</v>
      </c>
      <c r="I99" s="294">
        <f>IFERROR(IF(ROUND(100*(G99-F99)/(H99-F99),2) &lt; 0, 0, ROUND(100*(G99-F99)/(H99-F99),2)),0)</f>
        <v>0</v>
      </c>
      <c r="J99" s="295">
        <f>IF(F99&gt;0,1,0)</f>
        <v>1</v>
      </c>
      <c r="K99" s="296"/>
      <c r="L99" s="297" t="s">
        <v>343</v>
      </c>
      <c r="M99" s="295">
        <f>SUMIFS(M91:M98,$L91:$L98, "&gt;0")</f>
        <v>45</v>
      </c>
      <c r="N99" s="295">
        <f t="shared" ref="N99:O99" si="18">SUMIFS(N91:N98,$L91:$L98, "&gt;0")</f>
        <v>0</v>
      </c>
      <c r="O99" s="295">
        <f t="shared" si="18"/>
        <v>225</v>
      </c>
      <c r="P99" s="295">
        <f>IFERROR(IF(ROUND(100*(N99-M99)/(O99-M99),2) &lt; 0, 0, ROUND(100*(N99-M99)/(O99-M99),2)),0)</f>
        <v>0</v>
      </c>
      <c r="Q99" s="295">
        <f>IF(M99&gt;0,1,0)</f>
        <v>1</v>
      </c>
      <c r="R99" s="313"/>
    </row>
    <row r="100" spans="1:18" x14ac:dyDescent="0.3">
      <c r="A100" s="301" t="s">
        <v>1</v>
      </c>
      <c r="B100" s="302" t="s">
        <v>1421</v>
      </c>
      <c r="C100" s="231" t="s">
        <v>1457</v>
      </c>
      <c r="D100" s="245" t="s">
        <v>1489</v>
      </c>
      <c r="E100" s="314">
        <f>COUNTIFS(_Output!G:G,'_NIST-CSF_Alignment'!D100,_Output!C:C,"M",_Output!B:B,1)</f>
        <v>19</v>
      </c>
      <c r="F100" s="264">
        <f>SUMIFS(_Output!H:H,_Output!G:G,'_NIST-CSF_Alignment'!D100,_Output!C:C,"M")</f>
        <v>19</v>
      </c>
      <c r="G100" s="242">
        <f>SUMIFS(_Output!I:I,_Output!G:G,'_NIST-CSF_Alignment'!D100,_Output!C:C,"M")</f>
        <v>0</v>
      </c>
      <c r="H100" s="242">
        <f>SUMIFS(_Output!J:J,_Output!G:G,'_NIST-CSF_Alignment'!D100,_Output!C:C,"M")</f>
        <v>95</v>
      </c>
      <c r="I100" s="242"/>
      <c r="J100" s="231"/>
      <c r="K100" s="245"/>
      <c r="L100" s="271">
        <f>COUNTIFS(_Output!G:G,'_NIST-CSF_Alignment'!D100,_Output!C:C,"C",_Output!B:B,1)</f>
        <v>0</v>
      </c>
      <c r="M100" s="263">
        <f>SUMIFS(_Output!H:H,_Output!G:G,'_NIST-CSF_Alignment'!D100,_Output!C:C,"C")</f>
        <v>0</v>
      </c>
      <c r="N100" s="263">
        <f>SUMIFS(_Output!I:I,_Output!G:G,'_NIST-CSF_Alignment'!D100,_Output!C:C,"C")</f>
        <v>0</v>
      </c>
      <c r="O100" s="263">
        <f>SUMIFS(_Output!J:J,_Output!G:G,'_NIST-CSF_Alignment'!D100,_Output!C:C,"C")</f>
        <v>0</v>
      </c>
      <c r="P100" s="231"/>
      <c r="Q100" s="231"/>
      <c r="R100" s="245"/>
    </row>
    <row r="101" spans="1:18" x14ac:dyDescent="0.3">
      <c r="A101" s="251" t="s">
        <v>1</v>
      </c>
      <c r="B101" s="238" t="s">
        <v>1421</v>
      </c>
      <c r="C101" s="230" t="s">
        <v>1457</v>
      </c>
      <c r="D101" s="63" t="s">
        <v>1490</v>
      </c>
      <c r="E101" s="314">
        <f>COUNTIFS(_Output!G:G,'_NIST-CSF_Alignment'!D101,_Output!C:C,"M",_Output!B:B,1)</f>
        <v>14</v>
      </c>
      <c r="F101" s="264">
        <f>SUMIFS(_Output!H:H,_Output!G:G,'_NIST-CSF_Alignment'!D101,_Output!C:C,"M")</f>
        <v>14</v>
      </c>
      <c r="G101" s="242">
        <f>SUMIFS(_Output!I:I,_Output!G:G,'_NIST-CSF_Alignment'!D101,_Output!C:C,"M")</f>
        <v>0</v>
      </c>
      <c r="H101" s="242">
        <f>SUMIFS(_Output!J:J,_Output!G:G,'_NIST-CSF_Alignment'!D101,_Output!C:C,"M")</f>
        <v>70</v>
      </c>
      <c r="I101" s="241"/>
      <c r="J101" s="230"/>
      <c r="K101" s="63"/>
      <c r="L101" s="271">
        <f>COUNTIFS(_Output!G:G,'_NIST-CSF_Alignment'!D101,_Output!C:C,"C",_Output!B:B,1)</f>
        <v>31</v>
      </c>
      <c r="M101" s="263">
        <f>SUMIFS(_Output!H:H,_Output!G:G,'_NIST-CSF_Alignment'!D101,_Output!C:C,"C")</f>
        <v>31</v>
      </c>
      <c r="N101" s="263">
        <f>SUMIFS(_Output!I:I,_Output!G:G,'_NIST-CSF_Alignment'!D101,_Output!C:C,"C")</f>
        <v>0</v>
      </c>
      <c r="O101" s="263">
        <f>SUMIFS(_Output!J:J,_Output!G:G,'_NIST-CSF_Alignment'!D101,_Output!C:C,"C")</f>
        <v>155</v>
      </c>
      <c r="P101" s="230"/>
      <c r="Q101" s="230"/>
      <c r="R101" s="63"/>
    </row>
    <row r="102" spans="1:18" x14ac:dyDescent="0.3">
      <c r="A102" s="251" t="s">
        <v>1</v>
      </c>
      <c r="B102" s="238" t="s">
        <v>1421</v>
      </c>
      <c r="C102" s="230" t="s">
        <v>1457</v>
      </c>
      <c r="D102" s="63" t="s">
        <v>1491</v>
      </c>
      <c r="E102" s="314">
        <f>COUNTIFS(_Output!G:G,'_NIST-CSF_Alignment'!D102,_Output!C:C,"M",_Output!B:B,1)</f>
        <v>6</v>
      </c>
      <c r="F102" s="264">
        <f>SUMIFS(_Output!H:H,_Output!G:G,'_NIST-CSF_Alignment'!D102,_Output!C:C,"M")</f>
        <v>6</v>
      </c>
      <c r="G102" s="242">
        <f>SUMIFS(_Output!I:I,_Output!G:G,'_NIST-CSF_Alignment'!D102,_Output!C:C,"M")</f>
        <v>0</v>
      </c>
      <c r="H102" s="242">
        <f>SUMIFS(_Output!J:J,_Output!G:G,'_NIST-CSF_Alignment'!D102,_Output!C:C,"M")</f>
        <v>30</v>
      </c>
      <c r="I102" s="241"/>
      <c r="J102" s="230"/>
      <c r="K102" s="63"/>
      <c r="L102" s="271">
        <f>COUNTIFS(_Output!G:G,'_NIST-CSF_Alignment'!D102,_Output!C:C,"C",_Output!B:B,1)</f>
        <v>1</v>
      </c>
      <c r="M102" s="263">
        <f>SUMIFS(_Output!H:H,_Output!G:G,'_NIST-CSF_Alignment'!D102,_Output!C:C,"C")</f>
        <v>1</v>
      </c>
      <c r="N102" s="263">
        <f>SUMIFS(_Output!I:I,_Output!G:G,'_NIST-CSF_Alignment'!D102,_Output!C:C,"C")</f>
        <v>0</v>
      </c>
      <c r="O102" s="263">
        <f>SUMIFS(_Output!J:J,_Output!G:G,'_NIST-CSF_Alignment'!D102,_Output!C:C,"C")</f>
        <v>5</v>
      </c>
      <c r="P102" s="230"/>
      <c r="Q102" s="230"/>
      <c r="R102" s="63"/>
    </row>
    <row r="103" spans="1:18" x14ac:dyDescent="0.3">
      <c r="A103" s="251" t="s">
        <v>1</v>
      </c>
      <c r="B103" s="238" t="s">
        <v>1421</v>
      </c>
      <c r="C103" s="230" t="s">
        <v>1457</v>
      </c>
      <c r="D103" s="63" t="s">
        <v>1492</v>
      </c>
      <c r="E103" s="314">
        <f>COUNTIFS(_Output!G:G,'_NIST-CSF_Alignment'!D103,_Output!C:C,"M",_Output!B:B,1)</f>
        <v>2</v>
      </c>
      <c r="F103" s="264">
        <f>SUMIFS(_Output!H:H,_Output!G:G,'_NIST-CSF_Alignment'!D103,_Output!C:C,"M")</f>
        <v>2</v>
      </c>
      <c r="G103" s="242">
        <f>SUMIFS(_Output!I:I,_Output!G:G,'_NIST-CSF_Alignment'!D103,_Output!C:C,"M")</f>
        <v>0</v>
      </c>
      <c r="H103" s="242">
        <f>SUMIFS(_Output!J:J,_Output!G:G,'_NIST-CSF_Alignment'!D103,_Output!C:C,"M")</f>
        <v>10</v>
      </c>
      <c r="I103" s="241"/>
      <c r="J103" s="230"/>
      <c r="K103" s="63"/>
      <c r="L103" s="271">
        <f>COUNTIFS(_Output!G:G,'_NIST-CSF_Alignment'!D103,_Output!C:C,"C",_Output!B:B,1)</f>
        <v>0</v>
      </c>
      <c r="M103" s="263">
        <f>SUMIFS(_Output!H:H,_Output!G:G,'_NIST-CSF_Alignment'!D103,_Output!C:C,"C")</f>
        <v>0</v>
      </c>
      <c r="N103" s="263">
        <f>SUMIFS(_Output!I:I,_Output!G:G,'_NIST-CSF_Alignment'!D103,_Output!C:C,"C")</f>
        <v>0</v>
      </c>
      <c r="O103" s="263">
        <f>SUMIFS(_Output!J:J,_Output!G:G,'_NIST-CSF_Alignment'!D103,_Output!C:C,"C")</f>
        <v>0</v>
      </c>
      <c r="P103" s="230"/>
      <c r="Q103" s="230"/>
      <c r="R103" s="63"/>
    </row>
    <row r="104" spans="1:18" x14ac:dyDescent="0.3">
      <c r="A104" s="274" t="s">
        <v>1</v>
      </c>
      <c r="B104" s="275" t="s">
        <v>1421</v>
      </c>
      <c r="C104" s="263" t="s">
        <v>1457</v>
      </c>
      <c r="D104" s="265" t="s">
        <v>1493</v>
      </c>
      <c r="E104" s="314">
        <f>COUNTIFS(_Output!G:G,'_NIST-CSF_Alignment'!D104,_Output!C:C,"M",_Output!B:B,1)</f>
        <v>8</v>
      </c>
      <c r="F104" s="264">
        <f>SUMIFS(_Output!H:H,_Output!G:G,'_NIST-CSF_Alignment'!D104,_Output!C:C,"M")</f>
        <v>8</v>
      </c>
      <c r="G104" s="242">
        <f>SUMIFS(_Output!I:I,_Output!G:G,'_NIST-CSF_Alignment'!D104,_Output!C:C,"M")</f>
        <v>0</v>
      </c>
      <c r="H104" s="242">
        <f>SUMIFS(_Output!J:J,_Output!G:G,'_NIST-CSF_Alignment'!D104,_Output!C:C,"M")</f>
        <v>40</v>
      </c>
      <c r="I104" s="264"/>
      <c r="J104" s="263"/>
      <c r="K104" s="265"/>
      <c r="L104" s="271">
        <f>COUNTIFS(_Output!G:G,'_NIST-CSF_Alignment'!D104,_Output!C:C,"C",_Output!B:B,1)</f>
        <v>0</v>
      </c>
      <c r="M104" s="263">
        <f>SUMIFS(_Output!H:H,_Output!G:G,'_NIST-CSF_Alignment'!D104,_Output!C:C,"C")</f>
        <v>0</v>
      </c>
      <c r="N104" s="263">
        <f>SUMIFS(_Output!I:I,_Output!G:G,'_NIST-CSF_Alignment'!D104,_Output!C:C,"C")</f>
        <v>0</v>
      </c>
      <c r="O104" s="263">
        <f>SUMIFS(_Output!J:J,_Output!G:G,'_NIST-CSF_Alignment'!D104,_Output!C:C,"C")</f>
        <v>0</v>
      </c>
      <c r="P104" s="263"/>
      <c r="Q104" s="263"/>
      <c r="R104" s="265"/>
    </row>
    <row r="105" spans="1:18" ht="15.15" thickBot="1" x14ac:dyDescent="0.35">
      <c r="A105" s="337"/>
      <c r="B105" s="338"/>
      <c r="C105" s="328"/>
      <c r="D105" s="329"/>
      <c r="E105" s="339" t="s">
        <v>343</v>
      </c>
      <c r="F105" s="331">
        <f>SUMIFS(F100:F104,$E100:$E104, "&gt;0")</f>
        <v>49</v>
      </c>
      <c r="G105" s="331">
        <f t="shared" ref="G105:H105" si="19">SUMIFS(G100:G104,$E100:$E104, "&gt;0")</f>
        <v>0</v>
      </c>
      <c r="H105" s="331">
        <f t="shared" si="19"/>
        <v>245</v>
      </c>
      <c r="I105" s="331">
        <f>IFERROR(IF(ROUND(100*(G105-F105)/(H105-F105),2) &lt; 0, 0, ROUND(100*(G105-F105)/(H105-F105),2)),0)</f>
        <v>0</v>
      </c>
      <c r="J105" s="332">
        <f>IF(F105&gt;0,1,0)</f>
        <v>1</v>
      </c>
      <c r="K105" s="333"/>
      <c r="L105" s="334" t="s">
        <v>343</v>
      </c>
      <c r="M105" s="332">
        <f>SUMIFS(M100:M104,$L100:$L104, "&gt;0")</f>
        <v>32</v>
      </c>
      <c r="N105" s="332">
        <f t="shared" ref="N105:O105" si="20">SUMIFS(N100:N104,$L100:$L104, "&gt;0")</f>
        <v>0</v>
      </c>
      <c r="O105" s="332">
        <f t="shared" si="20"/>
        <v>160</v>
      </c>
      <c r="P105" s="332">
        <f>IFERROR(IF(ROUND(100*(N105-M105)/(O105-M105),2) &lt; 0, 0, ROUND(100*(N105-M105)/(O105-M105),2)),0)</f>
        <v>0</v>
      </c>
      <c r="Q105" s="332">
        <f>IF(M105&gt;0,1,0)</f>
        <v>1</v>
      </c>
      <c r="R105" s="329"/>
    </row>
    <row r="106" spans="1:18" ht="15.15" thickBot="1" x14ac:dyDescent="0.35">
      <c r="A106" s="276"/>
      <c r="B106" s="277"/>
      <c r="C106" s="257"/>
      <c r="D106" s="278"/>
      <c r="E106" s="336" t="s">
        <v>1521</v>
      </c>
      <c r="F106" s="258"/>
      <c r="G106" s="258"/>
      <c r="H106" s="258"/>
      <c r="I106" s="258">
        <f>SUM(I85:I105)</f>
        <v>0</v>
      </c>
      <c r="J106" s="259">
        <f>SUM(J85:J105)</f>
        <v>3</v>
      </c>
      <c r="K106" s="260">
        <f>IFERROR(ROUND(I106/J106,2),0)</f>
        <v>0</v>
      </c>
      <c r="L106" s="261" t="s">
        <v>1521</v>
      </c>
      <c r="M106" s="259"/>
      <c r="N106" s="259"/>
      <c r="O106" s="259"/>
      <c r="P106" s="259">
        <f>SUM(P85:P105)</f>
        <v>0</v>
      </c>
      <c r="Q106" s="259">
        <f>SUM(Q85:Q105)</f>
        <v>3</v>
      </c>
      <c r="R106" s="260">
        <f>IFERROR(ROUND(P106/Q106,2),0)</f>
        <v>0</v>
      </c>
    </row>
    <row r="107" spans="1:18" x14ac:dyDescent="0.3">
      <c r="A107" s="347" t="s">
        <v>1</v>
      </c>
      <c r="B107" s="348" t="s">
        <v>1422</v>
      </c>
      <c r="C107" s="349" t="s">
        <v>1458</v>
      </c>
      <c r="D107" s="244" t="s">
        <v>1494</v>
      </c>
      <c r="E107" s="314">
        <f>COUNTIFS(_Output!G:G,'_NIST-CSF_Alignment'!D107,_Output!C:C,"M",_Output!B:B,1)</f>
        <v>1</v>
      </c>
      <c r="F107" s="264">
        <f>SUMIFS(_Output!H:H,_Output!G:G,'_NIST-CSF_Alignment'!D107,_Output!C:C,"M")</f>
        <v>1</v>
      </c>
      <c r="G107" s="242">
        <f>SUMIFS(_Output!I:I,_Output!G:G,'_NIST-CSF_Alignment'!D107,_Output!C:C,"M")</f>
        <v>0</v>
      </c>
      <c r="H107" s="242">
        <f>SUMIFS(_Output!J:J,_Output!G:G,'_NIST-CSF_Alignment'!D107,_Output!C:C,"M")</f>
        <v>5</v>
      </c>
      <c r="I107" s="240"/>
      <c r="J107" s="229"/>
      <c r="K107" s="244"/>
      <c r="L107" s="271">
        <f>COUNTIFS(_Output!G:G,'_NIST-CSF_Alignment'!D107,_Output!C:C,"C",_Output!B:B,1)</f>
        <v>1</v>
      </c>
      <c r="M107" s="263">
        <f>SUMIFS(_Output!H:H,_Output!G:G,'_NIST-CSF_Alignment'!D107,_Output!C:C,"C")</f>
        <v>1</v>
      </c>
      <c r="N107" s="263">
        <f>SUMIFS(_Output!I:I,_Output!G:G,'_NIST-CSF_Alignment'!D107,_Output!C:C,"C")</f>
        <v>0</v>
      </c>
      <c r="O107" s="263">
        <f>SUMIFS(_Output!J:J,_Output!G:G,'_NIST-CSF_Alignment'!D107,_Output!C:C,"C")</f>
        <v>5</v>
      </c>
      <c r="P107" s="229"/>
      <c r="Q107" s="229"/>
      <c r="R107" s="244"/>
    </row>
    <row r="108" spans="1:18" x14ac:dyDescent="0.3">
      <c r="A108" s="344"/>
      <c r="B108" s="345"/>
      <c r="C108" s="346"/>
      <c r="D108" s="293"/>
      <c r="E108" s="316" t="s">
        <v>343</v>
      </c>
      <c r="F108" s="294">
        <f>SUMIFS(F107,$E107, "&gt;0")</f>
        <v>1</v>
      </c>
      <c r="G108" s="294">
        <f t="shared" ref="G108:H108" si="21">SUMIFS(G107,$E107, "&gt;0")</f>
        <v>0</v>
      </c>
      <c r="H108" s="294">
        <f t="shared" si="21"/>
        <v>5</v>
      </c>
      <c r="I108" s="294">
        <f>IFERROR(IF(ROUND(100*(G108-F108)/(H108-F108),2) &lt; 0, 0, ROUND(100*(G108-F108)/(H108-F108),2)),0)</f>
        <v>0</v>
      </c>
      <c r="J108" s="295">
        <f>IF(F108&gt;0,1,0)</f>
        <v>1</v>
      </c>
      <c r="K108" s="296"/>
      <c r="L108" s="297" t="s">
        <v>343</v>
      </c>
      <c r="M108" s="295">
        <f>SUMIFS(M107,$L107, "&gt;0")</f>
        <v>1</v>
      </c>
      <c r="N108" s="295">
        <f t="shared" ref="N108:O108" si="22">SUMIFS(N107,$L107, "&gt;0")</f>
        <v>0</v>
      </c>
      <c r="O108" s="295">
        <f t="shared" si="22"/>
        <v>5</v>
      </c>
      <c r="P108" s="295">
        <f>IFERROR(IF(ROUND(100*(N108-M108)/(O108-M108),2) &lt; 0, 0, ROUND(100*(N108-M108)/(O108-M108),2)),0)</f>
        <v>0</v>
      </c>
      <c r="Q108" s="295">
        <f>IF(M108&gt;0,1,0)</f>
        <v>1</v>
      </c>
      <c r="R108" s="313"/>
    </row>
    <row r="109" spans="1:18" x14ac:dyDescent="0.3">
      <c r="A109" s="304" t="s">
        <v>1</v>
      </c>
      <c r="B109" s="305" t="s">
        <v>1422</v>
      </c>
      <c r="C109" s="231" t="s">
        <v>1459</v>
      </c>
      <c r="D109" s="63" t="s">
        <v>1495</v>
      </c>
      <c r="E109" s="314">
        <f>COUNTIFS(_Output!G:G,'_NIST-CSF_Alignment'!D109,_Output!C:C,"M",_Output!B:B,1)</f>
        <v>3</v>
      </c>
      <c r="F109" s="264">
        <f>SUMIFS(_Output!H:H,_Output!G:G,'_NIST-CSF_Alignment'!D109,_Output!C:C,"M")</f>
        <v>3</v>
      </c>
      <c r="G109" s="242">
        <f>SUMIFS(_Output!I:I,_Output!G:G,'_NIST-CSF_Alignment'!D109,_Output!C:C,"M")</f>
        <v>0</v>
      </c>
      <c r="H109" s="242">
        <f>SUMIFS(_Output!J:J,_Output!G:G,'_NIST-CSF_Alignment'!D109,_Output!C:C,"M")</f>
        <v>15</v>
      </c>
      <c r="I109" s="241"/>
      <c r="J109" s="230"/>
      <c r="K109" s="63"/>
      <c r="L109" s="271">
        <f>COUNTIFS(_Output!G:G,'_NIST-CSF_Alignment'!D109,_Output!C:C,"C",_Output!B:B,1)</f>
        <v>2</v>
      </c>
      <c r="M109" s="263">
        <f>SUMIFS(_Output!H:H,_Output!G:G,'_NIST-CSF_Alignment'!D109,_Output!C:C,"C")</f>
        <v>2</v>
      </c>
      <c r="N109" s="263">
        <f>SUMIFS(_Output!I:I,_Output!G:G,'_NIST-CSF_Alignment'!D109,_Output!C:C,"C")</f>
        <v>0</v>
      </c>
      <c r="O109" s="263">
        <f>SUMIFS(_Output!J:J,_Output!G:G,'_NIST-CSF_Alignment'!D109,_Output!C:C,"C")</f>
        <v>10</v>
      </c>
      <c r="P109" s="230"/>
      <c r="Q109" s="230"/>
      <c r="R109" s="63"/>
    </row>
    <row r="110" spans="1:18" x14ac:dyDescent="0.3">
      <c r="A110" s="252" t="s">
        <v>1</v>
      </c>
      <c r="B110" s="239" t="s">
        <v>1422</v>
      </c>
      <c r="C110" s="230" t="s">
        <v>1459</v>
      </c>
      <c r="D110" s="63" t="s">
        <v>1496</v>
      </c>
      <c r="E110" s="314">
        <f>COUNTIFS(_Output!G:G,'_NIST-CSF_Alignment'!D110,_Output!C:C,"M",_Output!B:B,1)</f>
        <v>1</v>
      </c>
      <c r="F110" s="264">
        <f>SUMIFS(_Output!H:H,_Output!G:G,'_NIST-CSF_Alignment'!D110,_Output!C:C,"M")</f>
        <v>1</v>
      </c>
      <c r="G110" s="242">
        <f>SUMIFS(_Output!I:I,_Output!G:G,'_NIST-CSF_Alignment'!D110,_Output!C:C,"M")</f>
        <v>0</v>
      </c>
      <c r="H110" s="242">
        <f>SUMIFS(_Output!J:J,_Output!G:G,'_NIST-CSF_Alignment'!D110,_Output!C:C,"M")</f>
        <v>5</v>
      </c>
      <c r="I110" s="241"/>
      <c r="J110" s="230"/>
      <c r="K110" s="63"/>
      <c r="L110" s="271">
        <f>COUNTIFS(_Output!G:G,'_NIST-CSF_Alignment'!D110,_Output!C:C,"C",_Output!B:B,1)</f>
        <v>7</v>
      </c>
      <c r="M110" s="263">
        <f>SUMIFS(_Output!H:H,_Output!G:G,'_NIST-CSF_Alignment'!D110,_Output!C:C,"C")</f>
        <v>7</v>
      </c>
      <c r="N110" s="263">
        <f>SUMIFS(_Output!I:I,_Output!G:G,'_NIST-CSF_Alignment'!D110,_Output!C:C,"C")</f>
        <v>0</v>
      </c>
      <c r="O110" s="263">
        <f>SUMIFS(_Output!J:J,_Output!G:G,'_NIST-CSF_Alignment'!D110,_Output!C:C,"C")</f>
        <v>35</v>
      </c>
      <c r="P110" s="230"/>
      <c r="Q110" s="230"/>
      <c r="R110" s="63"/>
    </row>
    <row r="111" spans="1:18" x14ac:dyDescent="0.3">
      <c r="A111" s="252" t="s">
        <v>1</v>
      </c>
      <c r="B111" s="239" t="s">
        <v>1422</v>
      </c>
      <c r="C111" s="230" t="s">
        <v>1459</v>
      </c>
      <c r="D111" s="63" t="s">
        <v>1497</v>
      </c>
      <c r="E111" s="314">
        <f>COUNTIFS(_Output!G:G,'_NIST-CSF_Alignment'!D111,_Output!C:C,"M",_Output!B:B,1)</f>
        <v>1</v>
      </c>
      <c r="F111" s="264">
        <f>SUMIFS(_Output!H:H,_Output!G:G,'_NIST-CSF_Alignment'!D111,_Output!C:C,"M")</f>
        <v>1</v>
      </c>
      <c r="G111" s="242">
        <f>SUMIFS(_Output!I:I,_Output!G:G,'_NIST-CSF_Alignment'!D111,_Output!C:C,"M")</f>
        <v>0</v>
      </c>
      <c r="H111" s="242">
        <f>SUMIFS(_Output!J:J,_Output!G:G,'_NIST-CSF_Alignment'!D111,_Output!C:C,"M")</f>
        <v>5</v>
      </c>
      <c r="I111" s="241"/>
      <c r="J111" s="230"/>
      <c r="K111" s="63"/>
      <c r="L111" s="271">
        <f>COUNTIFS(_Output!G:G,'_NIST-CSF_Alignment'!D111,_Output!C:C,"C",_Output!B:B,1)</f>
        <v>0</v>
      </c>
      <c r="M111" s="263">
        <f>SUMIFS(_Output!H:H,_Output!G:G,'_NIST-CSF_Alignment'!D111,_Output!C:C,"C")</f>
        <v>0</v>
      </c>
      <c r="N111" s="263">
        <f>SUMIFS(_Output!I:I,_Output!G:G,'_NIST-CSF_Alignment'!D111,_Output!C:C,"C")</f>
        <v>0</v>
      </c>
      <c r="O111" s="263">
        <f>SUMIFS(_Output!J:J,_Output!G:G,'_NIST-CSF_Alignment'!D111,_Output!C:C,"C")</f>
        <v>0</v>
      </c>
      <c r="P111" s="230"/>
      <c r="Q111" s="230"/>
      <c r="R111" s="63"/>
    </row>
    <row r="112" spans="1:18" x14ac:dyDescent="0.3">
      <c r="A112" s="252" t="s">
        <v>1</v>
      </c>
      <c r="B112" s="239" t="s">
        <v>1422</v>
      </c>
      <c r="C112" s="230" t="s">
        <v>1459</v>
      </c>
      <c r="D112" s="63" t="s">
        <v>1498</v>
      </c>
      <c r="E112" s="314">
        <f>COUNTIFS(_Output!G:G,'_NIST-CSF_Alignment'!D112,_Output!C:C,"M",_Output!B:B,1)</f>
        <v>1</v>
      </c>
      <c r="F112" s="264">
        <f>SUMIFS(_Output!H:H,_Output!G:G,'_NIST-CSF_Alignment'!D112,_Output!C:C,"M")</f>
        <v>1</v>
      </c>
      <c r="G112" s="242">
        <f>SUMIFS(_Output!I:I,_Output!G:G,'_NIST-CSF_Alignment'!D112,_Output!C:C,"M")</f>
        <v>0</v>
      </c>
      <c r="H112" s="242">
        <f>SUMIFS(_Output!J:J,_Output!G:G,'_NIST-CSF_Alignment'!D112,_Output!C:C,"M")</f>
        <v>5</v>
      </c>
      <c r="I112" s="241"/>
      <c r="J112" s="230"/>
      <c r="K112" s="63"/>
      <c r="L112" s="271">
        <f>COUNTIFS(_Output!G:G,'_NIST-CSF_Alignment'!D112,_Output!C:C,"C",_Output!B:B,1)</f>
        <v>4</v>
      </c>
      <c r="M112" s="263">
        <f>SUMIFS(_Output!H:H,_Output!G:G,'_NIST-CSF_Alignment'!D112,_Output!C:C,"C")</f>
        <v>4</v>
      </c>
      <c r="N112" s="263">
        <f>SUMIFS(_Output!I:I,_Output!G:G,'_NIST-CSF_Alignment'!D112,_Output!C:C,"C")</f>
        <v>0</v>
      </c>
      <c r="O112" s="263">
        <f>SUMIFS(_Output!J:J,_Output!G:G,'_NIST-CSF_Alignment'!D112,_Output!C:C,"C")</f>
        <v>20</v>
      </c>
      <c r="P112" s="230"/>
      <c r="Q112" s="230"/>
      <c r="R112" s="63"/>
    </row>
    <row r="113" spans="1:18" x14ac:dyDescent="0.3">
      <c r="A113" s="279" t="s">
        <v>1</v>
      </c>
      <c r="B113" s="262" t="s">
        <v>1422</v>
      </c>
      <c r="C113" s="263" t="s">
        <v>1459</v>
      </c>
      <c r="D113" s="265" t="s">
        <v>1499</v>
      </c>
      <c r="E113" s="314">
        <f>COUNTIFS(_Output!G:G,'_NIST-CSF_Alignment'!D113,_Output!C:C,"M",_Output!B:B,1)</f>
        <v>1</v>
      </c>
      <c r="F113" s="264">
        <f>SUMIFS(_Output!H:H,_Output!G:G,'_NIST-CSF_Alignment'!D113,_Output!C:C,"M")</f>
        <v>1</v>
      </c>
      <c r="G113" s="242">
        <f>SUMIFS(_Output!I:I,_Output!G:G,'_NIST-CSF_Alignment'!D113,_Output!C:C,"M")</f>
        <v>0</v>
      </c>
      <c r="H113" s="242">
        <f>SUMIFS(_Output!J:J,_Output!G:G,'_NIST-CSF_Alignment'!D113,_Output!C:C,"M")</f>
        <v>5</v>
      </c>
      <c r="I113" s="264"/>
      <c r="J113" s="263"/>
      <c r="K113" s="265"/>
      <c r="L113" s="271">
        <f>COUNTIFS(_Output!G:G,'_NIST-CSF_Alignment'!D113,_Output!C:C,"C",_Output!B:B,1)</f>
        <v>0</v>
      </c>
      <c r="M113" s="263">
        <f>SUMIFS(_Output!H:H,_Output!G:G,'_NIST-CSF_Alignment'!D113,_Output!C:C,"C")</f>
        <v>0</v>
      </c>
      <c r="N113" s="263">
        <f>SUMIFS(_Output!I:I,_Output!G:G,'_NIST-CSF_Alignment'!D113,_Output!C:C,"C")</f>
        <v>0</v>
      </c>
      <c r="O113" s="263">
        <f>SUMIFS(_Output!J:J,_Output!G:G,'_NIST-CSF_Alignment'!D113,_Output!C:C,"C")</f>
        <v>0</v>
      </c>
      <c r="P113" s="263"/>
      <c r="Q113" s="263"/>
      <c r="R113" s="265"/>
    </row>
    <row r="114" spans="1:18" x14ac:dyDescent="0.3">
      <c r="A114" s="324"/>
      <c r="B114" s="306"/>
      <c r="C114" s="293"/>
      <c r="D114" s="313"/>
      <c r="E114" s="315" t="s">
        <v>343</v>
      </c>
      <c r="F114" s="294">
        <f>SUMIFS(F109:F113,$E109:$E113, "&gt;0")</f>
        <v>7</v>
      </c>
      <c r="G114" s="294">
        <f t="shared" ref="G114:H114" si="23">SUMIFS(G109:G113,$E109:$E113, "&gt;0")</f>
        <v>0</v>
      </c>
      <c r="H114" s="294">
        <f t="shared" si="23"/>
        <v>35</v>
      </c>
      <c r="I114" s="294">
        <f>IFERROR(IF(ROUND(100*(G114-F114)/(H114-F114),2) &lt; 0, 0, ROUND(100*(G114-F114)/(H114-F114),2)),0)</f>
        <v>0</v>
      </c>
      <c r="J114" s="295">
        <f>IF(F114&gt;0,1,0)</f>
        <v>1</v>
      </c>
      <c r="K114" s="296"/>
      <c r="L114" s="297" t="s">
        <v>343</v>
      </c>
      <c r="M114" s="295">
        <f>SUMIFS(M109:M113,$L109:$L113, "&gt;0")</f>
        <v>13</v>
      </c>
      <c r="N114" s="295">
        <f t="shared" ref="N114:O114" si="24">SUMIFS(N109:N113,$L109:$L113, "&gt;0")</f>
        <v>0</v>
      </c>
      <c r="O114" s="295">
        <f t="shared" si="24"/>
        <v>65</v>
      </c>
      <c r="P114" s="295">
        <f>IFERROR(IF(ROUND(100*(N114-M114)/(O114-M114),2) &lt; 0, 0, ROUND(100*(N114-M114)/(O114-M114),2)),0)</f>
        <v>0</v>
      </c>
      <c r="Q114" s="295">
        <f>IF(M114&gt;0,1,0)</f>
        <v>1</v>
      </c>
      <c r="R114" s="313"/>
    </row>
    <row r="115" spans="1:18" x14ac:dyDescent="0.3">
      <c r="A115" s="304" t="s">
        <v>1</v>
      </c>
      <c r="B115" s="305" t="s">
        <v>1422</v>
      </c>
      <c r="C115" s="231" t="s">
        <v>1460</v>
      </c>
      <c r="D115" s="245" t="s">
        <v>1500</v>
      </c>
      <c r="E115" s="314">
        <f>COUNTIFS(_Output!G:G,'_NIST-CSF_Alignment'!D115,_Output!C:C,"M",_Output!B:B,1)</f>
        <v>2</v>
      </c>
      <c r="F115" s="264">
        <f>SUMIFS(_Output!H:H,_Output!G:G,'_NIST-CSF_Alignment'!D115,_Output!C:C,"M")</f>
        <v>2</v>
      </c>
      <c r="G115" s="242">
        <f>SUMIFS(_Output!I:I,_Output!G:G,'_NIST-CSF_Alignment'!D115,_Output!C:C,"M")</f>
        <v>0</v>
      </c>
      <c r="H115" s="242">
        <f>SUMIFS(_Output!J:J,_Output!G:G,'_NIST-CSF_Alignment'!D115,_Output!C:C,"M")</f>
        <v>10</v>
      </c>
      <c r="I115" s="242"/>
      <c r="J115" s="231"/>
      <c r="K115" s="245"/>
      <c r="L115" s="271">
        <f>COUNTIFS(_Output!G:G,'_NIST-CSF_Alignment'!D115,_Output!C:C,"C",_Output!B:B,1)</f>
        <v>2</v>
      </c>
      <c r="M115" s="263">
        <f>SUMIFS(_Output!H:H,_Output!G:G,'_NIST-CSF_Alignment'!D115,_Output!C:C,"C")</f>
        <v>2</v>
      </c>
      <c r="N115" s="263">
        <f>SUMIFS(_Output!I:I,_Output!G:G,'_NIST-CSF_Alignment'!D115,_Output!C:C,"C")</f>
        <v>0</v>
      </c>
      <c r="O115" s="263">
        <f>SUMIFS(_Output!J:J,_Output!G:G,'_NIST-CSF_Alignment'!D115,_Output!C:C,"C")</f>
        <v>10</v>
      </c>
      <c r="P115" s="231"/>
      <c r="Q115" s="231"/>
      <c r="R115" s="245"/>
    </row>
    <row r="116" spans="1:18" x14ac:dyDescent="0.3">
      <c r="A116" s="252" t="s">
        <v>1</v>
      </c>
      <c r="B116" s="239" t="s">
        <v>1422</v>
      </c>
      <c r="C116" s="230" t="s">
        <v>1460</v>
      </c>
      <c r="D116" s="63" t="s">
        <v>1501</v>
      </c>
      <c r="E116" s="314">
        <f>COUNTIFS(_Output!G:G,'_NIST-CSF_Alignment'!D116,_Output!C:C,"M",_Output!B:B,1)</f>
        <v>0</v>
      </c>
      <c r="F116" s="264">
        <f>SUMIFS(_Output!H:H,_Output!G:G,'_NIST-CSF_Alignment'!D116,_Output!C:C,"M")</f>
        <v>0</v>
      </c>
      <c r="G116" s="242">
        <f>SUMIFS(_Output!I:I,_Output!G:G,'_NIST-CSF_Alignment'!D116,_Output!C:C,"M")</f>
        <v>0</v>
      </c>
      <c r="H116" s="242">
        <f>SUMIFS(_Output!J:J,_Output!G:G,'_NIST-CSF_Alignment'!D116,_Output!C:C,"M")</f>
        <v>0</v>
      </c>
      <c r="I116" s="241"/>
      <c r="J116" s="230"/>
      <c r="K116" s="63"/>
      <c r="L116" s="271">
        <f>COUNTIFS(_Output!G:G,'_NIST-CSF_Alignment'!D116,_Output!C:C,"C",_Output!B:B,1)</f>
        <v>3</v>
      </c>
      <c r="M116" s="263">
        <f>SUMIFS(_Output!H:H,_Output!G:G,'_NIST-CSF_Alignment'!D116,_Output!C:C,"C")</f>
        <v>3</v>
      </c>
      <c r="N116" s="263">
        <f>SUMIFS(_Output!I:I,_Output!G:G,'_NIST-CSF_Alignment'!D116,_Output!C:C,"C")</f>
        <v>0</v>
      </c>
      <c r="O116" s="263">
        <f>SUMIFS(_Output!J:J,_Output!G:G,'_NIST-CSF_Alignment'!D116,_Output!C:C,"C")</f>
        <v>15</v>
      </c>
      <c r="P116" s="230"/>
      <c r="Q116" s="230"/>
      <c r="R116" s="63"/>
    </row>
    <row r="117" spans="1:18" x14ac:dyDescent="0.3">
      <c r="A117" s="252" t="s">
        <v>1</v>
      </c>
      <c r="B117" s="239" t="s">
        <v>1422</v>
      </c>
      <c r="C117" s="230" t="s">
        <v>1460</v>
      </c>
      <c r="D117" s="63" t="s">
        <v>1502</v>
      </c>
      <c r="E117" s="314">
        <f>COUNTIFS(_Output!G:G,'_NIST-CSF_Alignment'!D117,_Output!C:C,"M",_Output!B:B,1)</f>
        <v>2</v>
      </c>
      <c r="F117" s="264">
        <f>SUMIFS(_Output!H:H,_Output!G:G,'_NIST-CSF_Alignment'!D117,_Output!C:C,"M")</f>
        <v>2</v>
      </c>
      <c r="G117" s="242">
        <f>SUMIFS(_Output!I:I,_Output!G:G,'_NIST-CSF_Alignment'!D117,_Output!C:C,"M")</f>
        <v>0</v>
      </c>
      <c r="H117" s="242">
        <f>SUMIFS(_Output!J:J,_Output!G:G,'_NIST-CSF_Alignment'!D117,_Output!C:C,"M")</f>
        <v>10</v>
      </c>
      <c r="I117" s="241"/>
      <c r="J117" s="230"/>
      <c r="K117" s="63"/>
      <c r="L117" s="271">
        <f>COUNTIFS(_Output!G:G,'_NIST-CSF_Alignment'!D117,_Output!C:C,"C",_Output!B:B,1)</f>
        <v>9</v>
      </c>
      <c r="M117" s="263">
        <f>SUMIFS(_Output!H:H,_Output!G:G,'_NIST-CSF_Alignment'!D117,_Output!C:C,"C")</f>
        <v>9</v>
      </c>
      <c r="N117" s="263">
        <f>SUMIFS(_Output!I:I,_Output!G:G,'_NIST-CSF_Alignment'!D117,_Output!C:C,"C")</f>
        <v>0</v>
      </c>
      <c r="O117" s="263">
        <f>SUMIFS(_Output!J:J,_Output!G:G,'_NIST-CSF_Alignment'!D117,_Output!C:C,"C")</f>
        <v>45</v>
      </c>
      <c r="P117" s="230"/>
      <c r="Q117" s="230"/>
      <c r="R117" s="63"/>
    </row>
    <row r="118" spans="1:18" x14ac:dyDescent="0.3">
      <c r="A118" s="279" t="s">
        <v>1</v>
      </c>
      <c r="B118" s="262" t="s">
        <v>1422</v>
      </c>
      <c r="C118" s="263" t="s">
        <v>1460</v>
      </c>
      <c r="D118" s="265" t="s">
        <v>1503</v>
      </c>
      <c r="E118" s="314">
        <f>COUNTIFS(_Output!G:G,'_NIST-CSF_Alignment'!D118,_Output!C:C,"M",_Output!B:B,1)</f>
        <v>0</v>
      </c>
      <c r="F118" s="264">
        <f>SUMIFS(_Output!H:H,_Output!G:G,'_NIST-CSF_Alignment'!D118,_Output!C:C,"M")</f>
        <v>0</v>
      </c>
      <c r="G118" s="242">
        <f>SUMIFS(_Output!I:I,_Output!G:G,'_NIST-CSF_Alignment'!D118,_Output!C:C,"M")</f>
        <v>0</v>
      </c>
      <c r="H118" s="242">
        <f>SUMIFS(_Output!J:J,_Output!G:G,'_NIST-CSF_Alignment'!D118,_Output!C:C,"M")</f>
        <v>0</v>
      </c>
      <c r="I118" s="241"/>
      <c r="J118" s="230"/>
      <c r="K118" s="63"/>
      <c r="L118" s="271">
        <f>COUNTIFS(_Output!G:G,'_NIST-CSF_Alignment'!D118,_Output!C:C,"C",_Output!B:B,1)</f>
        <v>1</v>
      </c>
      <c r="M118" s="263">
        <f>SUMIFS(_Output!H:H,_Output!G:G,'_NIST-CSF_Alignment'!D118,_Output!C:C,"C")</f>
        <v>1</v>
      </c>
      <c r="N118" s="263">
        <f>SUMIFS(_Output!I:I,_Output!G:G,'_NIST-CSF_Alignment'!D118,_Output!C:C,"C")</f>
        <v>0</v>
      </c>
      <c r="O118" s="263">
        <f>SUMIFS(_Output!J:J,_Output!G:G,'_NIST-CSF_Alignment'!D118,_Output!C:C,"C")</f>
        <v>5</v>
      </c>
      <c r="P118" s="230"/>
      <c r="Q118" s="230"/>
      <c r="R118" s="265"/>
    </row>
    <row r="119" spans="1:18" x14ac:dyDescent="0.3">
      <c r="A119" s="252" t="s">
        <v>1</v>
      </c>
      <c r="B119" s="262" t="s">
        <v>1422</v>
      </c>
      <c r="C119" s="263" t="s">
        <v>1460</v>
      </c>
      <c r="D119" s="265" t="s">
        <v>2810</v>
      </c>
      <c r="E119" s="314">
        <f>COUNTIFS(_Output!G:G,'_NIST-CSF_Alignment'!D119,_Output!C:C,"M",_Output!B:B,1)</f>
        <v>0</v>
      </c>
      <c r="F119" s="264">
        <f>SUMIFS(_Output!H:H,_Output!G:G,'_NIST-CSF_Alignment'!D119,_Output!C:C,"M")</f>
        <v>0</v>
      </c>
      <c r="G119" s="242">
        <f>SUMIFS(_Output!I:I,_Output!G:G,'_NIST-CSF_Alignment'!D119,_Output!C:C,"M")</f>
        <v>0</v>
      </c>
      <c r="H119" s="242">
        <f>SUMIFS(_Output!J:J,_Output!G:G,'_NIST-CSF_Alignment'!D119,_Output!C:C,"M")</f>
        <v>0</v>
      </c>
      <c r="I119" s="241"/>
      <c r="J119" s="230"/>
      <c r="K119" s="63"/>
      <c r="L119" s="271">
        <f>COUNTIFS(_Output!G:G,'_NIST-CSF_Alignment'!D119,_Output!C:C,"C",_Output!B:B,1)</f>
        <v>1</v>
      </c>
      <c r="M119" s="263">
        <f>SUMIFS(_Output!H:H,_Output!G:G,'_NIST-CSF_Alignment'!D119,_Output!C:C,"C")</f>
        <v>1</v>
      </c>
      <c r="N119" s="263">
        <f>SUMIFS(_Output!I:I,_Output!G:G,'_NIST-CSF_Alignment'!D119,_Output!C:C,"C")</f>
        <v>0</v>
      </c>
      <c r="O119" s="263">
        <f>SUMIFS(_Output!J:J,_Output!G:G,'_NIST-CSF_Alignment'!D119,_Output!C:C,"C")</f>
        <v>5</v>
      </c>
      <c r="P119" s="230"/>
      <c r="Q119" s="230"/>
      <c r="R119" s="268"/>
    </row>
    <row r="120" spans="1:18" x14ac:dyDescent="0.3">
      <c r="A120" s="324"/>
      <c r="B120" s="306"/>
      <c r="C120" s="293"/>
      <c r="D120" s="313"/>
      <c r="E120" s="315" t="s">
        <v>343</v>
      </c>
      <c r="F120" s="294">
        <f>SUMIFS(F115:F119,$E115:$E119, "&gt;0")</f>
        <v>4</v>
      </c>
      <c r="G120" s="294">
        <f>SUMIFS(G115:G119,$E115:$E119, "&gt;0")</f>
        <v>0</v>
      </c>
      <c r="H120" s="294">
        <f>SUMIFS(H115:H119,$E115:$E119, "&gt;0")</f>
        <v>20</v>
      </c>
      <c r="I120" s="294">
        <f>IFERROR(IF(ROUND(100*(G120-F120)/(H120-F120),2) &lt; 0, 0, ROUND(100*(G120-F120)/(H120-F120),2)),0)</f>
        <v>0</v>
      </c>
      <c r="J120" s="295">
        <f>IF(F120&gt;0,1,0)</f>
        <v>1</v>
      </c>
      <c r="K120" s="296"/>
      <c r="L120" s="297" t="s">
        <v>343</v>
      </c>
      <c r="M120" s="295">
        <f>SUMIFS(M115:M119,$L115:$L119, "&gt;0")</f>
        <v>16</v>
      </c>
      <c r="N120" s="295">
        <f>SUMIFS(N115:N119,$L115:$L119, "&gt;0")</f>
        <v>0</v>
      </c>
      <c r="O120" s="295">
        <f>SUMIFS(O115:O119,$L115:$L119, "&gt;0")</f>
        <v>80</v>
      </c>
      <c r="P120" s="295">
        <f>IFERROR(IF(ROUND(100*(N120-M120)/(O120-M120),2) &lt; 0, 0, ROUND(100*(N120-M120)/(O120-M120),2)),0)</f>
        <v>0</v>
      </c>
      <c r="Q120" s="295">
        <f>IF(M120&gt;0,1,0)</f>
        <v>1</v>
      </c>
      <c r="R120" s="296"/>
    </row>
    <row r="121" spans="1:18" x14ac:dyDescent="0.3">
      <c r="A121" s="304" t="s">
        <v>1</v>
      </c>
      <c r="B121" s="305" t="s">
        <v>1422</v>
      </c>
      <c r="C121" s="231" t="s">
        <v>1461</v>
      </c>
      <c r="D121" s="245" t="s">
        <v>1504</v>
      </c>
      <c r="E121" s="314">
        <f>COUNTIFS(_Output!G:G,'_NIST-CSF_Alignment'!D121,_Output!C:C,"M",_Output!B:B,1)</f>
        <v>1</v>
      </c>
      <c r="F121" s="264">
        <f>SUMIFS(_Output!H:H,_Output!G:G,'_NIST-CSF_Alignment'!D121,_Output!C:C,"M")</f>
        <v>1</v>
      </c>
      <c r="G121" s="242">
        <f>SUMIFS(_Output!I:I,_Output!G:G,'_NIST-CSF_Alignment'!D121,_Output!C:C,"M")</f>
        <v>0</v>
      </c>
      <c r="H121" s="242">
        <f>SUMIFS(_Output!J:J,_Output!G:G,'_NIST-CSF_Alignment'!D121,_Output!C:C,"M")</f>
        <v>5</v>
      </c>
      <c r="I121" s="242"/>
      <c r="J121" s="231"/>
      <c r="K121" s="245"/>
      <c r="L121" s="271">
        <f>COUNTIFS(_Output!G:G,'_NIST-CSF_Alignment'!D121,_Output!C:C,"C",_Output!B:B,1)</f>
        <v>4</v>
      </c>
      <c r="M121" s="263">
        <f>SUMIFS(_Output!H:H,_Output!G:G,'_NIST-CSF_Alignment'!D121,_Output!C:C,"C")</f>
        <v>4</v>
      </c>
      <c r="N121" s="263">
        <f>SUMIFS(_Output!I:I,_Output!G:G,'_NIST-CSF_Alignment'!D121,_Output!C:C,"C")</f>
        <v>0</v>
      </c>
      <c r="O121" s="263">
        <f>SUMIFS(_Output!J:J,_Output!G:G,'_NIST-CSF_Alignment'!D121,_Output!C:C,"C")</f>
        <v>20</v>
      </c>
      <c r="P121" s="231"/>
      <c r="Q121" s="231"/>
      <c r="R121" s="245"/>
    </row>
    <row r="122" spans="1:18" x14ac:dyDescent="0.3">
      <c r="A122" s="252" t="s">
        <v>1</v>
      </c>
      <c r="B122" s="239" t="s">
        <v>1422</v>
      </c>
      <c r="C122" s="230" t="s">
        <v>1461</v>
      </c>
      <c r="D122" s="63" t="s">
        <v>1505</v>
      </c>
      <c r="E122" s="314">
        <f>COUNTIFS(_Output!G:G,'_NIST-CSF_Alignment'!D122,_Output!C:C,"M",_Output!B:B,1)</f>
        <v>1</v>
      </c>
      <c r="F122" s="264">
        <f>SUMIFS(_Output!H:H,_Output!G:G,'_NIST-CSF_Alignment'!D122,_Output!C:C,"M")</f>
        <v>1</v>
      </c>
      <c r="G122" s="242">
        <f>SUMIFS(_Output!I:I,_Output!G:G,'_NIST-CSF_Alignment'!D122,_Output!C:C,"M")</f>
        <v>0</v>
      </c>
      <c r="H122" s="242">
        <f>SUMIFS(_Output!J:J,_Output!G:G,'_NIST-CSF_Alignment'!D122,_Output!C:C,"M")</f>
        <v>5</v>
      </c>
      <c r="I122" s="241"/>
      <c r="J122" s="230"/>
      <c r="K122" s="63"/>
      <c r="L122" s="271">
        <f>COUNTIFS(_Output!G:G,'_NIST-CSF_Alignment'!D122,_Output!C:C,"C",_Output!B:B,1)</f>
        <v>5</v>
      </c>
      <c r="M122" s="263">
        <f>SUMIFS(_Output!H:H,_Output!G:G,'_NIST-CSF_Alignment'!D122,_Output!C:C,"C")</f>
        <v>5</v>
      </c>
      <c r="N122" s="263">
        <f>SUMIFS(_Output!I:I,_Output!G:G,'_NIST-CSF_Alignment'!D122,_Output!C:C,"C")</f>
        <v>0</v>
      </c>
      <c r="O122" s="263">
        <f>SUMIFS(_Output!J:J,_Output!G:G,'_NIST-CSF_Alignment'!D122,_Output!C:C,"C")</f>
        <v>25</v>
      </c>
      <c r="P122" s="230"/>
      <c r="Q122" s="230"/>
      <c r="R122" s="63"/>
    </row>
    <row r="123" spans="1:18" x14ac:dyDescent="0.3">
      <c r="A123" s="279" t="s">
        <v>1</v>
      </c>
      <c r="B123" s="262" t="s">
        <v>1422</v>
      </c>
      <c r="C123" s="263" t="s">
        <v>1461</v>
      </c>
      <c r="D123" s="265" t="s">
        <v>1506</v>
      </c>
      <c r="E123" s="314">
        <f>COUNTIFS(_Output!G:G,'_NIST-CSF_Alignment'!D123,_Output!C:C,"M",_Output!B:B,1)</f>
        <v>0</v>
      </c>
      <c r="F123" s="264">
        <f>SUMIFS(_Output!H:H,_Output!G:G,'_NIST-CSF_Alignment'!D123,_Output!C:C,"M")</f>
        <v>0</v>
      </c>
      <c r="G123" s="242">
        <f>SUMIFS(_Output!I:I,_Output!G:G,'_NIST-CSF_Alignment'!D123,_Output!C:C,"M")</f>
        <v>0</v>
      </c>
      <c r="H123" s="242">
        <f>SUMIFS(_Output!J:J,_Output!G:G,'_NIST-CSF_Alignment'!D123,_Output!C:C,"M")</f>
        <v>0</v>
      </c>
      <c r="I123" s="264"/>
      <c r="J123" s="263"/>
      <c r="K123" s="265"/>
      <c r="L123" s="271">
        <f>COUNTIFS(_Output!G:G,'_NIST-CSF_Alignment'!D123,_Output!C:C,"C",_Output!B:B,1)</f>
        <v>2</v>
      </c>
      <c r="M123" s="263">
        <f>SUMIFS(_Output!H:H,_Output!G:G,'_NIST-CSF_Alignment'!D123,_Output!C:C,"C")</f>
        <v>2</v>
      </c>
      <c r="N123" s="263">
        <f>SUMIFS(_Output!I:I,_Output!G:G,'_NIST-CSF_Alignment'!D123,_Output!C:C,"C")</f>
        <v>0</v>
      </c>
      <c r="O123" s="263">
        <f>SUMIFS(_Output!J:J,_Output!G:G,'_NIST-CSF_Alignment'!D123,_Output!C:C,"C")</f>
        <v>10</v>
      </c>
      <c r="P123" s="263"/>
      <c r="Q123" s="263"/>
      <c r="R123" s="265"/>
    </row>
    <row r="124" spans="1:18" x14ac:dyDescent="0.3">
      <c r="A124" s="324"/>
      <c r="B124" s="306"/>
      <c r="C124" s="293"/>
      <c r="D124" s="313"/>
      <c r="E124" s="316" t="s">
        <v>343</v>
      </c>
      <c r="F124" s="294">
        <f>SUMIFS(F121:F123,$E121:$E123, "&gt;0")</f>
        <v>2</v>
      </c>
      <c r="G124" s="294">
        <f t="shared" ref="G124:H124" si="25">SUMIFS(G121:G123,$E121:$E123, "&gt;0")</f>
        <v>0</v>
      </c>
      <c r="H124" s="294">
        <f t="shared" si="25"/>
        <v>10</v>
      </c>
      <c r="I124" s="294">
        <f>IFERROR(IF(ROUND(100*(G124-F124)/(H124-F124),2) &lt; 0, 0, ROUND(100*(G124-F124)/(H124-F124),2)),0)</f>
        <v>0</v>
      </c>
      <c r="J124" s="295">
        <f>IF(F124&gt;0,1,0)</f>
        <v>1</v>
      </c>
      <c r="K124" s="296"/>
      <c r="L124" s="297" t="s">
        <v>343</v>
      </c>
      <c r="M124" s="295">
        <f>SUMIFS(M121:M123,$L121:$L123, "&gt;0")</f>
        <v>11</v>
      </c>
      <c r="N124" s="295">
        <f t="shared" ref="N124:O124" si="26">SUMIFS(N121:N123,$L121:$L123, "&gt;0")</f>
        <v>0</v>
      </c>
      <c r="O124" s="295">
        <f t="shared" si="26"/>
        <v>55</v>
      </c>
      <c r="P124" s="295">
        <f>IFERROR(IF(ROUND(100*(N124-M124)/(O124-M124),2) &lt; 0, 0, ROUND(100*(N124-M124)/(O124-M124),2)),0)</f>
        <v>0</v>
      </c>
      <c r="Q124" s="295">
        <f>IF(M124&gt;0,1,0)</f>
        <v>1</v>
      </c>
      <c r="R124" s="312"/>
    </row>
    <row r="125" spans="1:18" x14ac:dyDescent="0.3">
      <c r="A125" s="304" t="s">
        <v>1</v>
      </c>
      <c r="B125" s="305" t="s">
        <v>1422</v>
      </c>
      <c r="C125" s="231" t="s">
        <v>1462</v>
      </c>
      <c r="D125" s="245" t="s">
        <v>1507</v>
      </c>
      <c r="E125" s="314">
        <f>COUNTIFS(_Output!G:G,'_NIST-CSF_Alignment'!D125,_Output!C:C,"M",_Output!B:B,1)</f>
        <v>3</v>
      </c>
      <c r="F125" s="264">
        <f>SUMIFS(_Output!H:H,_Output!G:G,'_NIST-CSF_Alignment'!D125,_Output!C:C,"M")</f>
        <v>3</v>
      </c>
      <c r="G125" s="242">
        <f>SUMIFS(_Output!I:I,_Output!G:G,'_NIST-CSF_Alignment'!D125,_Output!C:C,"M")</f>
        <v>0</v>
      </c>
      <c r="H125" s="242">
        <f>SUMIFS(_Output!J:J,_Output!G:G,'_NIST-CSF_Alignment'!D125,_Output!C:C,"M")</f>
        <v>15</v>
      </c>
      <c r="I125" s="242"/>
      <c r="J125" s="231"/>
      <c r="K125" s="245"/>
      <c r="L125" s="271">
        <f>COUNTIFS(_Output!G:G,'_NIST-CSF_Alignment'!D125,_Output!C:C,"C",_Output!B:B,1)</f>
        <v>3</v>
      </c>
      <c r="M125" s="263">
        <f>SUMIFS(_Output!H:H,_Output!G:G,'_NIST-CSF_Alignment'!D125,_Output!C:C,"C")</f>
        <v>3</v>
      </c>
      <c r="N125" s="263">
        <f>SUMIFS(_Output!I:I,_Output!G:G,'_NIST-CSF_Alignment'!D125,_Output!C:C,"C")</f>
        <v>0</v>
      </c>
      <c r="O125" s="263">
        <f>SUMIFS(_Output!J:J,_Output!G:G,'_NIST-CSF_Alignment'!D125,_Output!C:C,"C")</f>
        <v>15</v>
      </c>
      <c r="P125" s="231"/>
      <c r="Q125" s="231"/>
      <c r="R125" s="245"/>
    </row>
    <row r="126" spans="1:18" x14ac:dyDescent="0.3">
      <c r="A126" s="279" t="s">
        <v>1</v>
      </c>
      <c r="B126" s="262" t="s">
        <v>1422</v>
      </c>
      <c r="C126" s="263" t="s">
        <v>1462</v>
      </c>
      <c r="D126" s="265" t="s">
        <v>1508</v>
      </c>
      <c r="E126" s="314">
        <f>COUNTIFS(_Output!G:G,'_NIST-CSF_Alignment'!D126,_Output!C:C,"M",_Output!B:B,1)</f>
        <v>1</v>
      </c>
      <c r="F126" s="264">
        <f>SUMIFS(_Output!H:H,_Output!G:G,'_NIST-CSF_Alignment'!D126,_Output!C:C,"M")</f>
        <v>1</v>
      </c>
      <c r="G126" s="242">
        <f>SUMIFS(_Output!I:I,_Output!G:G,'_NIST-CSF_Alignment'!D126,_Output!C:C,"M")</f>
        <v>0</v>
      </c>
      <c r="H126" s="242">
        <f>SUMIFS(_Output!J:J,_Output!G:G,'_NIST-CSF_Alignment'!D126,_Output!C:C,"M")</f>
        <v>5</v>
      </c>
      <c r="I126" s="264"/>
      <c r="J126" s="263"/>
      <c r="K126" s="265"/>
      <c r="L126" s="271">
        <f>COUNTIFS(_Output!G:G,'_NIST-CSF_Alignment'!D126,_Output!C:C,"C",_Output!B:B,1)</f>
        <v>1</v>
      </c>
      <c r="M126" s="263">
        <f>SUMIFS(_Output!H:H,_Output!G:G,'_NIST-CSF_Alignment'!D126,_Output!C:C,"C")</f>
        <v>1</v>
      </c>
      <c r="N126" s="263">
        <f>SUMIFS(_Output!I:I,_Output!G:G,'_NIST-CSF_Alignment'!D126,_Output!C:C,"C")</f>
        <v>0</v>
      </c>
      <c r="O126" s="263">
        <f>SUMIFS(_Output!J:J,_Output!G:G,'_NIST-CSF_Alignment'!D126,_Output!C:C,"C")</f>
        <v>5</v>
      </c>
      <c r="P126" s="263"/>
      <c r="Q126" s="263"/>
      <c r="R126" s="265"/>
    </row>
    <row r="127" spans="1:18" ht="15.15" thickBot="1" x14ac:dyDescent="0.35">
      <c r="A127" s="342"/>
      <c r="B127" s="343"/>
      <c r="C127" s="328"/>
      <c r="D127" s="329"/>
      <c r="E127" s="330" t="s">
        <v>343</v>
      </c>
      <c r="F127" s="331">
        <f>SUMIFS(F125:F126,$E125:$E126, "&gt;0")</f>
        <v>4</v>
      </c>
      <c r="G127" s="331">
        <f t="shared" ref="G127:H127" si="27">SUMIFS(G125:G126,$E125:$E126, "&gt;0")</f>
        <v>0</v>
      </c>
      <c r="H127" s="331">
        <f t="shared" si="27"/>
        <v>20</v>
      </c>
      <c r="I127" s="331">
        <f>IFERROR(IF(ROUND(100*(G127-F127)/(H127-F127),2) &lt; 0, 0, ROUND(100*(G127-F127)/(H127-F127),2)),0)</f>
        <v>0</v>
      </c>
      <c r="J127" s="332">
        <f>IF(F127&gt;0,1,0)</f>
        <v>1</v>
      </c>
      <c r="K127" s="333"/>
      <c r="L127" s="334" t="s">
        <v>343</v>
      </c>
      <c r="M127" s="332">
        <f>SUMIFS(M125:M126,$L125:$L126, "&gt;0")</f>
        <v>4</v>
      </c>
      <c r="N127" s="332">
        <f>SUMIFS(N125:N126,$L125:$L126, "&gt;0")</f>
        <v>0</v>
      </c>
      <c r="O127" s="332">
        <f>SUMIFS(O125:O126,$L125:$L126, "&gt;0")</f>
        <v>20</v>
      </c>
      <c r="P127" s="332">
        <f>IFERROR(IF(ROUND(100*(N127-M127)/(O127-M127),2) &lt; 0, 0, ROUND(100*(N127-M127)/(O127-M127),2)),0)</f>
        <v>0</v>
      </c>
      <c r="Q127" s="332">
        <f>IF(M127&gt;0,1,0)</f>
        <v>1</v>
      </c>
      <c r="R127" s="329"/>
    </row>
    <row r="128" spans="1:18" ht="15.15" thickBot="1" x14ac:dyDescent="0.35">
      <c r="A128" s="285"/>
      <c r="B128" s="280"/>
      <c r="C128" s="257"/>
      <c r="D128" s="278"/>
      <c r="E128" s="336" t="s">
        <v>1521</v>
      </c>
      <c r="F128" s="258"/>
      <c r="G128" s="258"/>
      <c r="H128" s="258"/>
      <c r="I128" s="258">
        <f>SUM(I107:I127)</f>
        <v>0</v>
      </c>
      <c r="J128" s="259">
        <f>SUM(J107:J127)</f>
        <v>5</v>
      </c>
      <c r="K128" s="260">
        <f>IFERROR(ROUND(I128/J128,2),0)</f>
        <v>0</v>
      </c>
      <c r="L128" s="261" t="s">
        <v>1521</v>
      </c>
      <c r="M128" s="259"/>
      <c r="N128" s="259"/>
      <c r="O128" s="259"/>
      <c r="P128" s="259">
        <f>SUM(P107:P127)</f>
        <v>0</v>
      </c>
      <c r="Q128" s="259">
        <f>SUM(Q107:Q127)</f>
        <v>5</v>
      </c>
      <c r="R128" s="260">
        <f>IFERROR(ROUND(P128/Q128,2),0)</f>
        <v>0</v>
      </c>
    </row>
    <row r="129" spans="1:18" x14ac:dyDescent="0.3">
      <c r="A129" s="307" t="s">
        <v>1</v>
      </c>
      <c r="B129" s="308" t="s">
        <v>1423</v>
      </c>
      <c r="C129" s="266" t="s">
        <v>1463</v>
      </c>
      <c r="D129" s="268" t="s">
        <v>1509</v>
      </c>
      <c r="E129" s="314">
        <f>COUNTIFS(_Output!G:G,'_NIST-CSF_Alignment'!D129,_Output!C:C,"M",_Output!B:B,1)</f>
        <v>0</v>
      </c>
      <c r="F129" s="264">
        <f>SUMIFS(_Output!H:H,_Output!G:G,'_NIST-CSF_Alignment'!D129,_Output!C:C,"M")</f>
        <v>0</v>
      </c>
      <c r="G129" s="242">
        <f>SUMIFS(_Output!I:I,_Output!G:G,'_NIST-CSF_Alignment'!D129,_Output!C:C,"M")</f>
        <v>0</v>
      </c>
      <c r="H129" s="242">
        <f>SUMIFS(_Output!J:J,_Output!G:G,'_NIST-CSF_Alignment'!D129,_Output!C:C,"M")</f>
        <v>0</v>
      </c>
      <c r="I129" s="267"/>
      <c r="J129" s="266"/>
      <c r="K129" s="268"/>
      <c r="L129" s="271">
        <f>COUNTIFS(_Output!G:G,'_NIST-CSF_Alignment'!D129,_Output!C:C,"C",_Output!B:B,1)</f>
        <v>0</v>
      </c>
      <c r="M129" s="263">
        <f>SUMIFS(_Output!H:H,_Output!G:G,'_NIST-CSF_Alignment'!D129,_Output!C:C,"C")</f>
        <v>0</v>
      </c>
      <c r="N129" s="263">
        <f>SUMIFS(_Output!I:I,_Output!G:G,'_NIST-CSF_Alignment'!D129,_Output!C:C,"C")</f>
        <v>0</v>
      </c>
      <c r="O129" s="263">
        <f>SUMIFS(_Output!J:J,_Output!G:G,'_NIST-CSF_Alignment'!D129,_Output!C:C,"C")</f>
        <v>0</v>
      </c>
      <c r="P129" s="266"/>
      <c r="Q129" s="266"/>
      <c r="R129" s="268"/>
    </row>
    <row r="130" spans="1:18" x14ac:dyDescent="0.3">
      <c r="A130" s="325"/>
      <c r="B130" s="309"/>
      <c r="C130" s="293"/>
      <c r="D130" s="313"/>
      <c r="E130" s="316" t="s">
        <v>343</v>
      </c>
      <c r="F130" s="294">
        <f>SUMIFS(F129,$E129, "&gt;0")</f>
        <v>0</v>
      </c>
      <c r="G130" s="294">
        <f t="shared" ref="G130:H130" si="28">SUMIFS(G129,$E129, "&gt;0")</f>
        <v>0</v>
      </c>
      <c r="H130" s="294">
        <f t="shared" si="28"/>
        <v>0</v>
      </c>
      <c r="I130" s="294">
        <f>IFERROR(IF(ROUND(100*(G130-F130)/(H130-F130),2) &lt; 0, 0, ROUND(100*(G130-F130)/(H130-F130),2)),0)</f>
        <v>0</v>
      </c>
      <c r="J130" s="295">
        <f>IF(F130&gt;0,1,0)</f>
        <v>0</v>
      </c>
      <c r="K130" s="296"/>
      <c r="L130" s="297" t="s">
        <v>343</v>
      </c>
      <c r="M130" s="295">
        <f>SUMIFS(M129,$L129, "&gt;0")</f>
        <v>0</v>
      </c>
      <c r="N130" s="295">
        <f t="shared" ref="N130:O130" si="29">SUMIFS(N129,$L129, "&gt;0")</f>
        <v>0</v>
      </c>
      <c r="O130" s="295">
        <f t="shared" si="29"/>
        <v>0</v>
      </c>
      <c r="P130" s="295">
        <f>IFERROR(IF(ROUND(100*(N130-M130)/(O130-M130),2) &lt; 0, 0, ROUND(100*(N130-M130)/(O130-M130),2)),0)</f>
        <v>0</v>
      </c>
      <c r="Q130" s="295">
        <f>IF(M130&gt;0,1,0)</f>
        <v>0</v>
      </c>
      <c r="R130" s="313"/>
    </row>
    <row r="131" spans="1:18" x14ac:dyDescent="0.3">
      <c r="A131" s="286" t="s">
        <v>1</v>
      </c>
      <c r="B131" s="283" t="s">
        <v>1423</v>
      </c>
      <c r="C131" s="231" t="s">
        <v>1464</v>
      </c>
      <c r="D131" s="245" t="s">
        <v>1510</v>
      </c>
      <c r="E131" s="314">
        <f>COUNTIFS(_Output!G:G,'_NIST-CSF_Alignment'!D131,_Output!C:C,"M",_Output!B:B,1)</f>
        <v>0</v>
      </c>
      <c r="F131" s="264">
        <f>SUMIFS(_Output!H:H,_Output!G:G,'_NIST-CSF_Alignment'!D131,_Output!C:C,"M")</f>
        <v>0</v>
      </c>
      <c r="G131" s="242">
        <f>SUMIFS(_Output!I:I,_Output!G:G,'_NIST-CSF_Alignment'!D131,_Output!C:C,"M")</f>
        <v>0</v>
      </c>
      <c r="H131" s="242">
        <f>SUMIFS(_Output!J:J,_Output!G:G,'_NIST-CSF_Alignment'!D131,_Output!C:C,"M")</f>
        <v>0</v>
      </c>
      <c r="I131" s="242"/>
      <c r="J131" s="231"/>
      <c r="K131" s="245"/>
      <c r="L131" s="271">
        <f>COUNTIFS(_Output!G:G,'_NIST-CSF_Alignment'!D131,_Output!C:C,"C",_Output!B:B,1)</f>
        <v>0</v>
      </c>
      <c r="M131" s="263">
        <f>SUMIFS(_Output!H:H,_Output!G:G,'_NIST-CSF_Alignment'!D131,_Output!C:C,"C")</f>
        <v>0</v>
      </c>
      <c r="N131" s="263">
        <f>SUMIFS(_Output!I:I,_Output!G:G,'_NIST-CSF_Alignment'!D131,_Output!C:C,"C")</f>
        <v>0</v>
      </c>
      <c r="O131" s="263">
        <f>SUMIFS(_Output!J:J,_Output!G:G,'_NIST-CSF_Alignment'!D131,_Output!C:C,"C")</f>
        <v>0</v>
      </c>
      <c r="P131" s="231"/>
      <c r="Q131" s="231"/>
      <c r="R131" s="245"/>
    </row>
    <row r="132" spans="1:18" x14ac:dyDescent="0.3">
      <c r="A132" s="310" t="s">
        <v>1</v>
      </c>
      <c r="B132" s="311" t="s">
        <v>1423</v>
      </c>
      <c r="C132" s="263" t="s">
        <v>1464</v>
      </c>
      <c r="D132" s="265" t="s">
        <v>1511</v>
      </c>
      <c r="E132" s="314">
        <f>COUNTIFS(_Output!G:G,'_NIST-CSF_Alignment'!D132,_Output!C:C,"M",_Output!B:B,1)</f>
        <v>0</v>
      </c>
      <c r="F132" s="264">
        <f>SUMIFS(_Output!H:H,_Output!G:G,'_NIST-CSF_Alignment'!D132,_Output!C:C,"M")</f>
        <v>0</v>
      </c>
      <c r="G132" s="242">
        <f>SUMIFS(_Output!I:I,_Output!G:G,'_NIST-CSF_Alignment'!D132,_Output!C:C,"M")</f>
        <v>0</v>
      </c>
      <c r="H132" s="242">
        <f>SUMIFS(_Output!J:J,_Output!G:G,'_NIST-CSF_Alignment'!D132,_Output!C:C,"M")</f>
        <v>0</v>
      </c>
      <c r="I132" s="264"/>
      <c r="J132" s="263"/>
      <c r="K132" s="265"/>
      <c r="L132" s="271">
        <f>COUNTIFS(_Output!G:G,'_NIST-CSF_Alignment'!D132,_Output!C:C,"C",_Output!B:B,1)</f>
        <v>0</v>
      </c>
      <c r="M132" s="263">
        <f>SUMIFS(_Output!H:H,_Output!G:G,'_NIST-CSF_Alignment'!D132,_Output!C:C,"C")</f>
        <v>0</v>
      </c>
      <c r="N132" s="263">
        <f>SUMIFS(_Output!I:I,_Output!G:G,'_NIST-CSF_Alignment'!D132,_Output!C:C,"C")</f>
        <v>0</v>
      </c>
      <c r="O132" s="263">
        <f>SUMIFS(_Output!J:J,_Output!G:G,'_NIST-CSF_Alignment'!D132,_Output!C:C,"C")</f>
        <v>0</v>
      </c>
      <c r="P132" s="263"/>
      <c r="Q132" s="263"/>
      <c r="R132" s="265"/>
    </row>
    <row r="133" spans="1:18" x14ac:dyDescent="0.3">
      <c r="A133" s="325"/>
      <c r="B133" s="309"/>
      <c r="C133" s="293"/>
      <c r="D133" s="313"/>
      <c r="E133" s="316" t="s">
        <v>343</v>
      </c>
      <c r="F133" s="294">
        <f>SUMIFS(F131:F132,$E131:$E132, "&gt;0")</f>
        <v>0</v>
      </c>
      <c r="G133" s="294">
        <f t="shared" ref="G133:H133" si="30">SUMIFS(G131:G132,$E131:$E132, "&gt;0")</f>
        <v>0</v>
      </c>
      <c r="H133" s="294">
        <f t="shared" si="30"/>
        <v>0</v>
      </c>
      <c r="I133" s="294">
        <f>IFERROR(IF(ROUND(100*(G133-F133)/(H133-F133),2) &lt; 0, 0, ROUND(100*(G133-F133)/(H133-F133),2)),0)</f>
        <v>0</v>
      </c>
      <c r="J133" s="295">
        <f>IF(F133&gt;0,1,0)</f>
        <v>0</v>
      </c>
      <c r="K133" s="296"/>
      <c r="L133" s="297" t="s">
        <v>343</v>
      </c>
      <c r="M133" s="295">
        <f>SUMIFS(M131:M132,$L131:$L132, "&gt;0")</f>
        <v>0</v>
      </c>
      <c r="N133" s="295">
        <f t="shared" ref="N133:O133" si="31">SUMIFS(N131:N132,$L131:$L132, "&gt;0")</f>
        <v>0</v>
      </c>
      <c r="O133" s="295">
        <f t="shared" si="31"/>
        <v>0</v>
      </c>
      <c r="P133" s="295">
        <f>IFERROR(IF(ROUND(100*(N133-M133)/(O133-M133),2) &lt; 0, 0, ROUND(100*(N133-M133)/(O133-M133),2)),0)</f>
        <v>0</v>
      </c>
      <c r="Q133" s="295">
        <f>IF(M133&gt;0,1,0)</f>
        <v>0</v>
      </c>
      <c r="R133" s="313"/>
    </row>
    <row r="134" spans="1:18" x14ac:dyDescent="0.3">
      <c r="A134" s="286" t="s">
        <v>1</v>
      </c>
      <c r="B134" s="283" t="s">
        <v>1423</v>
      </c>
      <c r="C134" s="231" t="s">
        <v>1465</v>
      </c>
      <c r="D134" s="245" t="s">
        <v>1512</v>
      </c>
      <c r="E134" s="314">
        <f>COUNTIFS(_Output!G:G,'_NIST-CSF_Alignment'!D134,_Output!C:C,"M",_Output!B:B,1)</f>
        <v>0</v>
      </c>
      <c r="F134" s="264">
        <f>SUMIFS(_Output!H:H,_Output!G:G,'_NIST-CSF_Alignment'!D134,_Output!C:C,"M")</f>
        <v>0</v>
      </c>
      <c r="G134" s="242">
        <f>SUMIFS(_Output!I:I,_Output!G:G,'_NIST-CSF_Alignment'!D134,_Output!C:C,"M")</f>
        <v>0</v>
      </c>
      <c r="H134" s="242">
        <f>SUMIFS(_Output!J:J,_Output!G:G,'_NIST-CSF_Alignment'!D134,_Output!C:C,"M")</f>
        <v>0</v>
      </c>
      <c r="I134" s="242"/>
      <c r="J134" s="231"/>
      <c r="K134" s="245"/>
      <c r="L134" s="271">
        <f>COUNTIFS(_Output!G:G,'_NIST-CSF_Alignment'!D134,_Output!C:C,"C",_Output!B:B,1)</f>
        <v>0</v>
      </c>
      <c r="M134" s="263">
        <f>SUMIFS(_Output!H:H,_Output!G:G,'_NIST-CSF_Alignment'!D134,_Output!C:C,"C")</f>
        <v>0</v>
      </c>
      <c r="N134" s="263">
        <f>SUMIFS(_Output!I:I,_Output!G:G,'_NIST-CSF_Alignment'!D134,_Output!C:C,"C")</f>
        <v>0</v>
      </c>
      <c r="O134" s="263">
        <f>SUMIFS(_Output!J:J,_Output!G:G,'_NIST-CSF_Alignment'!D134,_Output!C:C,"C")</f>
        <v>0</v>
      </c>
      <c r="P134" s="231"/>
      <c r="Q134" s="231"/>
      <c r="R134" s="245"/>
    </row>
    <row r="135" spans="1:18" x14ac:dyDescent="0.3">
      <c r="A135" s="287" t="s">
        <v>1</v>
      </c>
      <c r="B135" s="284" t="s">
        <v>1423</v>
      </c>
      <c r="C135" s="230" t="s">
        <v>1465</v>
      </c>
      <c r="D135" s="63" t="s">
        <v>1513</v>
      </c>
      <c r="E135" s="314">
        <f>COUNTIFS(_Output!G:G,'_NIST-CSF_Alignment'!D135,_Output!C:C,"M",_Output!B:B,1)</f>
        <v>0</v>
      </c>
      <c r="F135" s="264">
        <f>SUMIFS(_Output!H:H,_Output!G:G,'_NIST-CSF_Alignment'!D135,_Output!C:C,"M")</f>
        <v>0</v>
      </c>
      <c r="G135" s="242">
        <f>SUMIFS(_Output!I:I,_Output!G:G,'_NIST-CSF_Alignment'!D135,_Output!C:C,"M")</f>
        <v>0</v>
      </c>
      <c r="H135" s="242">
        <f>SUMIFS(_Output!J:J,_Output!G:G,'_NIST-CSF_Alignment'!D135,_Output!C:C,"M")</f>
        <v>0</v>
      </c>
      <c r="I135" s="241"/>
      <c r="J135" s="230"/>
      <c r="K135" s="63"/>
      <c r="L135" s="271">
        <f>COUNTIFS(_Output!G:G,'_NIST-CSF_Alignment'!D135,_Output!C:C,"C",_Output!B:B,1)</f>
        <v>0</v>
      </c>
      <c r="M135" s="263">
        <f>SUMIFS(_Output!H:H,_Output!G:G,'_NIST-CSF_Alignment'!D135,_Output!C:C,"C")</f>
        <v>0</v>
      </c>
      <c r="N135" s="263">
        <f>SUMIFS(_Output!I:I,_Output!G:G,'_NIST-CSF_Alignment'!D135,_Output!C:C,"C")</f>
        <v>0</v>
      </c>
      <c r="O135" s="263">
        <f>SUMIFS(_Output!J:J,_Output!G:G,'_NIST-CSF_Alignment'!D135,_Output!C:C,"C")</f>
        <v>0</v>
      </c>
      <c r="P135" s="230"/>
      <c r="Q135" s="230"/>
      <c r="R135" s="63"/>
    </row>
    <row r="136" spans="1:18" x14ac:dyDescent="0.3">
      <c r="A136" s="310" t="s">
        <v>1</v>
      </c>
      <c r="B136" s="311" t="s">
        <v>1423</v>
      </c>
      <c r="C136" s="263" t="s">
        <v>1465</v>
      </c>
      <c r="D136" s="265" t="s">
        <v>1514</v>
      </c>
      <c r="E136" s="314">
        <f>COUNTIFS(_Output!G:G,'_NIST-CSF_Alignment'!D136,_Output!C:C,"M",_Output!B:B,1)</f>
        <v>0</v>
      </c>
      <c r="F136" s="264">
        <f>SUMIFS(_Output!H:H,_Output!G:G,'_NIST-CSF_Alignment'!D136,_Output!C:C,"M")</f>
        <v>0</v>
      </c>
      <c r="G136" s="242">
        <f>SUMIFS(_Output!I:I,_Output!G:G,'_NIST-CSF_Alignment'!D136,_Output!C:C,"M")</f>
        <v>0</v>
      </c>
      <c r="H136" s="242">
        <f>SUMIFS(_Output!J:J,_Output!G:G,'_NIST-CSF_Alignment'!D136,_Output!C:C,"M")</f>
        <v>0</v>
      </c>
      <c r="I136" s="264"/>
      <c r="J136" s="263"/>
      <c r="K136" s="265"/>
      <c r="L136" s="271">
        <f>COUNTIFS(_Output!G:G,'_NIST-CSF_Alignment'!D136,_Output!C:C,"C",_Output!B:B,1)</f>
        <v>0</v>
      </c>
      <c r="M136" s="263">
        <f>SUMIFS(_Output!H:H,_Output!G:G,'_NIST-CSF_Alignment'!D136,_Output!C:C,"C")</f>
        <v>0</v>
      </c>
      <c r="N136" s="263">
        <f>SUMIFS(_Output!I:I,_Output!G:G,'_NIST-CSF_Alignment'!D136,_Output!C:C,"C")</f>
        <v>0</v>
      </c>
      <c r="O136" s="263">
        <f>SUMIFS(_Output!J:J,_Output!G:G,'_NIST-CSF_Alignment'!D136,_Output!C:C,"C")</f>
        <v>0</v>
      </c>
      <c r="P136" s="263"/>
      <c r="Q136" s="263"/>
      <c r="R136" s="265"/>
    </row>
    <row r="137" spans="1:18" ht="15.15" thickBot="1" x14ac:dyDescent="0.35">
      <c r="A137" s="326"/>
      <c r="B137" s="327"/>
      <c r="C137" s="328"/>
      <c r="D137" s="329"/>
      <c r="E137" s="330" t="s">
        <v>343</v>
      </c>
      <c r="F137" s="331">
        <f>SUMIFS(F134:F136,$E134:$E136, "&gt;0")</f>
        <v>0</v>
      </c>
      <c r="G137" s="331">
        <f>SUMIFS(G134:G136,$E134:$E136, "&gt;0")</f>
        <v>0</v>
      </c>
      <c r="H137" s="331">
        <f>SUMIFS(H134:H136,$E134:$E136, "&gt;0")</f>
        <v>0</v>
      </c>
      <c r="I137" s="331">
        <f>IFERROR(IF(ROUND(100*(G137-F137)/(H137-F137),2) &lt; 0, 0, ROUND(100*(G137-F137)/(H137-F137),2)),0)</f>
        <v>0</v>
      </c>
      <c r="J137" s="332">
        <f>IF(F137&gt;0,1,0)</f>
        <v>0</v>
      </c>
      <c r="K137" s="333"/>
      <c r="L137" s="334" t="s">
        <v>343</v>
      </c>
      <c r="M137" s="332">
        <f>SUMIFS(M134:M136,$L134:$L136, "&gt;0")</f>
        <v>0</v>
      </c>
      <c r="N137" s="332">
        <f t="shared" ref="N137:O137" si="32">SUMIFS(N134:N136,$L134:$L136, "&gt;0")</f>
        <v>0</v>
      </c>
      <c r="O137" s="332">
        <f t="shared" si="32"/>
        <v>0</v>
      </c>
      <c r="P137" s="332">
        <f>IFERROR(IF(ROUND(100*(N137-M137)/(O137-M137),2) &lt; 0, 0, ROUND(100*(N137-M137)/(O137-M137),2)),0)</f>
        <v>0</v>
      </c>
      <c r="Q137" s="332">
        <f>IF(M137&gt;0,1,0)</f>
        <v>0</v>
      </c>
      <c r="R137" s="335"/>
    </row>
    <row r="138" spans="1:18" ht="15.15" thickBot="1" x14ac:dyDescent="0.35">
      <c r="A138" s="288"/>
      <c r="B138" s="281"/>
      <c r="C138" s="257"/>
      <c r="D138" s="278"/>
      <c r="E138" s="336" t="s">
        <v>1521</v>
      </c>
      <c r="F138" s="258"/>
      <c r="G138" s="258"/>
      <c r="H138" s="258"/>
      <c r="I138" s="258">
        <f>SUM(I129:I137)</f>
        <v>0</v>
      </c>
      <c r="J138" s="259">
        <f>SUM(J129:J137)</f>
        <v>0</v>
      </c>
      <c r="K138" s="260">
        <f>IFERROR(ROUND(I138/J138,2),0)</f>
        <v>0</v>
      </c>
      <c r="L138" s="261" t="s">
        <v>1521</v>
      </c>
      <c r="M138" s="259"/>
      <c r="N138" s="259"/>
      <c r="O138" s="259"/>
      <c r="P138" s="259">
        <f>SUM(P129:P137)</f>
        <v>0</v>
      </c>
      <c r="Q138" s="259">
        <f>SUM(Q129:Q137)</f>
        <v>0</v>
      </c>
      <c r="R138" s="260">
        <f>IFERROR(ROUND(P138/Q138,2),0)</f>
        <v>0</v>
      </c>
    </row>
  </sheetData>
  <mergeCells count="3">
    <mergeCell ref="L1:R1"/>
    <mergeCell ref="A1:D1"/>
    <mergeCell ref="E1:K1"/>
  </mergeCell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Blad28"/>
  <dimension ref="A1:E2193"/>
  <sheetViews>
    <sheetView zoomScaleNormal="100" workbookViewId="0">
      <pane ySplit="1" topLeftCell="A2" activePane="bottomLeft" state="frozen"/>
      <selection activeCell="R11" sqref="R11:R14"/>
      <selection pane="bottomLeft" activeCell="C21" sqref="C21"/>
    </sheetView>
  </sheetViews>
  <sheetFormatPr defaultRowHeight="14.55" x14ac:dyDescent="0.3"/>
  <cols>
    <col min="1" max="1" width="37.21875" customWidth="1"/>
    <col min="2" max="2" width="15.77734375" customWidth="1"/>
    <col min="3" max="3" width="63.5546875" customWidth="1"/>
  </cols>
  <sheetData>
    <row r="1" spans="1:3" ht="15.15" thickBot="1" x14ac:dyDescent="0.35">
      <c r="A1" s="187"/>
    </row>
    <row r="2" spans="1:3" ht="15.15" thickBot="1" x14ac:dyDescent="0.35">
      <c r="A2" s="902" t="s">
        <v>589</v>
      </c>
      <c r="B2" s="903"/>
      <c r="C2" s="904"/>
    </row>
    <row r="3" spans="1:3" x14ac:dyDescent="0.3">
      <c r="A3" s="188" t="s">
        <v>186</v>
      </c>
      <c r="B3" s="189" t="s">
        <v>23</v>
      </c>
      <c r="C3" s="189" t="s">
        <v>1257</v>
      </c>
    </row>
    <row r="4" spans="1:3" x14ac:dyDescent="0.3">
      <c r="A4" s="24" t="s">
        <v>15</v>
      </c>
      <c r="B4" s="22">
        <v>0</v>
      </c>
      <c r="C4" s="22" t="s">
        <v>1280</v>
      </c>
    </row>
    <row r="5" spans="1:3" x14ac:dyDescent="0.3">
      <c r="A5" s="24"/>
      <c r="B5" s="22">
        <v>1</v>
      </c>
      <c r="C5" s="22" t="s">
        <v>1281</v>
      </c>
    </row>
    <row r="6" spans="1:3" x14ac:dyDescent="0.3">
      <c r="A6" s="24"/>
      <c r="B6" s="22">
        <v>2</v>
      </c>
      <c r="C6" s="22" t="s">
        <v>1259</v>
      </c>
    </row>
    <row r="7" spans="1:3" x14ac:dyDescent="0.3">
      <c r="A7" s="24"/>
      <c r="B7" s="22">
        <v>3</v>
      </c>
      <c r="C7" s="22" t="s">
        <v>1261</v>
      </c>
    </row>
    <row r="8" spans="1:3" x14ac:dyDescent="0.3">
      <c r="A8" s="24"/>
      <c r="B8" s="22">
        <v>4</v>
      </c>
      <c r="C8" s="22" t="s">
        <v>1262</v>
      </c>
    </row>
    <row r="9" spans="1:3" x14ac:dyDescent="0.3">
      <c r="A9" s="24"/>
      <c r="B9" s="22">
        <v>5</v>
      </c>
      <c r="C9" s="22" t="s">
        <v>1260</v>
      </c>
    </row>
    <row r="10" spans="1:3" x14ac:dyDescent="0.3">
      <c r="A10" s="24" t="s">
        <v>16</v>
      </c>
      <c r="B10" s="22">
        <v>0</v>
      </c>
      <c r="C10" s="22" t="s">
        <v>1280</v>
      </c>
    </row>
    <row r="11" spans="1:3" x14ac:dyDescent="0.3">
      <c r="A11" s="24"/>
      <c r="B11" s="22">
        <v>1</v>
      </c>
      <c r="C11" s="22" t="s">
        <v>1263</v>
      </c>
    </row>
    <row r="12" spans="1:3" x14ac:dyDescent="0.3">
      <c r="A12" s="24"/>
      <c r="B12" s="22">
        <v>2</v>
      </c>
      <c r="C12" s="22" t="s">
        <v>1264</v>
      </c>
    </row>
    <row r="13" spans="1:3" x14ac:dyDescent="0.3">
      <c r="A13" s="24"/>
      <c r="B13" s="22">
        <v>3</v>
      </c>
      <c r="C13" s="22" t="s">
        <v>1265</v>
      </c>
    </row>
    <row r="14" spans="1:3" x14ac:dyDescent="0.3">
      <c r="A14" s="24"/>
      <c r="B14" s="22">
        <v>4</v>
      </c>
      <c r="C14" s="22" t="s">
        <v>1277</v>
      </c>
    </row>
    <row r="15" spans="1:3" x14ac:dyDescent="0.3">
      <c r="A15" s="24"/>
      <c r="B15" s="22">
        <v>5</v>
      </c>
      <c r="C15" s="22" t="s">
        <v>1276</v>
      </c>
    </row>
    <row r="16" spans="1:3" x14ac:dyDescent="0.3">
      <c r="A16" s="24" t="s">
        <v>17</v>
      </c>
      <c r="B16" s="22">
        <v>0</v>
      </c>
      <c r="C16" s="22" t="s">
        <v>1280</v>
      </c>
    </row>
    <row r="17" spans="1:3" x14ac:dyDescent="0.3">
      <c r="A17" s="24"/>
      <c r="B17" s="22">
        <v>1</v>
      </c>
      <c r="C17" s="22" t="s">
        <v>1266</v>
      </c>
    </row>
    <row r="18" spans="1:3" x14ac:dyDescent="0.3">
      <c r="A18" s="24"/>
      <c r="B18" s="22">
        <v>2</v>
      </c>
      <c r="C18" s="22" t="s">
        <v>1268</v>
      </c>
    </row>
    <row r="19" spans="1:3" x14ac:dyDescent="0.3">
      <c r="A19" s="24"/>
      <c r="B19" s="22">
        <v>3</v>
      </c>
      <c r="C19" s="22" t="s">
        <v>1269</v>
      </c>
    </row>
    <row r="20" spans="1:3" x14ac:dyDescent="0.3">
      <c r="A20" s="24"/>
      <c r="B20" s="22">
        <v>4</v>
      </c>
      <c r="C20" s="22" t="s">
        <v>4693</v>
      </c>
    </row>
    <row r="21" spans="1:3" x14ac:dyDescent="0.3">
      <c r="A21" s="24"/>
      <c r="B21" s="22">
        <v>5</v>
      </c>
      <c r="C21" s="22" t="s">
        <v>1267</v>
      </c>
    </row>
    <row r="22" spans="1:3" x14ac:dyDescent="0.3">
      <c r="A22" s="24" t="s">
        <v>141</v>
      </c>
      <c r="B22" s="22">
        <v>0</v>
      </c>
      <c r="C22" s="22" t="s">
        <v>1280</v>
      </c>
    </row>
    <row r="23" spans="1:3" x14ac:dyDescent="0.3">
      <c r="A23" s="24"/>
      <c r="B23" s="26">
        <v>1</v>
      </c>
      <c r="C23" s="26" t="s">
        <v>1271</v>
      </c>
    </row>
    <row r="24" spans="1:3" x14ac:dyDescent="0.3">
      <c r="A24" s="24"/>
      <c r="B24" s="26">
        <v>2</v>
      </c>
      <c r="C24" s="26" t="s">
        <v>1272</v>
      </c>
    </row>
    <row r="25" spans="1:3" x14ac:dyDescent="0.3">
      <c r="A25" s="24"/>
      <c r="B25" s="26">
        <v>3</v>
      </c>
      <c r="C25" s="26" t="s">
        <v>1273</v>
      </c>
    </row>
    <row r="26" spans="1:3" x14ac:dyDescent="0.3">
      <c r="A26" s="24"/>
      <c r="B26" s="26">
        <v>4</v>
      </c>
      <c r="C26" s="26" t="s">
        <v>1274</v>
      </c>
    </row>
    <row r="27" spans="1:3" x14ac:dyDescent="0.3">
      <c r="A27" s="24"/>
      <c r="B27" s="26">
        <v>5</v>
      </c>
      <c r="C27" s="26" t="s">
        <v>1270</v>
      </c>
    </row>
    <row r="28" spans="1:3" x14ac:dyDescent="0.3">
      <c r="A28" s="25" t="s">
        <v>142</v>
      </c>
      <c r="B28" s="26">
        <v>0</v>
      </c>
      <c r="C28" s="26" t="s">
        <v>1280</v>
      </c>
    </row>
    <row r="29" spans="1:3" x14ac:dyDescent="0.3">
      <c r="A29" s="25"/>
      <c r="B29" s="26">
        <v>1</v>
      </c>
      <c r="C29" s="26" t="s">
        <v>1275</v>
      </c>
    </row>
    <row r="30" spans="1:3" x14ac:dyDescent="0.3">
      <c r="A30" s="25"/>
      <c r="B30" s="26">
        <v>2</v>
      </c>
      <c r="C30" s="26" t="s">
        <v>1279</v>
      </c>
    </row>
    <row r="31" spans="1:3" x14ac:dyDescent="0.3">
      <c r="A31" s="25"/>
      <c r="B31" s="26">
        <v>3</v>
      </c>
      <c r="C31" s="26" t="s">
        <v>2761</v>
      </c>
    </row>
    <row r="32" spans="1:3" x14ac:dyDescent="0.3">
      <c r="A32" s="25"/>
      <c r="B32" s="26">
        <v>4</v>
      </c>
      <c r="C32" s="26" t="s">
        <v>1282</v>
      </c>
    </row>
    <row r="33" spans="1:3" ht="15.15" thickBot="1" x14ac:dyDescent="0.35">
      <c r="A33" s="25"/>
      <c r="B33" s="26">
        <v>5</v>
      </c>
      <c r="C33" s="67" t="s">
        <v>1278</v>
      </c>
    </row>
    <row r="34" spans="1:3" x14ac:dyDescent="0.3">
      <c r="A34" s="53" t="s">
        <v>187</v>
      </c>
      <c r="B34" s="65" t="s">
        <v>23</v>
      </c>
      <c r="C34" s="189" t="s">
        <v>1257</v>
      </c>
    </row>
    <row r="35" spans="1:3" x14ac:dyDescent="0.3">
      <c r="A35" s="24" t="s">
        <v>143</v>
      </c>
      <c r="B35" s="22">
        <v>0</v>
      </c>
      <c r="C35" s="22" t="s">
        <v>1280</v>
      </c>
    </row>
    <row r="36" spans="1:3" x14ac:dyDescent="0.3">
      <c r="A36" s="24"/>
      <c r="B36" s="22">
        <v>1</v>
      </c>
      <c r="C36" s="22" t="s">
        <v>1285</v>
      </c>
    </row>
    <row r="37" spans="1:3" x14ac:dyDescent="0.3">
      <c r="A37" s="24"/>
      <c r="B37" s="22">
        <v>2</v>
      </c>
      <c r="C37" s="22" t="s">
        <v>1286</v>
      </c>
    </row>
    <row r="38" spans="1:3" x14ac:dyDescent="0.3">
      <c r="A38" s="24"/>
      <c r="B38" s="22">
        <v>3</v>
      </c>
      <c r="C38" s="22" t="s">
        <v>1287</v>
      </c>
    </row>
    <row r="39" spans="1:3" x14ac:dyDescent="0.3">
      <c r="A39" s="24"/>
      <c r="B39" s="22">
        <v>4</v>
      </c>
      <c r="C39" s="22" t="s">
        <v>1289</v>
      </c>
    </row>
    <row r="40" spans="1:3" x14ac:dyDescent="0.3">
      <c r="A40" s="24"/>
      <c r="B40" s="22">
        <v>5</v>
      </c>
      <c r="C40" s="22" t="s">
        <v>1290</v>
      </c>
    </row>
    <row r="41" spans="1:3" x14ac:dyDescent="0.3">
      <c r="A41" s="24" t="s">
        <v>145</v>
      </c>
      <c r="B41" s="22">
        <v>0</v>
      </c>
      <c r="C41" s="22" t="s">
        <v>1280</v>
      </c>
    </row>
    <row r="42" spans="1:3" x14ac:dyDescent="0.3">
      <c r="A42" s="24"/>
      <c r="B42" s="22">
        <v>1</v>
      </c>
      <c r="C42" s="22" t="s">
        <v>1263</v>
      </c>
    </row>
    <row r="43" spans="1:3" x14ac:dyDescent="0.3">
      <c r="A43" s="24"/>
      <c r="B43" s="22">
        <v>2</v>
      </c>
      <c r="C43" s="22" t="s">
        <v>1264</v>
      </c>
    </row>
    <row r="44" spans="1:3" x14ac:dyDescent="0.3">
      <c r="A44" s="24"/>
      <c r="B44" s="22">
        <v>3</v>
      </c>
      <c r="C44" s="22" t="s">
        <v>1292</v>
      </c>
    </row>
    <row r="45" spans="1:3" x14ac:dyDescent="0.3">
      <c r="A45" s="24"/>
      <c r="B45" s="22">
        <v>4</v>
      </c>
      <c r="C45" s="22" t="s">
        <v>1288</v>
      </c>
    </row>
    <row r="46" spans="1:3" x14ac:dyDescent="0.3">
      <c r="A46" s="24"/>
      <c r="B46" s="22">
        <v>5</v>
      </c>
      <c r="C46" s="22" t="s">
        <v>1276</v>
      </c>
    </row>
    <row r="47" spans="1:3" x14ac:dyDescent="0.3">
      <c r="A47" s="24" t="s">
        <v>146</v>
      </c>
      <c r="B47" s="22">
        <v>0</v>
      </c>
      <c r="C47" s="22" t="s">
        <v>1280</v>
      </c>
    </row>
    <row r="48" spans="1:3" x14ac:dyDescent="0.3">
      <c r="A48" s="24"/>
      <c r="B48" s="22">
        <v>1</v>
      </c>
      <c r="C48" s="22" t="s">
        <v>1291</v>
      </c>
    </row>
    <row r="49" spans="1:3" x14ac:dyDescent="0.3">
      <c r="A49" s="24"/>
      <c r="B49" s="22">
        <v>2</v>
      </c>
      <c r="C49" s="22" t="s">
        <v>2499</v>
      </c>
    </row>
    <row r="50" spans="1:3" x14ac:dyDescent="0.3">
      <c r="A50" s="24"/>
      <c r="B50" s="22">
        <v>3</v>
      </c>
      <c r="C50" s="22" t="s">
        <v>1296</v>
      </c>
    </row>
    <row r="51" spans="1:3" x14ac:dyDescent="0.3">
      <c r="A51" s="24"/>
      <c r="B51" s="22">
        <v>4</v>
      </c>
      <c r="C51" s="22" t="s">
        <v>1297</v>
      </c>
    </row>
    <row r="52" spans="1:3" x14ac:dyDescent="0.3">
      <c r="A52" s="24"/>
      <c r="B52" s="22">
        <v>5</v>
      </c>
      <c r="C52" s="22" t="s">
        <v>1295</v>
      </c>
    </row>
    <row r="53" spans="1:3" x14ac:dyDescent="0.3">
      <c r="A53" s="24" t="s">
        <v>164</v>
      </c>
      <c r="B53" s="22">
        <v>0</v>
      </c>
      <c r="C53" s="22" t="s">
        <v>1280</v>
      </c>
    </row>
    <row r="54" spans="1:3" x14ac:dyDescent="0.3">
      <c r="A54" s="24"/>
      <c r="B54" s="26">
        <v>1</v>
      </c>
      <c r="C54" s="22" t="s">
        <v>2089</v>
      </c>
    </row>
    <row r="55" spans="1:3" x14ac:dyDescent="0.3">
      <c r="A55" s="24"/>
      <c r="B55" s="26">
        <v>2</v>
      </c>
      <c r="C55" s="22" t="s">
        <v>2054</v>
      </c>
    </row>
    <row r="56" spans="1:3" x14ac:dyDescent="0.3">
      <c r="A56" s="24"/>
      <c r="B56" s="26">
        <v>3</v>
      </c>
      <c r="C56" s="22" t="s">
        <v>2055</v>
      </c>
    </row>
    <row r="57" spans="1:3" x14ac:dyDescent="0.3">
      <c r="A57" s="24"/>
      <c r="B57" s="26">
        <v>4</v>
      </c>
      <c r="C57" s="22" t="s">
        <v>2053</v>
      </c>
    </row>
    <row r="58" spans="1:3" x14ac:dyDescent="0.3">
      <c r="A58" s="24"/>
      <c r="B58" s="26">
        <v>5</v>
      </c>
      <c r="C58" s="22" t="s">
        <v>2088</v>
      </c>
    </row>
    <row r="59" spans="1:3" x14ac:dyDescent="0.3">
      <c r="A59" s="25" t="s">
        <v>211</v>
      </c>
      <c r="B59" s="26">
        <v>0</v>
      </c>
      <c r="C59" s="22" t="s">
        <v>1280</v>
      </c>
    </row>
    <row r="60" spans="1:3" x14ac:dyDescent="0.3">
      <c r="A60" s="25"/>
      <c r="B60" s="26">
        <v>1</v>
      </c>
      <c r="C60" s="26" t="s">
        <v>1293</v>
      </c>
    </row>
    <row r="61" spans="1:3" x14ac:dyDescent="0.3">
      <c r="A61" s="25"/>
      <c r="B61" s="26">
        <v>2</v>
      </c>
      <c r="C61" s="26" t="s">
        <v>1294</v>
      </c>
    </row>
    <row r="62" spans="1:3" x14ac:dyDescent="0.3">
      <c r="A62" s="25"/>
      <c r="B62" s="26">
        <v>3</v>
      </c>
      <c r="C62" s="26" t="s">
        <v>2085</v>
      </c>
    </row>
    <row r="63" spans="1:3" x14ac:dyDescent="0.3">
      <c r="A63" s="25"/>
      <c r="B63" s="26">
        <v>4</v>
      </c>
      <c r="C63" s="26" t="s">
        <v>2086</v>
      </c>
    </row>
    <row r="64" spans="1:3" x14ac:dyDescent="0.3">
      <c r="A64" s="25"/>
      <c r="B64" s="26">
        <v>5</v>
      </c>
      <c r="C64" s="26" t="s">
        <v>2087</v>
      </c>
    </row>
    <row r="65" spans="1:3" x14ac:dyDescent="0.3">
      <c r="A65" s="25" t="s">
        <v>2029</v>
      </c>
      <c r="B65" s="26">
        <v>0</v>
      </c>
      <c r="C65" s="26" t="s">
        <v>1280</v>
      </c>
    </row>
    <row r="66" spans="1:3" x14ac:dyDescent="0.3">
      <c r="A66" s="25"/>
      <c r="B66" s="26">
        <v>1</v>
      </c>
      <c r="C66" s="26" t="s">
        <v>2617</v>
      </c>
    </row>
    <row r="67" spans="1:3" x14ac:dyDescent="0.3">
      <c r="A67" s="25"/>
      <c r="B67" s="26">
        <v>2</v>
      </c>
      <c r="C67" s="26" t="s">
        <v>2618</v>
      </c>
    </row>
    <row r="68" spans="1:3" x14ac:dyDescent="0.3">
      <c r="A68" s="25"/>
      <c r="B68" s="26">
        <v>3</v>
      </c>
      <c r="C68" s="26" t="s">
        <v>2644</v>
      </c>
    </row>
    <row r="69" spans="1:3" x14ac:dyDescent="0.3">
      <c r="A69" s="25"/>
      <c r="B69" s="26">
        <v>4</v>
      </c>
      <c r="C69" s="26" t="s">
        <v>2620</v>
      </c>
    </row>
    <row r="70" spans="1:3" ht="15.15" thickBot="1" x14ac:dyDescent="0.35">
      <c r="A70" s="25"/>
      <c r="B70" s="26">
        <v>5</v>
      </c>
      <c r="C70" s="26" t="s">
        <v>2619</v>
      </c>
    </row>
    <row r="71" spans="1:3" x14ac:dyDescent="0.3">
      <c r="A71" s="53" t="s">
        <v>185</v>
      </c>
      <c r="B71" s="65" t="s">
        <v>23</v>
      </c>
      <c r="C71" s="65" t="s">
        <v>1257</v>
      </c>
    </row>
    <row r="72" spans="1:3" x14ac:dyDescent="0.3">
      <c r="A72" s="24" t="s">
        <v>115</v>
      </c>
      <c r="B72" s="22">
        <v>0</v>
      </c>
      <c r="C72" s="22" t="s">
        <v>1280</v>
      </c>
    </row>
    <row r="73" spans="1:3" x14ac:dyDescent="0.3">
      <c r="A73" s="24"/>
      <c r="B73" s="22">
        <v>1</v>
      </c>
      <c r="C73" s="22" t="s">
        <v>1298</v>
      </c>
    </row>
    <row r="74" spans="1:3" x14ac:dyDescent="0.3">
      <c r="A74" s="24"/>
      <c r="B74" s="22">
        <v>2</v>
      </c>
      <c r="C74" s="22" t="s">
        <v>1264</v>
      </c>
    </row>
    <row r="75" spans="1:3" x14ac:dyDescent="0.3">
      <c r="A75" s="24"/>
      <c r="B75" s="22">
        <v>3</v>
      </c>
      <c r="C75" s="22" t="s">
        <v>1306</v>
      </c>
    </row>
    <row r="76" spans="1:3" x14ac:dyDescent="0.3">
      <c r="A76" s="24"/>
      <c r="B76" s="22">
        <v>4</v>
      </c>
      <c r="C76" s="22" t="s">
        <v>1299</v>
      </c>
    </row>
    <row r="77" spans="1:3" x14ac:dyDescent="0.3">
      <c r="A77" s="24"/>
      <c r="B77" s="22">
        <v>5</v>
      </c>
      <c r="C77" s="22" t="s">
        <v>1300</v>
      </c>
    </row>
    <row r="78" spans="1:3" x14ac:dyDescent="0.3">
      <c r="A78" s="24" t="s">
        <v>73</v>
      </c>
      <c r="B78" s="22">
        <v>0</v>
      </c>
      <c r="C78" s="22" t="s">
        <v>1280</v>
      </c>
    </row>
    <row r="79" spans="1:3" x14ac:dyDescent="0.3">
      <c r="A79" s="24"/>
      <c r="B79" s="22">
        <v>1</v>
      </c>
      <c r="C79" s="22" t="s">
        <v>1302</v>
      </c>
    </row>
    <row r="80" spans="1:3" x14ac:dyDescent="0.3">
      <c r="A80" s="24"/>
      <c r="B80" s="22">
        <v>2</v>
      </c>
      <c r="C80" s="22" t="s">
        <v>1303</v>
      </c>
    </row>
    <row r="81" spans="1:3" x14ac:dyDescent="0.3">
      <c r="A81" s="24"/>
      <c r="B81" s="22">
        <v>3</v>
      </c>
      <c r="C81" s="22" t="s">
        <v>1304</v>
      </c>
    </row>
    <row r="82" spans="1:3" x14ac:dyDescent="0.3">
      <c r="A82" s="24"/>
      <c r="B82" s="22">
        <v>4</v>
      </c>
      <c r="C82" s="22" t="s">
        <v>1305</v>
      </c>
    </row>
    <row r="83" spans="1:3" x14ac:dyDescent="0.3">
      <c r="A83" s="24"/>
      <c r="B83" s="22">
        <v>5</v>
      </c>
      <c r="C83" s="22" t="s">
        <v>1301</v>
      </c>
    </row>
    <row r="84" spans="1:3" x14ac:dyDescent="0.3">
      <c r="A84" s="24" t="s">
        <v>74</v>
      </c>
      <c r="B84" s="22">
        <v>0</v>
      </c>
      <c r="C84" s="22" t="s">
        <v>1280</v>
      </c>
    </row>
    <row r="85" spans="1:3" x14ac:dyDescent="0.3">
      <c r="A85" s="24"/>
      <c r="B85" s="22">
        <v>1</v>
      </c>
      <c r="C85" s="26" t="s">
        <v>1307</v>
      </c>
    </row>
    <row r="86" spans="1:3" x14ac:dyDescent="0.3">
      <c r="A86" s="24"/>
      <c r="B86" s="22">
        <v>2</v>
      </c>
      <c r="C86" s="26" t="s">
        <v>1312</v>
      </c>
    </row>
    <row r="87" spans="1:3" x14ac:dyDescent="0.3">
      <c r="A87" s="24"/>
      <c r="B87" s="22">
        <v>3</v>
      </c>
      <c r="C87" s="26" t="s">
        <v>1316</v>
      </c>
    </row>
    <row r="88" spans="1:3" x14ac:dyDescent="0.3">
      <c r="A88" s="24"/>
      <c r="B88" s="22">
        <v>4</v>
      </c>
      <c r="C88" s="26" t="s">
        <v>1315</v>
      </c>
    </row>
    <row r="89" spans="1:3" x14ac:dyDescent="0.3">
      <c r="A89" s="24"/>
      <c r="B89" s="22">
        <v>5</v>
      </c>
      <c r="C89" s="26" t="s">
        <v>1311</v>
      </c>
    </row>
    <row r="90" spans="1:3" x14ac:dyDescent="0.3">
      <c r="A90" s="25" t="s">
        <v>183</v>
      </c>
      <c r="B90" s="22">
        <v>0</v>
      </c>
      <c r="C90" s="22" t="s">
        <v>1280</v>
      </c>
    </row>
    <row r="91" spans="1:3" x14ac:dyDescent="0.3">
      <c r="A91" s="25"/>
      <c r="B91" s="22">
        <v>1</v>
      </c>
      <c r="C91" s="26" t="s">
        <v>1308</v>
      </c>
    </row>
    <row r="92" spans="1:3" x14ac:dyDescent="0.3">
      <c r="A92" s="25"/>
      <c r="B92" s="22">
        <v>2</v>
      </c>
      <c r="C92" s="26" t="s">
        <v>1313</v>
      </c>
    </row>
    <row r="93" spans="1:3" x14ac:dyDescent="0.3">
      <c r="A93" s="25"/>
      <c r="B93" s="22">
        <v>3</v>
      </c>
      <c r="C93" s="26" t="s">
        <v>1310</v>
      </c>
    </row>
    <row r="94" spans="1:3" x14ac:dyDescent="0.3">
      <c r="A94" s="25"/>
      <c r="B94" s="22">
        <v>4</v>
      </c>
      <c r="C94" s="26" t="s">
        <v>1309</v>
      </c>
    </row>
    <row r="95" spans="1:3" ht="15.15" thickBot="1" x14ac:dyDescent="0.35">
      <c r="A95" s="25"/>
      <c r="B95" s="22">
        <v>5</v>
      </c>
      <c r="C95" s="26" t="s">
        <v>1314</v>
      </c>
    </row>
    <row r="96" spans="1:3" x14ac:dyDescent="0.3">
      <c r="A96" s="53" t="s">
        <v>184</v>
      </c>
      <c r="B96" s="65" t="s">
        <v>23</v>
      </c>
      <c r="C96" s="65" t="s">
        <v>1257</v>
      </c>
    </row>
    <row r="97" spans="1:3" x14ac:dyDescent="0.3">
      <c r="A97" s="24" t="s">
        <v>99</v>
      </c>
      <c r="B97" s="22">
        <v>0</v>
      </c>
      <c r="C97" s="22" t="s">
        <v>1280</v>
      </c>
    </row>
    <row r="98" spans="1:3" x14ac:dyDescent="0.3">
      <c r="A98" s="24"/>
      <c r="B98" s="22">
        <v>1</v>
      </c>
      <c r="C98" s="22" t="s">
        <v>3181</v>
      </c>
    </row>
    <row r="99" spans="1:3" x14ac:dyDescent="0.3">
      <c r="A99" s="24"/>
      <c r="B99" s="22">
        <v>2</v>
      </c>
      <c r="C99" s="22" t="s">
        <v>1331</v>
      </c>
    </row>
    <row r="100" spans="1:3" x14ac:dyDescent="0.3">
      <c r="A100" s="24"/>
      <c r="B100" s="22">
        <v>3</v>
      </c>
      <c r="C100" s="22" t="s">
        <v>1332</v>
      </c>
    </row>
    <row r="101" spans="1:3" x14ac:dyDescent="0.3">
      <c r="A101" s="24"/>
      <c r="B101" s="22">
        <v>4</v>
      </c>
      <c r="C101" s="22" t="s">
        <v>1625</v>
      </c>
    </row>
    <row r="102" spans="1:3" x14ac:dyDescent="0.3">
      <c r="A102" s="24"/>
      <c r="B102" s="22">
        <v>5</v>
      </c>
      <c r="C102" s="22" t="s">
        <v>1330</v>
      </c>
    </row>
    <row r="103" spans="1:3" x14ac:dyDescent="0.3">
      <c r="A103" s="24" t="s">
        <v>100</v>
      </c>
      <c r="B103" s="22">
        <v>0</v>
      </c>
      <c r="C103" s="22" t="s">
        <v>1280</v>
      </c>
    </row>
    <row r="104" spans="1:3" x14ac:dyDescent="0.3">
      <c r="A104" s="24"/>
      <c r="B104" s="22">
        <v>1</v>
      </c>
      <c r="C104" s="22" t="s">
        <v>1337</v>
      </c>
    </row>
    <row r="105" spans="1:3" x14ac:dyDescent="0.3">
      <c r="A105" s="24"/>
      <c r="B105" s="22">
        <v>2</v>
      </c>
      <c r="C105" s="22" t="s">
        <v>1339</v>
      </c>
    </row>
    <row r="106" spans="1:3" x14ac:dyDescent="0.3">
      <c r="A106" s="24"/>
      <c r="B106" s="22">
        <v>3</v>
      </c>
      <c r="C106" s="22" t="s">
        <v>1338</v>
      </c>
    </row>
    <row r="107" spans="1:3" x14ac:dyDescent="0.3">
      <c r="A107" s="24"/>
      <c r="B107" s="22">
        <v>4</v>
      </c>
      <c r="C107" s="22" t="s">
        <v>1336</v>
      </c>
    </row>
    <row r="108" spans="1:3" x14ac:dyDescent="0.3">
      <c r="A108" s="24"/>
      <c r="B108" s="22">
        <v>5</v>
      </c>
      <c r="C108" s="22" t="s">
        <v>1335</v>
      </c>
    </row>
    <row r="109" spans="1:3" x14ac:dyDescent="0.3">
      <c r="A109" s="24" t="s">
        <v>196</v>
      </c>
      <c r="B109" s="22">
        <v>0</v>
      </c>
      <c r="C109" s="22" t="s">
        <v>1280</v>
      </c>
    </row>
    <row r="110" spans="1:3" x14ac:dyDescent="0.3">
      <c r="A110" s="24"/>
      <c r="B110" s="22">
        <v>1</v>
      </c>
      <c r="C110" s="22" t="s">
        <v>2710</v>
      </c>
    </row>
    <row r="111" spans="1:3" x14ac:dyDescent="0.3">
      <c r="A111" s="24"/>
      <c r="B111" s="22">
        <v>2</v>
      </c>
      <c r="C111" s="22" t="s">
        <v>4483</v>
      </c>
    </row>
    <row r="112" spans="1:3" x14ac:dyDescent="0.3">
      <c r="A112" s="24"/>
      <c r="B112" s="22">
        <v>3</v>
      </c>
      <c r="C112" s="22" t="s">
        <v>2713</v>
      </c>
    </row>
    <row r="113" spans="1:3" x14ac:dyDescent="0.3">
      <c r="A113" s="24"/>
      <c r="B113" s="22">
        <v>4</v>
      </c>
      <c r="C113" s="22" t="s">
        <v>2712</v>
      </c>
    </row>
    <row r="114" spans="1:3" x14ac:dyDescent="0.3">
      <c r="A114" s="24"/>
      <c r="B114" s="22">
        <v>5</v>
      </c>
      <c r="C114" s="22" t="s">
        <v>2711</v>
      </c>
    </row>
    <row r="115" spans="1:3" x14ac:dyDescent="0.3">
      <c r="A115" s="24" t="s">
        <v>4482</v>
      </c>
      <c r="B115" s="22">
        <v>0</v>
      </c>
      <c r="C115" s="22" t="s">
        <v>1280</v>
      </c>
    </row>
    <row r="116" spans="1:3" x14ac:dyDescent="0.3">
      <c r="A116" s="24"/>
      <c r="B116" s="22">
        <v>1</v>
      </c>
      <c r="C116" s="22" t="s">
        <v>1340</v>
      </c>
    </row>
    <row r="117" spans="1:3" x14ac:dyDescent="0.3">
      <c r="A117" s="24"/>
      <c r="B117" s="22">
        <v>2</v>
      </c>
      <c r="C117" s="22" t="s">
        <v>1264</v>
      </c>
    </row>
    <row r="118" spans="1:3" x14ac:dyDescent="0.3">
      <c r="A118" s="24"/>
      <c r="B118" s="22">
        <v>3</v>
      </c>
      <c r="C118" s="22" t="s">
        <v>1341</v>
      </c>
    </row>
    <row r="119" spans="1:3" x14ac:dyDescent="0.3">
      <c r="A119" s="24"/>
      <c r="B119" s="22">
        <v>4</v>
      </c>
      <c r="C119" s="22" t="s">
        <v>1342</v>
      </c>
    </row>
    <row r="120" spans="1:3" x14ac:dyDescent="0.3">
      <c r="A120" s="24"/>
      <c r="B120" s="22">
        <v>5</v>
      </c>
      <c r="C120" s="22" t="s">
        <v>1343</v>
      </c>
    </row>
    <row r="121" spans="1:3" x14ac:dyDescent="0.3">
      <c r="A121" s="24" t="s">
        <v>1334</v>
      </c>
      <c r="B121" s="22">
        <v>0</v>
      </c>
      <c r="C121" s="22" t="s">
        <v>1280</v>
      </c>
    </row>
    <row r="122" spans="1:3" x14ac:dyDescent="0.3">
      <c r="A122" s="24"/>
      <c r="B122" s="22">
        <v>1</v>
      </c>
      <c r="C122" s="22" t="s">
        <v>4484</v>
      </c>
    </row>
    <row r="123" spans="1:3" x14ac:dyDescent="0.3">
      <c r="A123" s="24"/>
      <c r="B123" s="22">
        <v>2</v>
      </c>
      <c r="C123" s="22" t="s">
        <v>4485</v>
      </c>
    </row>
    <row r="124" spans="1:3" x14ac:dyDescent="0.3">
      <c r="A124" s="24"/>
      <c r="B124" s="22">
        <v>3</v>
      </c>
      <c r="C124" s="22" t="s">
        <v>4486</v>
      </c>
    </row>
    <row r="125" spans="1:3" x14ac:dyDescent="0.3">
      <c r="A125" s="24"/>
      <c r="B125" s="22">
        <v>4</v>
      </c>
      <c r="C125" s="22" t="s">
        <v>4487</v>
      </c>
    </row>
    <row r="126" spans="1:3" x14ac:dyDescent="0.3">
      <c r="A126" s="24"/>
      <c r="B126" s="22">
        <v>5</v>
      </c>
      <c r="C126" s="22" t="s">
        <v>4488</v>
      </c>
    </row>
    <row r="127" spans="1:3" x14ac:dyDescent="0.3">
      <c r="A127" s="24" t="s">
        <v>2704</v>
      </c>
      <c r="B127" s="22">
        <v>0</v>
      </c>
      <c r="C127" s="22" t="s">
        <v>1280</v>
      </c>
    </row>
    <row r="128" spans="1:3" x14ac:dyDescent="0.3">
      <c r="A128" s="24"/>
      <c r="B128" s="22">
        <v>1</v>
      </c>
      <c r="C128" s="22" t="s">
        <v>1344</v>
      </c>
    </row>
    <row r="129" spans="1:3" x14ac:dyDescent="0.3">
      <c r="A129" s="24"/>
      <c r="B129" s="22">
        <v>2</v>
      </c>
      <c r="C129" s="22" t="s">
        <v>1356</v>
      </c>
    </row>
    <row r="130" spans="1:3" x14ac:dyDescent="0.3">
      <c r="A130" s="24"/>
      <c r="B130" s="22">
        <v>3</v>
      </c>
      <c r="C130" s="22" t="s">
        <v>1357</v>
      </c>
    </row>
    <row r="131" spans="1:3" x14ac:dyDescent="0.3">
      <c r="A131" s="24"/>
      <c r="B131" s="22">
        <v>4</v>
      </c>
      <c r="C131" s="22" t="s">
        <v>1346</v>
      </c>
    </row>
    <row r="132" spans="1:3" x14ac:dyDescent="0.3">
      <c r="A132" s="24"/>
      <c r="B132" s="22">
        <v>5</v>
      </c>
      <c r="C132" s="22" t="s">
        <v>1345</v>
      </c>
    </row>
    <row r="133" spans="1:3" x14ac:dyDescent="0.3">
      <c r="A133" s="24" t="s">
        <v>2705</v>
      </c>
      <c r="B133" s="22">
        <v>0</v>
      </c>
      <c r="C133" s="22" t="s">
        <v>1280</v>
      </c>
    </row>
    <row r="134" spans="1:3" x14ac:dyDescent="0.3">
      <c r="A134" s="24"/>
      <c r="B134" s="22">
        <v>1</v>
      </c>
      <c r="C134" s="26" t="s">
        <v>1347</v>
      </c>
    </row>
    <row r="135" spans="1:3" x14ac:dyDescent="0.3">
      <c r="A135" s="24"/>
      <c r="B135" s="22">
        <v>2</v>
      </c>
      <c r="C135" s="26" t="s">
        <v>1348</v>
      </c>
    </row>
    <row r="136" spans="1:3" x14ac:dyDescent="0.3">
      <c r="A136" s="24"/>
      <c r="B136" s="22">
        <v>3</v>
      </c>
      <c r="C136" s="26" t="s">
        <v>1349</v>
      </c>
    </row>
    <row r="137" spans="1:3" x14ac:dyDescent="0.3">
      <c r="A137" s="24"/>
      <c r="B137" s="22">
        <v>4</v>
      </c>
      <c r="C137" s="26" t="s">
        <v>1350</v>
      </c>
    </row>
    <row r="138" spans="1:3" x14ac:dyDescent="0.3">
      <c r="A138" s="24"/>
      <c r="B138" s="26">
        <v>5</v>
      </c>
      <c r="C138" s="26" t="s">
        <v>1678</v>
      </c>
    </row>
    <row r="139" spans="1:3" x14ac:dyDescent="0.3">
      <c r="A139" s="24" t="s">
        <v>2936</v>
      </c>
      <c r="B139" s="22">
        <v>0</v>
      </c>
      <c r="C139" s="22" t="s">
        <v>1280</v>
      </c>
    </row>
    <row r="140" spans="1:3" x14ac:dyDescent="0.3">
      <c r="A140" s="24"/>
      <c r="B140" s="22">
        <v>1</v>
      </c>
      <c r="C140" s="26" t="s">
        <v>1351</v>
      </c>
    </row>
    <row r="141" spans="1:3" x14ac:dyDescent="0.3">
      <c r="A141" s="24"/>
      <c r="B141" s="22">
        <v>2</v>
      </c>
      <c r="C141" s="26" t="s">
        <v>1354</v>
      </c>
    </row>
    <row r="142" spans="1:3" x14ac:dyDescent="0.3">
      <c r="A142" s="24"/>
      <c r="B142" s="22">
        <v>3</v>
      </c>
      <c r="C142" s="26" t="s">
        <v>1355</v>
      </c>
    </row>
    <row r="143" spans="1:3" x14ac:dyDescent="0.3">
      <c r="A143" s="24"/>
      <c r="B143" s="22">
        <v>4</v>
      </c>
      <c r="C143" s="26" t="s">
        <v>1353</v>
      </c>
    </row>
    <row r="144" spans="1:3" x14ac:dyDescent="0.3">
      <c r="A144" s="24"/>
      <c r="B144" s="26">
        <v>5</v>
      </c>
      <c r="C144" s="26" t="s">
        <v>1352</v>
      </c>
    </row>
    <row r="145" spans="1:3" x14ac:dyDescent="0.3">
      <c r="A145" s="629" t="s">
        <v>4264</v>
      </c>
      <c r="B145" s="22">
        <v>0</v>
      </c>
      <c r="C145" s="26" t="s">
        <v>1280</v>
      </c>
    </row>
    <row r="146" spans="1:3" x14ac:dyDescent="0.3">
      <c r="A146" s="629"/>
      <c r="B146" s="22">
        <v>1</v>
      </c>
      <c r="C146" s="26" t="s">
        <v>2945</v>
      </c>
    </row>
    <row r="147" spans="1:3" x14ac:dyDescent="0.3">
      <c r="A147" s="629"/>
      <c r="B147" s="22">
        <v>2</v>
      </c>
      <c r="C147" s="26" t="s">
        <v>2946</v>
      </c>
    </row>
    <row r="148" spans="1:3" x14ac:dyDescent="0.3">
      <c r="A148" s="629"/>
      <c r="B148" s="22">
        <v>3</v>
      </c>
      <c r="C148" s="26" t="s">
        <v>2947</v>
      </c>
    </row>
    <row r="149" spans="1:3" x14ac:dyDescent="0.3">
      <c r="A149" s="629"/>
      <c r="B149" s="22">
        <v>4</v>
      </c>
      <c r="C149" s="26" t="s">
        <v>2948</v>
      </c>
    </row>
    <row r="150" spans="1:3" ht="15.15" thickBot="1" x14ac:dyDescent="0.35">
      <c r="A150" s="629"/>
      <c r="B150" s="22">
        <v>5</v>
      </c>
      <c r="C150" s="26" t="s">
        <v>2949</v>
      </c>
    </row>
    <row r="151" spans="1:3" x14ac:dyDescent="0.3">
      <c r="A151" s="53" t="s">
        <v>1323</v>
      </c>
      <c r="B151" s="65" t="s">
        <v>23</v>
      </c>
      <c r="C151" s="65" t="s">
        <v>1257</v>
      </c>
    </row>
    <row r="152" spans="1:3" x14ac:dyDescent="0.3">
      <c r="A152" s="629" t="s">
        <v>1324</v>
      </c>
      <c r="B152" s="630">
        <v>0</v>
      </c>
      <c r="C152" s="630" t="s">
        <v>1280</v>
      </c>
    </row>
    <row r="153" spans="1:3" x14ac:dyDescent="0.3">
      <c r="A153" s="629"/>
      <c r="B153" s="630">
        <v>1</v>
      </c>
      <c r="C153" s="630" t="s">
        <v>2955</v>
      </c>
    </row>
    <row r="154" spans="1:3" x14ac:dyDescent="0.3">
      <c r="A154" s="629"/>
      <c r="B154" s="630">
        <v>2</v>
      </c>
      <c r="C154" s="630" t="s">
        <v>2950</v>
      </c>
    </row>
    <row r="155" spans="1:3" x14ac:dyDescent="0.3">
      <c r="A155" s="629"/>
      <c r="B155" s="630">
        <v>3</v>
      </c>
      <c r="C155" s="630" t="s">
        <v>2951</v>
      </c>
    </row>
    <row r="156" spans="1:3" x14ac:dyDescent="0.3">
      <c r="A156" s="629"/>
      <c r="B156" s="630">
        <v>4</v>
      </c>
      <c r="C156" s="630" t="s">
        <v>2952</v>
      </c>
    </row>
    <row r="157" spans="1:3" x14ac:dyDescent="0.3">
      <c r="A157" s="629"/>
      <c r="B157" s="630">
        <v>5</v>
      </c>
      <c r="C157" s="630" t="s">
        <v>2965</v>
      </c>
    </row>
    <row r="158" spans="1:3" x14ac:dyDescent="0.3">
      <c r="A158" s="629" t="s">
        <v>1325</v>
      </c>
      <c r="B158" s="630">
        <v>0</v>
      </c>
      <c r="C158" s="630" t="s">
        <v>1280</v>
      </c>
    </row>
    <row r="159" spans="1:3" x14ac:dyDescent="0.3">
      <c r="A159" s="629"/>
      <c r="B159" s="630">
        <v>1</v>
      </c>
      <c r="C159" s="22" t="s">
        <v>3958</v>
      </c>
    </row>
    <row r="160" spans="1:3" x14ac:dyDescent="0.3">
      <c r="A160" s="629"/>
      <c r="B160" s="630">
        <v>2</v>
      </c>
      <c r="C160" s="22" t="s">
        <v>1264</v>
      </c>
    </row>
    <row r="161" spans="1:3" x14ac:dyDescent="0.3">
      <c r="A161" s="629"/>
      <c r="B161" s="630">
        <v>3</v>
      </c>
      <c r="C161" s="22" t="s">
        <v>3959</v>
      </c>
    </row>
    <row r="162" spans="1:3" x14ac:dyDescent="0.3">
      <c r="A162" s="629"/>
      <c r="B162" s="630">
        <v>4</v>
      </c>
      <c r="C162" s="22" t="s">
        <v>3960</v>
      </c>
    </row>
    <row r="163" spans="1:3" x14ac:dyDescent="0.3">
      <c r="A163" s="629"/>
      <c r="B163" s="630">
        <v>5</v>
      </c>
      <c r="C163" s="22" t="s">
        <v>3961</v>
      </c>
    </row>
    <row r="164" spans="1:3" x14ac:dyDescent="0.3">
      <c r="A164" s="629" t="s">
        <v>1326</v>
      </c>
      <c r="B164" s="630">
        <v>0</v>
      </c>
      <c r="C164" s="630" t="s">
        <v>1280</v>
      </c>
    </row>
    <row r="165" spans="1:3" x14ac:dyDescent="0.3">
      <c r="A165" s="629"/>
      <c r="B165" s="630">
        <v>1</v>
      </c>
      <c r="C165" s="630" t="s">
        <v>2956</v>
      </c>
    </row>
    <row r="166" spans="1:3" x14ac:dyDescent="0.3">
      <c r="A166" s="629"/>
      <c r="B166" s="630">
        <v>2</v>
      </c>
      <c r="C166" s="630" t="s">
        <v>2959</v>
      </c>
    </row>
    <row r="167" spans="1:3" x14ac:dyDescent="0.3">
      <c r="A167" s="629"/>
      <c r="B167" s="630">
        <v>3</v>
      </c>
      <c r="C167" s="630" t="s">
        <v>2960</v>
      </c>
    </row>
    <row r="168" spans="1:3" x14ac:dyDescent="0.3">
      <c r="A168" s="629"/>
      <c r="B168" s="630">
        <v>4</v>
      </c>
      <c r="C168" s="630" t="s">
        <v>2961</v>
      </c>
    </row>
    <row r="169" spans="1:3" x14ac:dyDescent="0.3">
      <c r="A169" s="629"/>
      <c r="B169" s="630">
        <v>5</v>
      </c>
      <c r="C169" s="630" t="s">
        <v>2957</v>
      </c>
    </row>
    <row r="170" spans="1:3" x14ac:dyDescent="0.3">
      <c r="A170" s="629" t="s">
        <v>1327</v>
      </c>
      <c r="B170" s="630">
        <v>0</v>
      </c>
      <c r="C170" s="630" t="s">
        <v>1280</v>
      </c>
    </row>
    <row r="171" spans="1:3" x14ac:dyDescent="0.3">
      <c r="A171" s="629"/>
      <c r="B171" s="630">
        <v>1</v>
      </c>
      <c r="C171" s="630" t="s">
        <v>2962</v>
      </c>
    </row>
    <row r="172" spans="1:3" x14ac:dyDescent="0.3">
      <c r="A172" s="629"/>
      <c r="B172" s="630">
        <v>2</v>
      </c>
      <c r="C172" s="630" t="s">
        <v>2963</v>
      </c>
    </row>
    <row r="173" spans="1:3" x14ac:dyDescent="0.3">
      <c r="A173" s="629"/>
      <c r="B173" s="630">
        <v>3</v>
      </c>
      <c r="C173" s="630" t="s">
        <v>2966</v>
      </c>
    </row>
    <row r="174" spans="1:3" x14ac:dyDescent="0.3">
      <c r="A174" s="629"/>
      <c r="B174" s="630">
        <v>4</v>
      </c>
      <c r="C174" s="630" t="s">
        <v>2967</v>
      </c>
    </row>
    <row r="175" spans="1:3" x14ac:dyDescent="0.3">
      <c r="A175" s="629"/>
      <c r="B175" s="630">
        <v>5</v>
      </c>
      <c r="C175" s="630" t="s">
        <v>2964</v>
      </c>
    </row>
    <row r="176" spans="1:3" x14ac:dyDescent="0.3">
      <c r="A176" s="24" t="s">
        <v>1328</v>
      </c>
      <c r="B176" s="22">
        <v>0</v>
      </c>
      <c r="C176" s="22" t="s">
        <v>1280</v>
      </c>
    </row>
    <row r="177" spans="1:3" x14ac:dyDescent="0.3">
      <c r="A177" s="24"/>
      <c r="B177" s="22">
        <v>1</v>
      </c>
      <c r="C177" s="22" t="s">
        <v>1359</v>
      </c>
    </row>
    <row r="178" spans="1:3" x14ac:dyDescent="0.3">
      <c r="A178" s="24"/>
      <c r="B178" s="22">
        <v>2</v>
      </c>
      <c r="C178" s="22" t="s">
        <v>1358</v>
      </c>
    </row>
    <row r="179" spans="1:3" x14ac:dyDescent="0.3">
      <c r="A179" s="24"/>
      <c r="B179" s="22">
        <v>3</v>
      </c>
      <c r="C179" s="22" t="s">
        <v>1361</v>
      </c>
    </row>
    <row r="180" spans="1:3" x14ac:dyDescent="0.3">
      <c r="A180" s="24"/>
      <c r="B180" s="22">
        <v>4</v>
      </c>
      <c r="C180" s="22" t="s">
        <v>1360</v>
      </c>
    </row>
    <row r="181" spans="1:3" x14ac:dyDescent="0.3">
      <c r="A181" s="24"/>
      <c r="B181" s="26">
        <v>5</v>
      </c>
      <c r="C181" s="22" t="s">
        <v>1385</v>
      </c>
    </row>
    <row r="182" spans="1:3" x14ac:dyDescent="0.3">
      <c r="A182" s="24" t="s">
        <v>2940</v>
      </c>
      <c r="B182" s="22">
        <v>0</v>
      </c>
      <c r="C182" s="22" t="s">
        <v>1280</v>
      </c>
    </row>
    <row r="183" spans="1:3" x14ac:dyDescent="0.3">
      <c r="A183" s="24"/>
      <c r="B183" s="22">
        <v>1</v>
      </c>
      <c r="C183" s="22" t="s">
        <v>1380</v>
      </c>
    </row>
    <row r="184" spans="1:3" x14ac:dyDescent="0.3">
      <c r="A184" s="24"/>
      <c r="B184" s="22">
        <v>2</v>
      </c>
      <c r="C184" s="22" t="s">
        <v>1383</v>
      </c>
    </row>
    <row r="185" spans="1:3" x14ac:dyDescent="0.3">
      <c r="A185" s="24"/>
      <c r="B185" s="22">
        <v>3</v>
      </c>
      <c r="C185" s="22" t="s">
        <v>1384</v>
      </c>
    </row>
    <row r="186" spans="1:3" x14ac:dyDescent="0.3">
      <c r="A186" s="24"/>
      <c r="B186" s="22">
        <v>4</v>
      </c>
      <c r="C186" s="22" t="s">
        <v>1381</v>
      </c>
    </row>
    <row r="187" spans="1:3" x14ac:dyDescent="0.3">
      <c r="A187" s="24"/>
      <c r="B187" s="26">
        <v>5</v>
      </c>
      <c r="C187" s="22" t="s">
        <v>1382</v>
      </c>
    </row>
    <row r="188" spans="1:3" x14ac:dyDescent="0.3">
      <c r="A188" s="24" t="s">
        <v>2941</v>
      </c>
      <c r="B188" s="22">
        <v>0</v>
      </c>
      <c r="C188" s="22" t="s">
        <v>1280</v>
      </c>
    </row>
    <row r="189" spans="1:3" x14ac:dyDescent="0.3">
      <c r="A189" s="24"/>
      <c r="B189" s="22">
        <v>1</v>
      </c>
      <c r="C189" s="22" t="s">
        <v>1362</v>
      </c>
    </row>
    <row r="190" spans="1:3" x14ac:dyDescent="0.3">
      <c r="A190" s="24"/>
      <c r="B190" s="22">
        <v>2</v>
      </c>
      <c r="C190" s="22" t="s">
        <v>1363</v>
      </c>
    </row>
    <row r="191" spans="1:3" x14ac:dyDescent="0.3">
      <c r="A191" s="24"/>
      <c r="B191" s="22">
        <v>3</v>
      </c>
      <c r="C191" s="22" t="s">
        <v>2500</v>
      </c>
    </row>
    <row r="192" spans="1:3" x14ac:dyDescent="0.3">
      <c r="A192" s="24"/>
      <c r="B192" s="22">
        <v>4</v>
      </c>
      <c r="C192" s="22" t="s">
        <v>1365</v>
      </c>
    </row>
    <row r="193" spans="1:3" x14ac:dyDescent="0.3">
      <c r="A193" s="24"/>
      <c r="B193" s="26">
        <v>5</v>
      </c>
      <c r="C193" s="22" t="s">
        <v>1364</v>
      </c>
    </row>
    <row r="194" spans="1:3" x14ac:dyDescent="0.3">
      <c r="A194" s="24" t="s">
        <v>2953</v>
      </c>
      <c r="B194" s="22">
        <v>0</v>
      </c>
      <c r="C194" s="22" t="s">
        <v>1280</v>
      </c>
    </row>
    <row r="195" spans="1:3" x14ac:dyDescent="0.3">
      <c r="A195" s="24"/>
      <c r="B195" s="22">
        <v>1</v>
      </c>
      <c r="C195" s="22" t="s">
        <v>1366</v>
      </c>
    </row>
    <row r="196" spans="1:3" x14ac:dyDescent="0.3">
      <c r="A196" s="24"/>
      <c r="B196" s="22">
        <v>2</v>
      </c>
      <c r="C196" s="22" t="s">
        <v>1264</v>
      </c>
    </row>
    <row r="197" spans="1:3" x14ac:dyDescent="0.3">
      <c r="A197" s="24"/>
      <c r="B197" s="22">
        <v>3</v>
      </c>
      <c r="C197" s="22" t="s">
        <v>1367</v>
      </c>
    </row>
    <row r="198" spans="1:3" x14ac:dyDescent="0.3">
      <c r="A198" s="24"/>
      <c r="B198" s="22">
        <v>4</v>
      </c>
      <c r="C198" s="22" t="s">
        <v>1368</v>
      </c>
    </row>
    <row r="199" spans="1:3" x14ac:dyDescent="0.3">
      <c r="A199" s="24"/>
      <c r="B199" s="26">
        <v>5</v>
      </c>
      <c r="C199" s="22" t="s">
        <v>1369</v>
      </c>
    </row>
    <row r="200" spans="1:3" x14ac:dyDescent="0.3">
      <c r="A200" s="24" t="s">
        <v>3945</v>
      </c>
      <c r="B200" s="22">
        <v>0</v>
      </c>
      <c r="C200" s="22" t="s">
        <v>1280</v>
      </c>
    </row>
    <row r="201" spans="1:3" x14ac:dyDescent="0.3">
      <c r="A201" s="24"/>
      <c r="B201" s="22">
        <v>1</v>
      </c>
      <c r="C201" s="22" t="s">
        <v>1370</v>
      </c>
    </row>
    <row r="202" spans="1:3" x14ac:dyDescent="0.3">
      <c r="A202" s="24"/>
      <c r="B202" s="22">
        <v>2</v>
      </c>
      <c r="C202" s="22" t="s">
        <v>1372</v>
      </c>
    </row>
    <row r="203" spans="1:3" x14ac:dyDescent="0.3">
      <c r="A203" s="24"/>
      <c r="B203" s="22">
        <v>3</v>
      </c>
      <c r="C203" s="22" t="s">
        <v>1373</v>
      </c>
    </row>
    <row r="204" spans="1:3" x14ac:dyDescent="0.3">
      <c r="A204" s="24"/>
      <c r="B204" s="22">
        <v>4</v>
      </c>
      <c r="C204" s="22" t="s">
        <v>2501</v>
      </c>
    </row>
    <row r="205" spans="1:3" x14ac:dyDescent="0.3">
      <c r="A205" s="24"/>
      <c r="B205" s="26">
        <v>5</v>
      </c>
      <c r="C205" s="22" t="s">
        <v>1371</v>
      </c>
    </row>
    <row r="206" spans="1:3" x14ac:dyDescent="0.3">
      <c r="A206" s="24" t="s">
        <v>3946</v>
      </c>
      <c r="B206" s="22">
        <v>0</v>
      </c>
      <c r="C206" s="22" t="s">
        <v>1280</v>
      </c>
    </row>
    <row r="207" spans="1:3" x14ac:dyDescent="0.3">
      <c r="A207" s="24"/>
      <c r="B207" s="22">
        <v>1</v>
      </c>
      <c r="C207" s="22" t="s">
        <v>1374</v>
      </c>
    </row>
    <row r="208" spans="1:3" x14ac:dyDescent="0.3">
      <c r="A208" s="24"/>
      <c r="B208" s="22">
        <v>2</v>
      </c>
      <c r="C208" s="22" t="s">
        <v>1377</v>
      </c>
    </row>
    <row r="209" spans="1:3" x14ac:dyDescent="0.3">
      <c r="A209" s="24"/>
      <c r="B209" s="22">
        <v>3</v>
      </c>
      <c r="C209" s="26" t="s">
        <v>1378</v>
      </c>
    </row>
    <row r="210" spans="1:3" x14ac:dyDescent="0.3">
      <c r="A210" s="24"/>
      <c r="B210" s="22">
        <v>4</v>
      </c>
      <c r="C210" s="22" t="s">
        <v>1376</v>
      </c>
    </row>
    <row r="211" spans="1:3" ht="15.15" thickBot="1" x14ac:dyDescent="0.35">
      <c r="A211" s="24"/>
      <c r="B211" s="26">
        <v>5</v>
      </c>
      <c r="C211" s="22" t="s">
        <v>1375</v>
      </c>
    </row>
    <row r="212" spans="1:3" ht="15.15" thickBot="1" x14ac:dyDescent="0.35">
      <c r="A212" s="69"/>
      <c r="B212" s="20"/>
      <c r="C212" s="57"/>
    </row>
    <row r="213" spans="1:3" ht="15.15" thickBot="1" x14ac:dyDescent="0.35">
      <c r="A213" s="905" t="s">
        <v>588</v>
      </c>
      <c r="B213" s="906"/>
      <c r="C213" s="906"/>
    </row>
    <row r="214" spans="1:3" x14ac:dyDescent="0.3">
      <c r="A214" s="53" t="s">
        <v>236</v>
      </c>
      <c r="B214" s="65" t="s">
        <v>23</v>
      </c>
      <c r="C214" s="65" t="s">
        <v>1257</v>
      </c>
    </row>
    <row r="215" spans="1:3" x14ac:dyDescent="0.3">
      <c r="A215" s="24" t="s">
        <v>320</v>
      </c>
      <c r="B215" s="22">
        <v>0</v>
      </c>
      <c r="C215" s="22" t="s">
        <v>1280</v>
      </c>
    </row>
    <row r="216" spans="1:3" x14ac:dyDescent="0.3">
      <c r="A216" s="24"/>
      <c r="B216" s="22">
        <v>1</v>
      </c>
      <c r="C216" s="22" t="s">
        <v>1550</v>
      </c>
    </row>
    <row r="217" spans="1:3" x14ac:dyDescent="0.3">
      <c r="A217" s="24"/>
      <c r="B217" s="22">
        <v>2</v>
      </c>
      <c r="C217" s="22" t="s">
        <v>1560</v>
      </c>
    </row>
    <row r="218" spans="1:3" x14ac:dyDescent="0.3">
      <c r="A218" s="24"/>
      <c r="B218" s="22">
        <v>3</v>
      </c>
      <c r="C218" s="22" t="s">
        <v>1558</v>
      </c>
    </row>
    <row r="219" spans="1:3" x14ac:dyDescent="0.3">
      <c r="A219" s="24"/>
      <c r="B219" s="22">
        <v>4</v>
      </c>
      <c r="C219" s="22" t="s">
        <v>1559</v>
      </c>
    </row>
    <row r="220" spans="1:3" x14ac:dyDescent="0.3">
      <c r="A220" s="24"/>
      <c r="B220" s="22">
        <v>5</v>
      </c>
      <c r="C220" s="22" t="s">
        <v>1551</v>
      </c>
    </row>
    <row r="221" spans="1:3" x14ac:dyDescent="0.3">
      <c r="A221" s="24" t="s">
        <v>321</v>
      </c>
      <c r="B221" s="22">
        <v>0</v>
      </c>
      <c r="C221" s="22" t="s">
        <v>1280</v>
      </c>
    </row>
    <row r="222" spans="1:3" x14ac:dyDescent="0.3">
      <c r="A222" s="24"/>
      <c r="B222" s="22">
        <v>1</v>
      </c>
      <c r="C222" s="22" t="s">
        <v>1552</v>
      </c>
    </row>
    <row r="223" spans="1:3" x14ac:dyDescent="0.3">
      <c r="A223" s="24"/>
      <c r="B223" s="22">
        <v>2</v>
      </c>
      <c r="C223" s="22" t="s">
        <v>1563</v>
      </c>
    </row>
    <row r="224" spans="1:3" x14ac:dyDescent="0.3">
      <c r="A224" s="24"/>
      <c r="B224" s="22">
        <v>3</v>
      </c>
      <c r="C224" s="22" t="s">
        <v>1561</v>
      </c>
    </row>
    <row r="225" spans="1:3" x14ac:dyDescent="0.3">
      <c r="A225" s="24"/>
      <c r="B225" s="22">
        <v>4</v>
      </c>
      <c r="C225" s="22" t="s">
        <v>1562</v>
      </c>
    </row>
    <row r="226" spans="1:3" x14ac:dyDescent="0.3">
      <c r="A226" s="24"/>
      <c r="B226" s="22">
        <v>5</v>
      </c>
      <c r="C226" s="22" t="s">
        <v>1554</v>
      </c>
    </row>
    <row r="227" spans="1:3" x14ac:dyDescent="0.3">
      <c r="A227" s="22" t="s">
        <v>322</v>
      </c>
      <c r="B227" s="22">
        <v>0</v>
      </c>
      <c r="C227" s="22" t="s">
        <v>1280</v>
      </c>
    </row>
    <row r="228" spans="1:3" x14ac:dyDescent="0.3">
      <c r="A228" s="22"/>
      <c r="B228" s="22">
        <v>1</v>
      </c>
      <c r="C228" s="22" t="s">
        <v>1555</v>
      </c>
    </row>
    <row r="229" spans="1:3" x14ac:dyDescent="0.3">
      <c r="A229" s="22"/>
      <c r="B229" s="22">
        <v>2</v>
      </c>
      <c r="C229" s="22" t="s">
        <v>1566</v>
      </c>
    </row>
    <row r="230" spans="1:3" x14ac:dyDescent="0.3">
      <c r="A230" s="22"/>
      <c r="B230" s="22">
        <v>3</v>
      </c>
      <c r="C230" s="22" t="s">
        <v>1565</v>
      </c>
    </row>
    <row r="231" spans="1:3" x14ac:dyDescent="0.3">
      <c r="A231" s="22"/>
      <c r="B231" s="22">
        <v>4</v>
      </c>
      <c r="C231" s="22" t="s">
        <v>1564</v>
      </c>
    </row>
    <row r="232" spans="1:3" x14ac:dyDescent="0.3">
      <c r="A232" s="22"/>
      <c r="B232" s="22">
        <v>5</v>
      </c>
      <c r="C232" s="22" t="s">
        <v>1556</v>
      </c>
    </row>
    <row r="233" spans="1:3" x14ac:dyDescent="0.3">
      <c r="A233" s="22" t="s">
        <v>644</v>
      </c>
      <c r="B233" s="22">
        <v>0</v>
      </c>
      <c r="C233" s="22" t="s">
        <v>1280</v>
      </c>
    </row>
    <row r="234" spans="1:3" x14ac:dyDescent="0.3">
      <c r="A234" s="22"/>
      <c r="B234" s="22">
        <v>1</v>
      </c>
      <c r="C234" s="22" t="s">
        <v>2755</v>
      </c>
    </row>
    <row r="235" spans="1:3" x14ac:dyDescent="0.3">
      <c r="A235" s="22"/>
      <c r="B235" s="22">
        <v>2</v>
      </c>
      <c r="C235" s="22" t="s">
        <v>2754</v>
      </c>
    </row>
    <row r="236" spans="1:3" x14ac:dyDescent="0.3">
      <c r="A236" s="22"/>
      <c r="B236" s="22">
        <v>3</v>
      </c>
      <c r="C236" s="22" t="s">
        <v>2753</v>
      </c>
    </row>
    <row r="237" spans="1:3" x14ac:dyDescent="0.3">
      <c r="A237" s="22"/>
      <c r="B237" s="22">
        <v>4</v>
      </c>
      <c r="C237" s="22" t="s">
        <v>2752</v>
      </c>
    </row>
    <row r="238" spans="1:3" x14ac:dyDescent="0.3">
      <c r="A238" s="22"/>
      <c r="B238" s="22">
        <v>5</v>
      </c>
      <c r="C238" s="22" t="s">
        <v>2751</v>
      </c>
    </row>
    <row r="239" spans="1:3" x14ac:dyDescent="0.3">
      <c r="A239" s="22" t="s">
        <v>645</v>
      </c>
      <c r="B239" s="22">
        <v>0</v>
      </c>
      <c r="C239" s="22" t="s">
        <v>1280</v>
      </c>
    </row>
    <row r="240" spans="1:3" x14ac:dyDescent="0.3">
      <c r="A240" s="22"/>
      <c r="B240" s="22">
        <v>1</v>
      </c>
      <c r="C240" s="22" t="s">
        <v>1557</v>
      </c>
    </row>
    <row r="241" spans="1:3" x14ac:dyDescent="0.3">
      <c r="A241" s="22"/>
      <c r="B241" s="22">
        <v>2</v>
      </c>
      <c r="C241" s="22" t="s">
        <v>1567</v>
      </c>
    </row>
    <row r="242" spans="1:3" x14ac:dyDescent="0.3">
      <c r="A242" s="22"/>
      <c r="B242" s="22">
        <v>3</v>
      </c>
      <c r="C242" s="22" t="s">
        <v>2502</v>
      </c>
    </row>
    <row r="243" spans="1:3" x14ac:dyDescent="0.3">
      <c r="A243" s="22"/>
      <c r="B243" s="22">
        <v>4</v>
      </c>
      <c r="C243" s="22" t="s">
        <v>1573</v>
      </c>
    </row>
    <row r="244" spans="1:3" x14ac:dyDescent="0.3">
      <c r="A244" s="22"/>
      <c r="B244" s="22">
        <v>5</v>
      </c>
      <c r="C244" s="22" t="s">
        <v>1568</v>
      </c>
    </row>
    <row r="245" spans="1:3" x14ac:dyDescent="0.3">
      <c r="A245" s="22" t="s">
        <v>2750</v>
      </c>
      <c r="B245" s="22">
        <v>0</v>
      </c>
      <c r="C245" s="22" t="s">
        <v>1280</v>
      </c>
    </row>
    <row r="246" spans="1:3" x14ac:dyDescent="0.3">
      <c r="A246" s="22"/>
      <c r="B246" s="22">
        <v>1</v>
      </c>
      <c r="C246" s="22" t="s">
        <v>2764</v>
      </c>
    </row>
    <row r="247" spans="1:3" x14ac:dyDescent="0.3">
      <c r="A247" s="22"/>
      <c r="B247" s="22">
        <v>2</v>
      </c>
      <c r="C247" s="22" t="s">
        <v>2765</v>
      </c>
    </row>
    <row r="248" spans="1:3" x14ac:dyDescent="0.3">
      <c r="A248" s="22"/>
      <c r="B248" s="26">
        <v>3</v>
      </c>
      <c r="C248" s="22" t="s">
        <v>2766</v>
      </c>
    </row>
    <row r="249" spans="1:3" x14ac:dyDescent="0.3">
      <c r="A249" s="22"/>
      <c r="B249" s="22">
        <v>4</v>
      </c>
      <c r="C249" s="22" t="s">
        <v>2794</v>
      </c>
    </row>
    <row r="250" spans="1:3" x14ac:dyDescent="0.3">
      <c r="A250" s="22"/>
      <c r="B250" s="22">
        <v>5</v>
      </c>
      <c r="C250" s="22" t="s">
        <v>2767</v>
      </c>
    </row>
    <row r="251" spans="1:3" x14ac:dyDescent="0.3">
      <c r="A251" s="22" t="s">
        <v>2969</v>
      </c>
      <c r="B251" s="22">
        <v>0</v>
      </c>
      <c r="C251" s="22" t="s">
        <v>1280</v>
      </c>
    </row>
    <row r="252" spans="1:3" x14ac:dyDescent="0.3">
      <c r="A252" s="22"/>
      <c r="B252" s="22">
        <v>1</v>
      </c>
      <c r="C252" s="22" t="s">
        <v>2977</v>
      </c>
    </row>
    <row r="253" spans="1:3" x14ac:dyDescent="0.3">
      <c r="A253" s="22"/>
      <c r="B253" s="22">
        <v>2</v>
      </c>
      <c r="C253" s="22" t="s">
        <v>2971</v>
      </c>
    </row>
    <row r="254" spans="1:3" x14ac:dyDescent="0.3">
      <c r="A254" s="22"/>
      <c r="B254" s="26">
        <v>3</v>
      </c>
      <c r="C254" s="22" t="s">
        <v>2972</v>
      </c>
    </row>
    <row r="255" spans="1:3" x14ac:dyDescent="0.3">
      <c r="A255" s="22"/>
      <c r="B255" s="22">
        <v>4</v>
      </c>
      <c r="C255" s="22" t="s">
        <v>2973</v>
      </c>
    </row>
    <row r="256" spans="1:3" x14ac:dyDescent="0.3">
      <c r="A256" s="22"/>
      <c r="B256" s="22">
        <v>5</v>
      </c>
      <c r="C256" s="22" t="s">
        <v>2974</v>
      </c>
    </row>
    <row r="257" spans="1:3" x14ac:dyDescent="0.3">
      <c r="A257" s="22" t="s">
        <v>2970</v>
      </c>
      <c r="B257" s="22">
        <v>0</v>
      </c>
      <c r="C257" s="22" t="s">
        <v>1280</v>
      </c>
    </row>
    <row r="258" spans="1:3" x14ac:dyDescent="0.3">
      <c r="A258" s="22"/>
      <c r="B258" s="22">
        <v>1</v>
      </c>
      <c r="C258" s="22" t="s">
        <v>3182</v>
      </c>
    </row>
    <row r="259" spans="1:3" x14ac:dyDescent="0.3">
      <c r="A259" s="22"/>
      <c r="B259" s="22">
        <v>2</v>
      </c>
      <c r="C259" s="22" t="s">
        <v>3183</v>
      </c>
    </row>
    <row r="260" spans="1:3" x14ac:dyDescent="0.3">
      <c r="A260" s="22"/>
      <c r="B260" s="26">
        <v>3</v>
      </c>
      <c r="C260" s="22" t="s">
        <v>2975</v>
      </c>
    </row>
    <row r="261" spans="1:3" x14ac:dyDescent="0.3">
      <c r="A261" s="22"/>
      <c r="B261" s="22">
        <v>4</v>
      </c>
      <c r="C261" s="22" t="s">
        <v>2976</v>
      </c>
    </row>
    <row r="262" spans="1:3" ht="15.15" thickBot="1" x14ac:dyDescent="0.35">
      <c r="A262" s="22"/>
      <c r="B262" s="22">
        <v>5</v>
      </c>
      <c r="C262" s="22" t="s">
        <v>3184</v>
      </c>
    </row>
    <row r="263" spans="1:3" x14ac:dyDescent="0.3">
      <c r="A263" s="53" t="s">
        <v>263</v>
      </c>
      <c r="B263" s="65" t="s">
        <v>23</v>
      </c>
      <c r="C263" s="65" t="s">
        <v>1257</v>
      </c>
    </row>
    <row r="264" spans="1:3" x14ac:dyDescent="0.3">
      <c r="A264" s="24" t="s">
        <v>264</v>
      </c>
      <c r="B264" s="22">
        <v>0</v>
      </c>
      <c r="C264" s="22" t="s">
        <v>1280</v>
      </c>
    </row>
    <row r="265" spans="1:3" x14ac:dyDescent="0.3">
      <c r="A265" s="24"/>
      <c r="B265" s="22">
        <v>1</v>
      </c>
      <c r="C265" s="22" t="s">
        <v>1574</v>
      </c>
    </row>
    <row r="266" spans="1:3" x14ac:dyDescent="0.3">
      <c r="A266" s="24"/>
      <c r="B266" s="22">
        <v>2</v>
      </c>
      <c r="C266" s="22" t="s">
        <v>1587</v>
      </c>
    </row>
    <row r="267" spans="1:3" x14ac:dyDescent="0.3">
      <c r="A267" s="24"/>
      <c r="B267" s="22">
        <v>3</v>
      </c>
      <c r="C267" s="22" t="s">
        <v>1588</v>
      </c>
    </row>
    <row r="268" spans="1:3" x14ac:dyDescent="0.3">
      <c r="A268" s="24"/>
      <c r="B268" s="22">
        <v>4</v>
      </c>
      <c r="C268" s="22" t="s">
        <v>2503</v>
      </c>
    </row>
    <row r="269" spans="1:3" x14ac:dyDescent="0.3">
      <c r="A269" s="24"/>
      <c r="B269" s="22">
        <v>5</v>
      </c>
      <c r="C269" s="22" t="s">
        <v>2504</v>
      </c>
    </row>
    <row r="270" spans="1:3" x14ac:dyDescent="0.3">
      <c r="A270" s="24" t="s">
        <v>280</v>
      </c>
      <c r="B270" s="22">
        <v>0</v>
      </c>
      <c r="C270" s="22" t="s">
        <v>1280</v>
      </c>
    </row>
    <row r="271" spans="1:3" x14ac:dyDescent="0.3">
      <c r="A271" s="24"/>
      <c r="B271" s="22">
        <v>1</v>
      </c>
      <c r="C271" s="22" t="s">
        <v>1577</v>
      </c>
    </row>
    <row r="272" spans="1:3" x14ac:dyDescent="0.3">
      <c r="A272" s="24"/>
      <c r="B272" s="22">
        <v>2</v>
      </c>
      <c r="C272" s="22" t="s">
        <v>1589</v>
      </c>
    </row>
    <row r="273" spans="1:3" x14ac:dyDescent="0.3">
      <c r="A273" s="24"/>
      <c r="B273" s="22">
        <v>3</v>
      </c>
      <c r="C273" s="22" t="s">
        <v>1590</v>
      </c>
    </row>
    <row r="274" spans="1:3" x14ac:dyDescent="0.3">
      <c r="A274" s="24"/>
      <c r="B274" s="22">
        <v>4</v>
      </c>
      <c r="C274" s="22" t="s">
        <v>2505</v>
      </c>
    </row>
    <row r="275" spans="1:3" x14ac:dyDescent="0.3">
      <c r="A275" s="24"/>
      <c r="B275" s="22">
        <v>5</v>
      </c>
      <c r="C275" s="22" t="s">
        <v>2506</v>
      </c>
    </row>
    <row r="276" spans="1:3" x14ac:dyDescent="0.3">
      <c r="A276" s="24" t="s">
        <v>281</v>
      </c>
      <c r="B276" s="22">
        <v>0</v>
      </c>
      <c r="C276" s="22" t="s">
        <v>1280</v>
      </c>
    </row>
    <row r="277" spans="1:3" x14ac:dyDescent="0.3">
      <c r="A277" s="24"/>
      <c r="B277" s="22">
        <v>1</v>
      </c>
      <c r="C277" s="22" t="s">
        <v>1575</v>
      </c>
    </row>
    <row r="278" spans="1:3" x14ac:dyDescent="0.3">
      <c r="A278" s="24"/>
      <c r="B278" s="22">
        <v>2</v>
      </c>
      <c r="C278" s="22" t="s">
        <v>1593</v>
      </c>
    </row>
    <row r="279" spans="1:3" x14ac:dyDescent="0.3">
      <c r="A279" s="24"/>
      <c r="B279" s="22">
        <v>3</v>
      </c>
      <c r="C279" s="22" t="s">
        <v>1592</v>
      </c>
    </row>
    <row r="280" spans="1:3" x14ac:dyDescent="0.3">
      <c r="A280" s="24"/>
      <c r="B280" s="22">
        <v>4</v>
      </c>
      <c r="C280" s="22" t="s">
        <v>1594</v>
      </c>
    </row>
    <row r="281" spans="1:3" x14ac:dyDescent="0.3">
      <c r="A281" s="24"/>
      <c r="B281" s="22">
        <v>5</v>
      </c>
      <c r="C281" s="22" t="s">
        <v>1591</v>
      </c>
    </row>
    <row r="282" spans="1:3" x14ac:dyDescent="0.3">
      <c r="A282" s="24" t="s">
        <v>282</v>
      </c>
      <c r="B282" s="22">
        <v>0</v>
      </c>
      <c r="C282" s="22" t="s">
        <v>1280</v>
      </c>
    </row>
    <row r="283" spans="1:3" x14ac:dyDescent="0.3">
      <c r="A283" s="24"/>
      <c r="B283" s="22">
        <v>1</v>
      </c>
      <c r="C283" s="22" t="s">
        <v>1578</v>
      </c>
    </row>
    <row r="284" spans="1:3" x14ac:dyDescent="0.3">
      <c r="A284" s="24"/>
      <c r="B284" s="22">
        <v>2</v>
      </c>
      <c r="C284" s="22" t="s">
        <v>1636</v>
      </c>
    </row>
    <row r="285" spans="1:3" x14ac:dyDescent="0.3">
      <c r="A285" s="24"/>
      <c r="B285" s="22">
        <v>3</v>
      </c>
      <c r="C285" s="22" t="s">
        <v>1637</v>
      </c>
    </row>
    <row r="286" spans="1:3" x14ac:dyDescent="0.3">
      <c r="A286" s="24"/>
      <c r="B286" s="22">
        <v>4</v>
      </c>
      <c r="C286" s="22" t="s">
        <v>2507</v>
      </c>
    </row>
    <row r="287" spans="1:3" x14ac:dyDescent="0.3">
      <c r="A287" s="24"/>
      <c r="B287" s="22">
        <v>5</v>
      </c>
      <c r="C287" s="22" t="s">
        <v>2508</v>
      </c>
    </row>
    <row r="288" spans="1:3" x14ac:dyDescent="0.3">
      <c r="A288" s="24" t="s">
        <v>283</v>
      </c>
      <c r="B288" s="22">
        <v>0</v>
      </c>
      <c r="C288" s="22" t="s">
        <v>1280</v>
      </c>
    </row>
    <row r="289" spans="1:3" x14ac:dyDescent="0.3">
      <c r="A289" s="24"/>
      <c r="B289" s="22">
        <v>1</v>
      </c>
      <c r="C289" s="22" t="s">
        <v>1263</v>
      </c>
    </row>
    <row r="290" spans="1:3" x14ac:dyDescent="0.3">
      <c r="A290" s="24"/>
      <c r="B290" s="22">
        <v>2</v>
      </c>
      <c r="C290" s="22" t="s">
        <v>1264</v>
      </c>
    </row>
    <row r="291" spans="1:3" x14ac:dyDescent="0.3">
      <c r="A291" s="24"/>
      <c r="B291" s="22">
        <v>3</v>
      </c>
      <c r="C291" s="22" t="s">
        <v>1580</v>
      </c>
    </row>
    <row r="292" spans="1:3" x14ac:dyDescent="0.3">
      <c r="A292" s="24"/>
      <c r="B292" s="26">
        <v>4</v>
      </c>
      <c r="C292" s="22" t="s">
        <v>1579</v>
      </c>
    </row>
    <row r="293" spans="1:3" x14ac:dyDescent="0.3">
      <c r="A293" s="24"/>
      <c r="B293" s="26">
        <v>5</v>
      </c>
      <c r="C293" s="22" t="s">
        <v>1276</v>
      </c>
    </row>
    <row r="294" spans="1:3" x14ac:dyDescent="0.3">
      <c r="A294" s="24" t="s">
        <v>287</v>
      </c>
      <c r="B294" s="22">
        <v>0</v>
      </c>
      <c r="C294" s="22" t="s">
        <v>1280</v>
      </c>
    </row>
    <row r="295" spans="1:3" x14ac:dyDescent="0.3">
      <c r="A295" s="24"/>
      <c r="B295" s="22">
        <v>1</v>
      </c>
      <c r="C295" s="22" t="s">
        <v>2482</v>
      </c>
    </row>
    <row r="296" spans="1:3" x14ac:dyDescent="0.3">
      <c r="A296" s="24"/>
      <c r="B296" s="22">
        <v>2</v>
      </c>
      <c r="C296" s="22" t="s">
        <v>2483</v>
      </c>
    </row>
    <row r="297" spans="1:3" x14ac:dyDescent="0.3">
      <c r="A297" s="24"/>
      <c r="B297" s="22">
        <v>3</v>
      </c>
      <c r="C297" s="22" t="s">
        <v>2638</v>
      </c>
    </row>
    <row r="298" spans="1:3" x14ac:dyDescent="0.3">
      <c r="A298" s="24"/>
      <c r="B298" s="22">
        <v>4</v>
      </c>
      <c r="C298" s="22" t="s">
        <v>2637</v>
      </c>
    </row>
    <row r="299" spans="1:3" x14ac:dyDescent="0.3">
      <c r="A299" s="24"/>
      <c r="B299" s="22">
        <v>5</v>
      </c>
      <c r="C299" s="22" t="s">
        <v>2645</v>
      </c>
    </row>
    <row r="300" spans="1:3" x14ac:dyDescent="0.3">
      <c r="A300" s="24" t="s">
        <v>1539</v>
      </c>
      <c r="B300" s="26">
        <v>0</v>
      </c>
      <c r="C300" s="22" t="s">
        <v>1280</v>
      </c>
    </row>
    <row r="301" spans="1:3" x14ac:dyDescent="0.3">
      <c r="A301" s="24"/>
      <c r="B301" s="26">
        <v>1</v>
      </c>
      <c r="C301" s="22" t="s">
        <v>1263</v>
      </c>
    </row>
    <row r="302" spans="1:3" x14ac:dyDescent="0.3">
      <c r="A302" s="24"/>
      <c r="B302" s="26">
        <v>2</v>
      </c>
      <c r="C302" s="22" t="s">
        <v>1264</v>
      </c>
    </row>
    <row r="303" spans="1:3" x14ac:dyDescent="0.3">
      <c r="A303" s="24"/>
      <c r="B303" s="26">
        <v>3</v>
      </c>
      <c r="C303" s="22" t="s">
        <v>1581</v>
      </c>
    </row>
    <row r="304" spans="1:3" x14ac:dyDescent="0.3">
      <c r="A304" s="24"/>
      <c r="B304" s="26">
        <v>4</v>
      </c>
      <c r="C304" s="22" t="s">
        <v>1582</v>
      </c>
    </row>
    <row r="305" spans="1:3" x14ac:dyDescent="0.3">
      <c r="A305" s="22"/>
      <c r="B305" s="26">
        <v>5</v>
      </c>
      <c r="C305" s="22" t="s">
        <v>1276</v>
      </c>
    </row>
    <row r="306" spans="1:3" x14ac:dyDescent="0.3">
      <c r="A306" s="24" t="s">
        <v>2480</v>
      </c>
      <c r="B306" s="26">
        <v>0</v>
      </c>
      <c r="C306" s="22" t="s">
        <v>1280</v>
      </c>
    </row>
    <row r="307" spans="1:3" x14ac:dyDescent="0.3">
      <c r="A307" s="24"/>
      <c r="B307" s="26">
        <v>1</v>
      </c>
      <c r="C307" s="22" t="s">
        <v>1585</v>
      </c>
    </row>
    <row r="308" spans="1:3" x14ac:dyDescent="0.3">
      <c r="A308" s="24"/>
      <c r="B308" s="26">
        <v>2</v>
      </c>
      <c r="C308" s="22" t="s">
        <v>2509</v>
      </c>
    </row>
    <row r="309" spans="1:3" x14ac:dyDescent="0.3">
      <c r="A309" s="24"/>
      <c r="B309" s="26">
        <v>3</v>
      </c>
      <c r="C309" s="22" t="s">
        <v>1586</v>
      </c>
    </row>
    <row r="310" spans="1:3" x14ac:dyDescent="0.3">
      <c r="A310" s="24"/>
      <c r="B310" s="26">
        <v>4</v>
      </c>
      <c r="C310" s="22" t="s">
        <v>1583</v>
      </c>
    </row>
    <row r="311" spans="1:3" x14ac:dyDescent="0.3">
      <c r="A311" s="24"/>
      <c r="B311" s="22">
        <v>5</v>
      </c>
      <c r="C311" s="22" t="s">
        <v>1584</v>
      </c>
    </row>
    <row r="312" spans="1:3" ht="15.15" thickBot="1" x14ac:dyDescent="0.35">
      <c r="A312" s="19"/>
      <c r="B312" s="19"/>
      <c r="C312" s="19"/>
    </row>
    <row r="313" spans="1:3" x14ac:dyDescent="0.3">
      <c r="A313" s="53" t="s">
        <v>393</v>
      </c>
      <c r="B313" s="65" t="s">
        <v>23</v>
      </c>
      <c r="C313" s="65" t="s">
        <v>1257</v>
      </c>
    </row>
    <row r="314" spans="1:3" x14ac:dyDescent="0.3">
      <c r="A314" s="24" t="s">
        <v>294</v>
      </c>
      <c r="B314" s="22">
        <v>0</v>
      </c>
      <c r="C314" s="22" t="s">
        <v>1280</v>
      </c>
    </row>
    <row r="315" spans="1:3" x14ac:dyDescent="0.3">
      <c r="A315" s="24"/>
      <c r="B315" s="22">
        <v>1</v>
      </c>
      <c r="C315" s="22" t="s">
        <v>3903</v>
      </c>
    </row>
    <row r="316" spans="1:3" x14ac:dyDescent="0.3">
      <c r="A316" s="24"/>
      <c r="B316" s="22">
        <v>2</v>
      </c>
      <c r="C316" s="22" t="s">
        <v>1638</v>
      </c>
    </row>
    <row r="317" spans="1:3" x14ac:dyDescent="0.3">
      <c r="A317" s="24"/>
      <c r="B317" s="22">
        <v>3</v>
      </c>
      <c r="C317" s="22" t="s">
        <v>3185</v>
      </c>
    </row>
    <row r="318" spans="1:3" x14ac:dyDescent="0.3">
      <c r="A318" s="24"/>
      <c r="B318" s="22">
        <v>4</v>
      </c>
      <c r="C318" s="22" t="s">
        <v>2510</v>
      </c>
    </row>
    <row r="319" spans="1:3" x14ac:dyDescent="0.3">
      <c r="A319" s="24"/>
      <c r="B319" s="22">
        <v>5</v>
      </c>
      <c r="C319" s="22" t="s">
        <v>2511</v>
      </c>
    </row>
    <row r="320" spans="1:3" x14ac:dyDescent="0.3">
      <c r="A320" s="24" t="s">
        <v>295</v>
      </c>
      <c r="B320" s="22">
        <v>0</v>
      </c>
      <c r="C320" s="22" t="s">
        <v>1280</v>
      </c>
    </row>
    <row r="321" spans="1:3" x14ac:dyDescent="0.3">
      <c r="A321" s="24"/>
      <c r="B321" s="22">
        <v>1</v>
      </c>
      <c r="C321" s="22" t="s">
        <v>1595</v>
      </c>
    </row>
    <row r="322" spans="1:3" x14ac:dyDescent="0.3">
      <c r="A322" s="24"/>
      <c r="B322" s="22">
        <v>2</v>
      </c>
      <c r="C322" s="22" t="s">
        <v>1639</v>
      </c>
    </row>
    <row r="323" spans="1:3" x14ac:dyDescent="0.3">
      <c r="A323" s="24"/>
      <c r="B323" s="22">
        <v>3</v>
      </c>
      <c r="C323" s="22" t="s">
        <v>1640</v>
      </c>
    </row>
    <row r="324" spans="1:3" x14ac:dyDescent="0.3">
      <c r="A324" s="24"/>
      <c r="B324" s="22">
        <v>4</v>
      </c>
      <c r="C324" s="22" t="s">
        <v>2512</v>
      </c>
    </row>
    <row r="325" spans="1:3" x14ac:dyDescent="0.3">
      <c r="A325" s="24"/>
      <c r="B325" s="22">
        <v>5</v>
      </c>
      <c r="C325" s="22" t="s">
        <v>2513</v>
      </c>
    </row>
    <row r="326" spans="1:3" x14ac:dyDescent="0.3">
      <c r="A326" s="24" t="s">
        <v>296</v>
      </c>
      <c r="B326" s="22">
        <v>0</v>
      </c>
      <c r="C326" s="22" t="s">
        <v>1280</v>
      </c>
    </row>
    <row r="327" spans="1:3" x14ac:dyDescent="0.3">
      <c r="A327" s="24"/>
      <c r="B327" s="22">
        <v>1</v>
      </c>
      <c r="C327" s="22" t="s">
        <v>2768</v>
      </c>
    </row>
    <row r="328" spans="1:3" x14ac:dyDescent="0.3">
      <c r="A328" s="24"/>
      <c r="B328" s="22">
        <v>2</v>
      </c>
      <c r="C328" s="22" t="s">
        <v>1569</v>
      </c>
    </row>
    <row r="329" spans="1:3" x14ac:dyDescent="0.3">
      <c r="A329" s="24"/>
      <c r="B329" s="22">
        <v>3</v>
      </c>
      <c r="C329" s="22" t="s">
        <v>1570</v>
      </c>
    </row>
    <row r="330" spans="1:3" x14ac:dyDescent="0.3">
      <c r="A330" s="24"/>
      <c r="B330" s="22">
        <v>4</v>
      </c>
      <c r="C330" s="22" t="s">
        <v>1571</v>
      </c>
    </row>
    <row r="331" spans="1:3" x14ac:dyDescent="0.3">
      <c r="A331" s="24"/>
      <c r="B331" s="22">
        <v>5</v>
      </c>
      <c r="C331" s="22" t="s">
        <v>1572</v>
      </c>
    </row>
    <row r="332" spans="1:3" x14ac:dyDescent="0.3">
      <c r="A332" s="24" t="s">
        <v>297</v>
      </c>
      <c r="B332" s="22">
        <v>0</v>
      </c>
      <c r="C332" s="22" t="s">
        <v>1280</v>
      </c>
    </row>
    <row r="333" spans="1:3" x14ac:dyDescent="0.3">
      <c r="A333" s="24"/>
      <c r="B333" s="22">
        <v>1</v>
      </c>
      <c r="C333" s="22" t="s">
        <v>1596</v>
      </c>
    </row>
    <row r="334" spans="1:3" x14ac:dyDescent="0.3">
      <c r="A334" s="24"/>
      <c r="B334" s="22">
        <v>2</v>
      </c>
      <c r="C334" s="22" t="s">
        <v>2514</v>
      </c>
    </row>
    <row r="335" spans="1:3" x14ac:dyDescent="0.3">
      <c r="A335" s="24"/>
      <c r="B335" s="22">
        <v>3</v>
      </c>
      <c r="C335" s="22" t="s">
        <v>2515</v>
      </c>
    </row>
    <row r="336" spans="1:3" x14ac:dyDescent="0.3">
      <c r="A336" s="24"/>
      <c r="B336" s="22">
        <v>4</v>
      </c>
      <c r="C336" s="22" t="s">
        <v>1598</v>
      </c>
    </row>
    <row r="337" spans="1:3" x14ac:dyDescent="0.3">
      <c r="A337" s="24"/>
      <c r="B337" s="22">
        <v>5</v>
      </c>
      <c r="C337" s="22" t="s">
        <v>1597</v>
      </c>
    </row>
    <row r="338" spans="1:3" x14ac:dyDescent="0.3">
      <c r="A338" s="24" t="s">
        <v>298</v>
      </c>
      <c r="B338" s="22">
        <v>0</v>
      </c>
      <c r="C338" s="22" t="s">
        <v>1280</v>
      </c>
    </row>
    <row r="339" spans="1:3" x14ac:dyDescent="0.3">
      <c r="A339" s="24"/>
      <c r="B339" s="22">
        <v>1</v>
      </c>
      <c r="C339" s="22" t="s">
        <v>2997</v>
      </c>
    </row>
    <row r="340" spans="1:3" x14ac:dyDescent="0.3">
      <c r="A340" s="24"/>
      <c r="B340" s="22">
        <v>2</v>
      </c>
      <c r="C340" s="22" t="s">
        <v>2998</v>
      </c>
    </row>
    <row r="341" spans="1:3" x14ac:dyDescent="0.3">
      <c r="A341" s="24"/>
      <c r="B341" s="22">
        <v>3</v>
      </c>
      <c r="C341" s="22" t="s">
        <v>2999</v>
      </c>
    </row>
    <row r="342" spans="1:3" x14ac:dyDescent="0.3">
      <c r="A342" s="24"/>
      <c r="B342" s="22">
        <v>4</v>
      </c>
      <c r="C342" s="22" t="s">
        <v>3000</v>
      </c>
    </row>
    <row r="343" spans="1:3" x14ac:dyDescent="0.3">
      <c r="A343" s="24"/>
      <c r="B343" s="22">
        <v>5</v>
      </c>
      <c r="C343" s="22" t="s">
        <v>3001</v>
      </c>
    </row>
    <row r="344" spans="1:3" x14ac:dyDescent="0.3">
      <c r="A344" s="24" t="s">
        <v>299</v>
      </c>
      <c r="B344" s="22">
        <v>0</v>
      </c>
      <c r="C344" s="22" t="s">
        <v>1280</v>
      </c>
    </row>
    <row r="345" spans="1:3" x14ac:dyDescent="0.3">
      <c r="A345" s="24"/>
      <c r="B345" s="22">
        <v>1</v>
      </c>
      <c r="C345" s="22" t="s">
        <v>2982</v>
      </c>
    </row>
    <row r="346" spans="1:3" x14ac:dyDescent="0.3">
      <c r="A346" s="24"/>
      <c r="B346" s="22">
        <v>2</v>
      </c>
      <c r="C346" s="22" t="s">
        <v>2983</v>
      </c>
    </row>
    <row r="347" spans="1:3" x14ac:dyDescent="0.3">
      <c r="A347" s="24"/>
      <c r="B347" s="22">
        <v>3</v>
      </c>
      <c r="C347" s="22" t="s">
        <v>2984</v>
      </c>
    </row>
    <row r="348" spans="1:3" x14ac:dyDescent="0.3">
      <c r="A348" s="24"/>
      <c r="B348" s="22">
        <v>4</v>
      </c>
      <c r="C348" s="22" t="s">
        <v>2985</v>
      </c>
    </row>
    <row r="349" spans="1:3" x14ac:dyDescent="0.3">
      <c r="A349" s="24"/>
      <c r="B349" s="22">
        <v>5</v>
      </c>
      <c r="C349" s="22" t="s">
        <v>2996</v>
      </c>
    </row>
    <row r="350" spans="1:3" x14ac:dyDescent="0.3">
      <c r="A350" s="24" t="s">
        <v>532</v>
      </c>
      <c r="B350" s="22">
        <v>0</v>
      </c>
      <c r="C350" s="22" t="s">
        <v>1280</v>
      </c>
    </row>
    <row r="351" spans="1:3" x14ac:dyDescent="0.3">
      <c r="A351" s="24"/>
      <c r="B351" s="22">
        <v>1</v>
      </c>
      <c r="C351" s="22" t="s">
        <v>1599</v>
      </c>
    </row>
    <row r="352" spans="1:3" x14ac:dyDescent="0.3">
      <c r="A352" s="24"/>
      <c r="B352" s="22">
        <v>2</v>
      </c>
      <c r="C352" s="22" t="s">
        <v>3186</v>
      </c>
    </row>
    <row r="353" spans="1:3" x14ac:dyDescent="0.3">
      <c r="A353" s="24"/>
      <c r="B353" s="22">
        <v>3</v>
      </c>
      <c r="C353" s="22" t="s">
        <v>3187</v>
      </c>
    </row>
    <row r="354" spans="1:3" x14ac:dyDescent="0.3">
      <c r="A354" s="24"/>
      <c r="B354" s="22">
        <v>4</v>
      </c>
      <c r="C354" s="22" t="s">
        <v>1600</v>
      </c>
    </row>
    <row r="355" spans="1:3" x14ac:dyDescent="0.3">
      <c r="A355" s="24"/>
      <c r="B355" s="22">
        <v>5</v>
      </c>
      <c r="C355" s="22" t="s">
        <v>1601</v>
      </c>
    </row>
    <row r="356" spans="1:3" x14ac:dyDescent="0.3">
      <c r="A356" s="24" t="s">
        <v>1545</v>
      </c>
      <c r="B356" s="22">
        <v>0</v>
      </c>
      <c r="C356" s="22" t="s">
        <v>1280</v>
      </c>
    </row>
    <row r="357" spans="1:3" x14ac:dyDescent="0.3">
      <c r="A357" s="24"/>
      <c r="B357" s="22">
        <v>1</v>
      </c>
      <c r="C357" s="22" t="s">
        <v>1602</v>
      </c>
    </row>
    <row r="358" spans="1:3" x14ac:dyDescent="0.3">
      <c r="A358" s="24"/>
      <c r="B358" s="22">
        <v>2</v>
      </c>
      <c r="C358" s="22" t="s">
        <v>1606</v>
      </c>
    </row>
    <row r="359" spans="1:3" x14ac:dyDescent="0.3">
      <c r="A359" s="24"/>
      <c r="B359" s="22">
        <v>3</v>
      </c>
      <c r="C359" s="22" t="s">
        <v>1605</v>
      </c>
    </row>
    <row r="360" spans="1:3" x14ac:dyDescent="0.3">
      <c r="A360" s="24"/>
      <c r="B360" s="22">
        <v>4</v>
      </c>
      <c r="C360" s="22" t="s">
        <v>1604</v>
      </c>
    </row>
    <row r="361" spans="1:3" x14ac:dyDescent="0.3">
      <c r="A361" s="24"/>
      <c r="B361" s="22">
        <v>5</v>
      </c>
      <c r="C361" s="22" t="s">
        <v>1603</v>
      </c>
    </row>
    <row r="362" spans="1:3" x14ac:dyDescent="0.3">
      <c r="A362" s="561" t="s">
        <v>1743</v>
      </c>
      <c r="B362" s="22">
        <v>0</v>
      </c>
      <c r="C362" s="22" t="s">
        <v>1280</v>
      </c>
    </row>
    <row r="363" spans="1:3" x14ac:dyDescent="0.3">
      <c r="A363" s="561"/>
      <c r="B363" s="22">
        <v>1</v>
      </c>
      <c r="C363" s="22" t="s">
        <v>2647</v>
      </c>
    </row>
    <row r="364" spans="1:3" x14ac:dyDescent="0.3">
      <c r="A364" s="561"/>
      <c r="B364" s="22">
        <v>2</v>
      </c>
      <c r="C364" s="22" t="s">
        <v>2648</v>
      </c>
    </row>
    <row r="365" spans="1:3" x14ac:dyDescent="0.3">
      <c r="A365" s="561"/>
      <c r="B365" s="22">
        <v>3</v>
      </c>
      <c r="C365" s="22" t="s">
        <v>2650</v>
      </c>
    </row>
    <row r="366" spans="1:3" x14ac:dyDescent="0.3">
      <c r="A366" s="561"/>
      <c r="B366" s="22">
        <v>4</v>
      </c>
      <c r="C366" s="22" t="s">
        <v>2795</v>
      </c>
    </row>
    <row r="367" spans="1:3" x14ac:dyDescent="0.3">
      <c r="A367" s="561"/>
      <c r="B367" s="22">
        <v>5</v>
      </c>
      <c r="C367" s="22" t="s">
        <v>2649</v>
      </c>
    </row>
    <row r="368" spans="1:3" x14ac:dyDescent="0.3">
      <c r="A368" s="22" t="s">
        <v>2749</v>
      </c>
      <c r="B368" s="22">
        <v>0</v>
      </c>
      <c r="C368" s="22" t="s">
        <v>1280</v>
      </c>
    </row>
    <row r="369" spans="1:3" x14ac:dyDescent="0.3">
      <c r="A369" s="22"/>
      <c r="B369" s="22">
        <v>1</v>
      </c>
      <c r="C369" s="22" t="s">
        <v>1607</v>
      </c>
    </row>
    <row r="370" spans="1:3" x14ac:dyDescent="0.3">
      <c r="A370" s="22"/>
      <c r="B370" s="22">
        <v>2</v>
      </c>
      <c r="C370" s="22" t="s">
        <v>1608</v>
      </c>
    </row>
    <row r="371" spans="1:3" x14ac:dyDescent="0.3">
      <c r="A371" s="22"/>
      <c r="B371" s="22">
        <v>3</v>
      </c>
      <c r="C371" s="22" t="s">
        <v>1620</v>
      </c>
    </row>
    <row r="372" spans="1:3" x14ac:dyDescent="0.3">
      <c r="A372" s="22"/>
      <c r="B372" s="22">
        <v>4</v>
      </c>
      <c r="C372" s="22" t="s">
        <v>1610</v>
      </c>
    </row>
    <row r="373" spans="1:3" x14ac:dyDescent="0.3">
      <c r="A373" s="22"/>
      <c r="B373" s="22">
        <v>5</v>
      </c>
      <c r="C373" s="22" t="s">
        <v>1609</v>
      </c>
    </row>
    <row r="374" spans="1:3" x14ac:dyDescent="0.3">
      <c r="A374" s="22" t="s">
        <v>2978</v>
      </c>
      <c r="B374" s="22">
        <v>0</v>
      </c>
      <c r="C374" s="22" t="s">
        <v>1280</v>
      </c>
    </row>
    <row r="375" spans="1:3" x14ac:dyDescent="0.3">
      <c r="A375" s="22"/>
      <c r="B375" s="22">
        <v>1</v>
      </c>
      <c r="C375" s="22" t="s">
        <v>1611</v>
      </c>
    </row>
    <row r="376" spans="1:3" x14ac:dyDescent="0.3">
      <c r="A376" s="22"/>
      <c r="B376" s="22">
        <v>2</v>
      </c>
      <c r="C376" s="22" t="s">
        <v>1613</v>
      </c>
    </row>
    <row r="377" spans="1:3" x14ac:dyDescent="0.3">
      <c r="A377" s="22"/>
      <c r="B377" s="22">
        <v>3</v>
      </c>
      <c r="C377" s="22" t="s">
        <v>1614</v>
      </c>
    </row>
    <row r="378" spans="1:3" x14ac:dyDescent="0.3">
      <c r="A378" s="22"/>
      <c r="B378" s="22">
        <v>4</v>
      </c>
      <c r="C378" s="22" t="s">
        <v>1615</v>
      </c>
    </row>
    <row r="379" spans="1:3" x14ac:dyDescent="0.3">
      <c r="A379" s="22"/>
      <c r="B379" s="22">
        <v>5</v>
      </c>
      <c r="C379" s="22" t="s">
        <v>1612</v>
      </c>
    </row>
    <row r="380" spans="1:3" x14ac:dyDescent="0.3">
      <c r="A380" s="22" t="s">
        <v>2979</v>
      </c>
      <c r="B380" s="22">
        <v>0</v>
      </c>
      <c r="C380" s="22" t="s">
        <v>1280</v>
      </c>
    </row>
    <row r="381" spans="1:3" x14ac:dyDescent="0.3">
      <c r="A381" s="22"/>
      <c r="B381" s="22">
        <v>1</v>
      </c>
      <c r="C381" s="22" t="s">
        <v>1616</v>
      </c>
    </row>
    <row r="382" spans="1:3" x14ac:dyDescent="0.3">
      <c r="A382" s="22"/>
      <c r="B382" s="22">
        <v>2</v>
      </c>
      <c r="C382" s="22" t="s">
        <v>1618</v>
      </c>
    </row>
    <row r="383" spans="1:3" x14ac:dyDescent="0.3">
      <c r="A383" s="22"/>
      <c r="B383" s="22">
        <v>3</v>
      </c>
      <c r="C383" s="22" t="s">
        <v>1621</v>
      </c>
    </row>
    <row r="384" spans="1:3" x14ac:dyDescent="0.3">
      <c r="A384" s="22"/>
      <c r="B384" s="22">
        <v>4</v>
      </c>
      <c r="C384" s="22" t="s">
        <v>1619</v>
      </c>
    </row>
    <row r="385" spans="1:4" x14ac:dyDescent="0.3">
      <c r="A385" s="22"/>
      <c r="B385" s="22">
        <v>5</v>
      </c>
      <c r="C385" s="22" t="s">
        <v>1617</v>
      </c>
    </row>
    <row r="386" spans="1:4" x14ac:dyDescent="0.3">
      <c r="A386" s="22" t="s">
        <v>2980</v>
      </c>
      <c r="B386" s="22">
        <v>0</v>
      </c>
      <c r="C386" t="s">
        <v>1280</v>
      </c>
    </row>
    <row r="387" spans="1:4" x14ac:dyDescent="0.3">
      <c r="A387" s="22"/>
      <c r="B387" s="22">
        <v>1</v>
      </c>
      <c r="C387" t="s">
        <v>2986</v>
      </c>
    </row>
    <row r="388" spans="1:4" x14ac:dyDescent="0.3">
      <c r="A388" s="22"/>
      <c r="B388" s="22">
        <v>2</v>
      </c>
      <c r="C388" t="s">
        <v>2987</v>
      </c>
    </row>
    <row r="389" spans="1:4" x14ac:dyDescent="0.3">
      <c r="A389" s="22"/>
      <c r="B389" s="22">
        <v>3</v>
      </c>
      <c r="C389" t="s">
        <v>2988</v>
      </c>
    </row>
    <row r="390" spans="1:4" x14ac:dyDescent="0.3">
      <c r="A390" s="22"/>
      <c r="B390" s="22">
        <v>4</v>
      </c>
      <c r="C390" t="s">
        <v>2989</v>
      </c>
    </row>
    <row r="391" spans="1:4" x14ac:dyDescent="0.3">
      <c r="A391" s="22"/>
      <c r="B391" s="22">
        <v>5</v>
      </c>
      <c r="C391" t="s">
        <v>2990</v>
      </c>
    </row>
    <row r="392" spans="1:4" x14ac:dyDescent="0.3">
      <c r="A392" s="22" t="s">
        <v>2981</v>
      </c>
      <c r="B392" s="22">
        <v>0</v>
      </c>
      <c r="C392" t="s">
        <v>1280</v>
      </c>
    </row>
    <row r="393" spans="1:4" x14ac:dyDescent="0.3">
      <c r="A393" s="22"/>
      <c r="B393" s="22">
        <v>1</v>
      </c>
      <c r="C393" t="s">
        <v>1599</v>
      </c>
    </row>
    <row r="394" spans="1:4" x14ac:dyDescent="0.3">
      <c r="A394" s="22"/>
      <c r="B394" s="22">
        <v>2</v>
      </c>
      <c r="C394" t="s">
        <v>3186</v>
      </c>
    </row>
    <row r="395" spans="1:4" x14ac:dyDescent="0.3">
      <c r="A395" s="22"/>
      <c r="B395" s="22">
        <v>3</v>
      </c>
      <c r="C395" t="s">
        <v>3187</v>
      </c>
    </row>
    <row r="396" spans="1:4" x14ac:dyDescent="0.3">
      <c r="A396" s="22"/>
      <c r="B396" s="22">
        <v>4</v>
      </c>
      <c r="C396" t="s">
        <v>1600</v>
      </c>
    </row>
    <row r="397" spans="1:4" x14ac:dyDescent="0.3">
      <c r="A397" s="22"/>
      <c r="B397" s="22">
        <v>5</v>
      </c>
      <c r="C397" t="s">
        <v>2991</v>
      </c>
    </row>
    <row r="398" spans="1:4" ht="15.15" thickBot="1" x14ac:dyDescent="0.35">
      <c r="A398" s="19"/>
      <c r="B398" s="19"/>
      <c r="C398" s="19"/>
    </row>
    <row r="399" spans="1:4" x14ac:dyDescent="0.3">
      <c r="A399" s="53" t="s">
        <v>418</v>
      </c>
      <c r="B399" s="65" t="s">
        <v>23</v>
      </c>
      <c r="C399" s="65" t="s">
        <v>1257</v>
      </c>
    </row>
    <row r="400" spans="1:4" x14ac:dyDescent="0.3">
      <c r="A400" s="24" t="s">
        <v>312</v>
      </c>
      <c r="B400" s="22">
        <v>0</v>
      </c>
      <c r="C400" s="22" t="s">
        <v>1280</v>
      </c>
      <c r="D400" t="s">
        <v>419</v>
      </c>
    </row>
    <row r="401" spans="1:4" x14ac:dyDescent="0.3">
      <c r="A401" s="24"/>
      <c r="B401" s="22">
        <v>1</v>
      </c>
      <c r="C401" s="22" t="s">
        <v>1623</v>
      </c>
    </row>
    <row r="402" spans="1:4" x14ac:dyDescent="0.3">
      <c r="A402" s="24"/>
      <c r="B402" s="22">
        <v>2</v>
      </c>
      <c r="C402" s="22" t="s">
        <v>1622</v>
      </c>
    </row>
    <row r="403" spans="1:4" x14ac:dyDescent="0.3">
      <c r="A403" s="24"/>
      <c r="B403" s="22">
        <v>3</v>
      </c>
      <c r="C403" s="22" t="s">
        <v>1626</v>
      </c>
    </row>
    <row r="404" spans="1:4" x14ac:dyDescent="0.3">
      <c r="A404" s="24"/>
      <c r="B404" s="22">
        <v>4</v>
      </c>
      <c r="C404" s="22" t="s">
        <v>1676</v>
      </c>
    </row>
    <row r="405" spans="1:4" x14ac:dyDescent="0.3">
      <c r="A405" s="24"/>
      <c r="B405" s="22">
        <v>5</v>
      </c>
      <c r="C405" s="22" t="s">
        <v>1624</v>
      </c>
    </row>
    <row r="406" spans="1:4" x14ac:dyDescent="0.3">
      <c r="A406" s="24" t="s">
        <v>313</v>
      </c>
      <c r="B406" s="22">
        <v>0</v>
      </c>
      <c r="C406" s="22" t="s">
        <v>1280</v>
      </c>
      <c r="D406" t="s">
        <v>4220</v>
      </c>
    </row>
    <row r="407" spans="1:4" x14ac:dyDescent="0.3">
      <c r="A407" s="24"/>
      <c r="B407" s="22">
        <v>1</v>
      </c>
      <c r="C407" s="22" t="s">
        <v>4490</v>
      </c>
    </row>
    <row r="408" spans="1:4" x14ac:dyDescent="0.3">
      <c r="A408" s="24"/>
      <c r="B408" s="22">
        <v>2</v>
      </c>
      <c r="C408" s="22" t="s">
        <v>4503</v>
      </c>
    </row>
    <row r="409" spans="1:4" x14ac:dyDescent="0.3">
      <c r="A409" s="24"/>
      <c r="B409" s="22">
        <v>3</v>
      </c>
      <c r="C409" s="22" t="s">
        <v>4492</v>
      </c>
    </row>
    <row r="410" spans="1:4" x14ac:dyDescent="0.3">
      <c r="A410" s="24"/>
      <c r="B410" s="22">
        <v>4</v>
      </c>
      <c r="C410" s="22" t="s">
        <v>4494</v>
      </c>
    </row>
    <row r="411" spans="1:4" x14ac:dyDescent="0.3">
      <c r="A411" s="24"/>
      <c r="B411" s="22">
        <v>5</v>
      </c>
      <c r="C411" s="22" t="s">
        <v>4493</v>
      </c>
    </row>
    <row r="412" spans="1:4" x14ac:dyDescent="0.3">
      <c r="A412" s="24" t="s">
        <v>4238</v>
      </c>
      <c r="B412" s="22">
        <v>0</v>
      </c>
      <c r="C412" s="22" t="s">
        <v>1280</v>
      </c>
      <c r="D412" t="s">
        <v>4225</v>
      </c>
    </row>
    <row r="413" spans="1:4" x14ac:dyDescent="0.3">
      <c r="A413" s="24"/>
      <c r="B413" s="22">
        <v>1</v>
      </c>
      <c r="C413" s="22" t="s">
        <v>4491</v>
      </c>
    </row>
    <row r="414" spans="1:4" x14ac:dyDescent="0.3">
      <c r="A414" s="24"/>
      <c r="B414" s="22">
        <v>2</v>
      </c>
      <c r="C414" s="22" t="s">
        <v>4498</v>
      </c>
    </row>
    <row r="415" spans="1:4" x14ac:dyDescent="0.3">
      <c r="A415" s="24"/>
      <c r="B415" s="22">
        <v>3</v>
      </c>
      <c r="C415" s="22" t="s">
        <v>4499</v>
      </c>
    </row>
    <row r="416" spans="1:4" x14ac:dyDescent="0.3">
      <c r="A416" s="24"/>
      <c r="B416" s="22">
        <v>4</v>
      </c>
      <c r="C416" s="22" t="s">
        <v>4500</v>
      </c>
    </row>
    <row r="417" spans="1:4" x14ac:dyDescent="0.3">
      <c r="A417" s="24"/>
      <c r="B417" s="22">
        <v>5</v>
      </c>
      <c r="C417" s="22" t="s">
        <v>4495</v>
      </c>
    </row>
    <row r="418" spans="1:4" x14ac:dyDescent="0.3">
      <c r="A418" s="24" t="s">
        <v>1535</v>
      </c>
      <c r="B418" s="22">
        <v>0</v>
      </c>
      <c r="C418" s="22" t="s">
        <v>1280</v>
      </c>
      <c r="D418" t="s">
        <v>4226</v>
      </c>
    </row>
    <row r="419" spans="1:4" x14ac:dyDescent="0.3">
      <c r="A419" s="24"/>
      <c r="B419" s="22">
        <v>1</v>
      </c>
      <c r="C419" s="22" t="s">
        <v>1627</v>
      </c>
    </row>
    <row r="420" spans="1:4" x14ac:dyDescent="0.3">
      <c r="A420" s="24"/>
      <c r="B420" s="22">
        <v>2</v>
      </c>
      <c r="C420" s="22" t="s">
        <v>4502</v>
      </c>
    </row>
    <row r="421" spans="1:4" x14ac:dyDescent="0.3">
      <c r="A421" s="24"/>
      <c r="B421" s="22">
        <v>3</v>
      </c>
      <c r="C421" s="22" t="s">
        <v>4504</v>
      </c>
    </row>
    <row r="422" spans="1:4" x14ac:dyDescent="0.3">
      <c r="A422" s="24"/>
      <c r="B422" s="22">
        <v>4</v>
      </c>
      <c r="C422" s="22" t="s">
        <v>4505</v>
      </c>
    </row>
    <row r="423" spans="1:4" x14ac:dyDescent="0.3">
      <c r="A423" s="24"/>
      <c r="B423" s="22">
        <v>5</v>
      </c>
      <c r="C423" s="22" t="s">
        <v>4506</v>
      </c>
    </row>
    <row r="424" spans="1:4" x14ac:dyDescent="0.3">
      <c r="A424" s="24" t="s">
        <v>4242</v>
      </c>
      <c r="B424" s="22">
        <v>0</v>
      </c>
      <c r="C424" s="22" t="s">
        <v>1280</v>
      </c>
      <c r="D424" t="s">
        <v>4232</v>
      </c>
    </row>
    <row r="425" spans="1:4" x14ac:dyDescent="0.3">
      <c r="A425" s="24"/>
      <c r="B425" s="22">
        <v>1</v>
      </c>
      <c r="C425" s="22" t="s">
        <v>4497</v>
      </c>
    </row>
    <row r="426" spans="1:4" x14ac:dyDescent="0.3">
      <c r="A426" s="24"/>
      <c r="B426" s="22">
        <v>2</v>
      </c>
      <c r="C426" s="22" t="s">
        <v>4501</v>
      </c>
    </row>
    <row r="427" spans="1:4" x14ac:dyDescent="0.3">
      <c r="A427" s="24"/>
      <c r="B427" s="22">
        <v>3</v>
      </c>
      <c r="C427" s="22" t="s">
        <v>4508</v>
      </c>
    </row>
    <row r="428" spans="1:4" x14ac:dyDescent="0.3">
      <c r="A428" s="24"/>
      <c r="B428" s="22">
        <v>4</v>
      </c>
      <c r="C428" s="22" t="s">
        <v>4509</v>
      </c>
    </row>
    <row r="429" spans="1:4" x14ac:dyDescent="0.3">
      <c r="A429" s="24"/>
      <c r="B429" s="22">
        <v>5</v>
      </c>
      <c r="C429" s="22" t="s">
        <v>4507</v>
      </c>
    </row>
    <row r="430" spans="1:4" x14ac:dyDescent="0.3">
      <c r="A430" s="22" t="s">
        <v>4243</v>
      </c>
      <c r="B430" s="22">
        <v>0</v>
      </c>
      <c r="C430" s="22" t="s">
        <v>1280</v>
      </c>
      <c r="D430" t="s">
        <v>2894</v>
      </c>
    </row>
    <row r="431" spans="1:4" x14ac:dyDescent="0.3">
      <c r="A431" s="22"/>
      <c r="B431" s="22">
        <v>1</v>
      </c>
      <c r="C431" s="22" t="s">
        <v>3003</v>
      </c>
    </row>
    <row r="432" spans="1:4" x14ac:dyDescent="0.3">
      <c r="A432" s="22"/>
      <c r="B432" s="22">
        <v>2</v>
      </c>
      <c r="C432" s="22" t="s">
        <v>3188</v>
      </c>
    </row>
    <row r="433" spans="1:4" x14ac:dyDescent="0.3">
      <c r="A433" s="22"/>
      <c r="B433" s="22">
        <v>3</v>
      </c>
      <c r="C433" s="22" t="s">
        <v>3004</v>
      </c>
    </row>
    <row r="434" spans="1:4" x14ac:dyDescent="0.3">
      <c r="A434" s="22"/>
      <c r="B434" s="22">
        <v>4</v>
      </c>
      <c r="C434" s="22" t="s">
        <v>3005</v>
      </c>
    </row>
    <row r="435" spans="1:4" x14ac:dyDescent="0.3">
      <c r="A435" s="22"/>
      <c r="B435" s="22">
        <v>5</v>
      </c>
      <c r="C435" s="22" t="s">
        <v>3006</v>
      </c>
    </row>
    <row r="436" spans="1:4" x14ac:dyDescent="0.3">
      <c r="A436" s="22" t="s">
        <v>4233</v>
      </c>
      <c r="B436" s="22">
        <v>0</v>
      </c>
      <c r="C436" s="22" t="s">
        <v>1280</v>
      </c>
      <c r="D436" t="s">
        <v>420</v>
      </c>
    </row>
    <row r="437" spans="1:4" x14ac:dyDescent="0.3">
      <c r="A437" s="22"/>
      <c r="B437" s="22">
        <v>1</v>
      </c>
      <c r="C437" s="22" t="s">
        <v>1585</v>
      </c>
    </row>
    <row r="438" spans="1:4" x14ac:dyDescent="0.3">
      <c r="A438" s="22"/>
      <c r="B438" s="22">
        <v>2</v>
      </c>
      <c r="C438" s="22" t="s">
        <v>2509</v>
      </c>
    </row>
    <row r="439" spans="1:4" x14ac:dyDescent="0.3">
      <c r="A439" s="22"/>
      <c r="B439" s="22">
        <v>3</v>
      </c>
      <c r="C439" s="22" t="s">
        <v>1586</v>
      </c>
    </row>
    <row r="440" spans="1:4" x14ac:dyDescent="0.3">
      <c r="A440" s="22"/>
      <c r="B440" s="22">
        <v>4</v>
      </c>
      <c r="C440" s="22" t="s">
        <v>1583</v>
      </c>
    </row>
    <row r="441" spans="1:4" x14ac:dyDescent="0.3">
      <c r="A441" s="22"/>
      <c r="B441" s="22">
        <v>5</v>
      </c>
      <c r="C441" s="22" t="s">
        <v>1584</v>
      </c>
    </row>
    <row r="442" spans="1:4" x14ac:dyDescent="0.3">
      <c r="A442" s="22" t="s">
        <v>4234</v>
      </c>
      <c r="B442" s="22">
        <v>0</v>
      </c>
      <c r="C442" s="22" t="s">
        <v>1280</v>
      </c>
      <c r="D442" t="s">
        <v>1534</v>
      </c>
    </row>
    <row r="443" spans="1:4" x14ac:dyDescent="0.3">
      <c r="A443" s="22"/>
      <c r="B443" s="22">
        <v>1</v>
      </c>
      <c r="C443" s="22" t="s">
        <v>1628</v>
      </c>
    </row>
    <row r="444" spans="1:4" x14ac:dyDescent="0.3">
      <c r="A444" s="22"/>
      <c r="B444" s="22">
        <v>2</v>
      </c>
      <c r="C444" s="22" t="s">
        <v>1629</v>
      </c>
    </row>
    <row r="445" spans="1:4" x14ac:dyDescent="0.3">
      <c r="A445" s="22"/>
      <c r="B445" s="22">
        <v>3</v>
      </c>
      <c r="C445" s="22" t="s">
        <v>1630</v>
      </c>
    </row>
    <row r="446" spans="1:4" x14ac:dyDescent="0.3">
      <c r="A446" s="22"/>
      <c r="B446" s="22">
        <v>4</v>
      </c>
      <c r="C446" s="22" t="s">
        <v>1631</v>
      </c>
    </row>
    <row r="447" spans="1:4" x14ac:dyDescent="0.3">
      <c r="A447" s="22"/>
      <c r="B447" s="22">
        <v>5</v>
      </c>
      <c r="C447" s="22" t="s">
        <v>2516</v>
      </c>
    </row>
    <row r="448" spans="1:4" ht="15.15" thickBot="1" x14ac:dyDescent="0.35"/>
    <row r="449" spans="1:3" x14ac:dyDescent="0.3">
      <c r="A449" s="53" t="s">
        <v>425</v>
      </c>
      <c r="B449" s="65" t="s">
        <v>23</v>
      </c>
      <c r="C449" s="65" t="s">
        <v>1257</v>
      </c>
    </row>
    <row r="450" spans="1:3" x14ac:dyDescent="0.3">
      <c r="A450" s="24" t="s">
        <v>435</v>
      </c>
      <c r="B450" s="22">
        <v>0</v>
      </c>
      <c r="C450" s="22" t="s">
        <v>1280</v>
      </c>
    </row>
    <row r="451" spans="1:3" x14ac:dyDescent="0.3">
      <c r="A451" s="24"/>
      <c r="B451" s="22">
        <v>1</v>
      </c>
      <c r="C451" s="22" t="s">
        <v>1632</v>
      </c>
    </row>
    <row r="452" spans="1:3" x14ac:dyDescent="0.3">
      <c r="A452" s="24"/>
      <c r="B452" s="22">
        <v>2</v>
      </c>
      <c r="C452" s="22" t="s">
        <v>1641</v>
      </c>
    </row>
    <row r="453" spans="1:3" x14ac:dyDescent="0.3">
      <c r="A453" s="24"/>
      <c r="B453" s="22">
        <v>3</v>
      </c>
      <c r="C453" s="22" t="s">
        <v>1642</v>
      </c>
    </row>
    <row r="454" spans="1:3" x14ac:dyDescent="0.3">
      <c r="A454" s="24"/>
      <c r="B454" s="22">
        <v>4</v>
      </c>
      <c r="C454" s="22" t="s">
        <v>2517</v>
      </c>
    </row>
    <row r="455" spans="1:3" x14ac:dyDescent="0.3">
      <c r="A455" s="24"/>
      <c r="B455" s="22">
        <v>5</v>
      </c>
      <c r="C455" s="22" t="s">
        <v>2518</v>
      </c>
    </row>
    <row r="456" spans="1:3" x14ac:dyDescent="0.3">
      <c r="A456" s="24" t="s">
        <v>443</v>
      </c>
      <c r="B456" s="22">
        <v>0</v>
      </c>
      <c r="C456" s="22" t="s">
        <v>1280</v>
      </c>
    </row>
    <row r="457" spans="1:3" x14ac:dyDescent="0.3">
      <c r="A457" s="24"/>
      <c r="B457" s="22">
        <v>1</v>
      </c>
      <c r="C457" s="22" t="s">
        <v>1633</v>
      </c>
    </row>
    <row r="458" spans="1:3" x14ac:dyDescent="0.3">
      <c r="A458" s="24"/>
      <c r="B458" s="22">
        <v>2</v>
      </c>
      <c r="C458" s="22" t="s">
        <v>1635</v>
      </c>
    </row>
    <row r="459" spans="1:3" x14ac:dyDescent="0.3">
      <c r="A459" s="24"/>
      <c r="B459" s="22">
        <v>3</v>
      </c>
      <c r="C459" s="22" t="s">
        <v>1634</v>
      </c>
    </row>
    <row r="460" spans="1:3" x14ac:dyDescent="0.3">
      <c r="A460" s="24"/>
      <c r="B460" s="22">
        <v>4</v>
      </c>
      <c r="C460" s="22" t="s">
        <v>2519</v>
      </c>
    </row>
    <row r="461" spans="1:3" x14ac:dyDescent="0.3">
      <c r="A461" s="24"/>
      <c r="B461" s="22">
        <v>5</v>
      </c>
      <c r="C461" s="22" t="s">
        <v>2520</v>
      </c>
    </row>
    <row r="462" spans="1:3" x14ac:dyDescent="0.3">
      <c r="A462" s="24" t="s">
        <v>448</v>
      </c>
      <c r="B462" s="22">
        <v>0</v>
      </c>
      <c r="C462" s="22" t="s">
        <v>1280</v>
      </c>
    </row>
    <row r="463" spans="1:3" x14ac:dyDescent="0.3">
      <c r="A463" s="24"/>
      <c r="B463" s="22">
        <v>1</v>
      </c>
      <c r="C463" s="22" t="s">
        <v>1644</v>
      </c>
    </row>
    <row r="464" spans="1:3" x14ac:dyDescent="0.3">
      <c r="A464" s="24"/>
      <c r="B464" s="22">
        <v>2</v>
      </c>
      <c r="C464" s="22" t="s">
        <v>1664</v>
      </c>
    </row>
    <row r="465" spans="1:3" x14ac:dyDescent="0.3">
      <c r="A465" s="24"/>
      <c r="B465" s="22">
        <v>3</v>
      </c>
      <c r="C465" s="22" t="s">
        <v>1665</v>
      </c>
    </row>
    <row r="466" spans="1:3" x14ac:dyDescent="0.3">
      <c r="A466" s="24"/>
      <c r="B466" s="22">
        <v>4</v>
      </c>
      <c r="C466" s="22" t="s">
        <v>1666</v>
      </c>
    </row>
    <row r="467" spans="1:3" x14ac:dyDescent="0.3">
      <c r="A467" s="24"/>
      <c r="B467" s="22">
        <v>5</v>
      </c>
      <c r="C467" s="22" t="s">
        <v>1667</v>
      </c>
    </row>
    <row r="468" spans="1:3" x14ac:dyDescent="0.3">
      <c r="A468" s="24" t="s">
        <v>449</v>
      </c>
      <c r="B468" s="22">
        <v>0</v>
      </c>
      <c r="C468" s="22" t="s">
        <v>1280</v>
      </c>
    </row>
    <row r="469" spans="1:3" x14ac:dyDescent="0.3">
      <c r="A469" s="24"/>
      <c r="B469" s="22">
        <v>1</v>
      </c>
      <c r="C469" s="22" t="s">
        <v>1645</v>
      </c>
    </row>
    <row r="470" spans="1:3" x14ac:dyDescent="0.3">
      <c r="A470" s="24"/>
      <c r="B470" s="22">
        <v>2</v>
      </c>
      <c r="C470" s="22" t="s">
        <v>1661</v>
      </c>
    </row>
    <row r="471" spans="1:3" x14ac:dyDescent="0.3">
      <c r="A471" s="24"/>
      <c r="B471" s="22">
        <v>3</v>
      </c>
      <c r="C471" s="22" t="s">
        <v>1646</v>
      </c>
    </row>
    <row r="472" spans="1:3" x14ac:dyDescent="0.3">
      <c r="A472" s="24"/>
      <c r="B472" s="22">
        <v>4</v>
      </c>
      <c r="C472" s="22" t="s">
        <v>1647</v>
      </c>
    </row>
    <row r="473" spans="1:3" x14ac:dyDescent="0.3">
      <c r="A473" s="24"/>
      <c r="B473" s="22">
        <v>5</v>
      </c>
      <c r="C473" s="22" t="s">
        <v>1648</v>
      </c>
    </row>
    <row r="474" spans="1:3" x14ac:dyDescent="0.3">
      <c r="A474" s="24" t="s">
        <v>450</v>
      </c>
      <c r="B474" s="22">
        <v>0</v>
      </c>
      <c r="C474" s="22" t="s">
        <v>1280</v>
      </c>
    </row>
    <row r="475" spans="1:3" x14ac:dyDescent="0.3">
      <c r="A475" s="24"/>
      <c r="B475" s="22">
        <v>1</v>
      </c>
      <c r="C475" s="22" t="s">
        <v>1660</v>
      </c>
    </row>
    <row r="476" spans="1:3" x14ac:dyDescent="0.3">
      <c r="A476" s="24"/>
      <c r="B476" s="22">
        <v>2</v>
      </c>
      <c r="C476" s="22" t="s">
        <v>1662</v>
      </c>
    </row>
    <row r="477" spans="1:3" x14ac:dyDescent="0.3">
      <c r="A477" s="24"/>
      <c r="B477" s="22">
        <v>3</v>
      </c>
      <c r="C477" s="22" t="s">
        <v>1658</v>
      </c>
    </row>
    <row r="478" spans="1:3" x14ac:dyDescent="0.3">
      <c r="A478" s="24"/>
      <c r="B478" s="22">
        <v>4</v>
      </c>
      <c r="C478" s="22" t="s">
        <v>1659</v>
      </c>
    </row>
    <row r="479" spans="1:3" x14ac:dyDescent="0.3">
      <c r="A479" s="24"/>
      <c r="B479" s="22">
        <v>5</v>
      </c>
      <c r="C479" s="22" t="s">
        <v>1663</v>
      </c>
    </row>
    <row r="480" spans="1:3" x14ac:dyDescent="0.3">
      <c r="A480" s="24" t="s">
        <v>451</v>
      </c>
      <c r="B480" s="22">
        <v>0</v>
      </c>
      <c r="C480" s="22" t="s">
        <v>1280</v>
      </c>
    </row>
    <row r="481" spans="1:4" x14ac:dyDescent="0.3">
      <c r="A481" s="24"/>
      <c r="B481" s="22">
        <v>1</v>
      </c>
      <c r="C481" s="22" t="s">
        <v>1649</v>
      </c>
    </row>
    <row r="482" spans="1:4" x14ac:dyDescent="0.3">
      <c r="A482" s="24"/>
      <c r="B482" s="22">
        <v>2</v>
      </c>
      <c r="C482" s="22" t="s">
        <v>1650</v>
      </c>
    </row>
    <row r="483" spans="1:4" x14ac:dyDescent="0.3">
      <c r="A483" s="24"/>
      <c r="B483" s="22">
        <v>3</v>
      </c>
      <c r="C483" s="22" t="s">
        <v>1653</v>
      </c>
    </row>
    <row r="484" spans="1:4" x14ac:dyDescent="0.3">
      <c r="A484" s="24"/>
      <c r="B484" s="22">
        <v>4</v>
      </c>
      <c r="C484" s="22" t="s">
        <v>1652</v>
      </c>
    </row>
    <row r="485" spans="1:4" x14ac:dyDescent="0.3">
      <c r="A485" s="24"/>
      <c r="B485" s="26">
        <v>5</v>
      </c>
      <c r="C485" s="22" t="s">
        <v>1651</v>
      </c>
    </row>
    <row r="486" spans="1:4" x14ac:dyDescent="0.3">
      <c r="A486" s="24" t="s">
        <v>1543</v>
      </c>
      <c r="B486" s="26">
        <v>0</v>
      </c>
      <c r="C486" s="22" t="s">
        <v>1280</v>
      </c>
    </row>
    <row r="487" spans="1:4" x14ac:dyDescent="0.3">
      <c r="A487" s="24"/>
      <c r="B487" s="26">
        <v>1</v>
      </c>
      <c r="C487" s="22" t="s">
        <v>1654</v>
      </c>
    </row>
    <row r="488" spans="1:4" x14ac:dyDescent="0.3">
      <c r="A488" s="24"/>
      <c r="B488" s="26">
        <v>2</v>
      </c>
      <c r="C488" s="22" t="s">
        <v>1854</v>
      </c>
    </row>
    <row r="489" spans="1:4" x14ac:dyDescent="0.3">
      <c r="A489" s="24"/>
      <c r="B489" s="26">
        <v>3</v>
      </c>
      <c r="C489" s="22" t="s">
        <v>1858</v>
      </c>
    </row>
    <row r="490" spans="1:4" x14ac:dyDescent="0.3">
      <c r="A490" s="24"/>
      <c r="B490" s="26">
        <v>4</v>
      </c>
      <c r="C490" s="22" t="s">
        <v>1655</v>
      </c>
    </row>
    <row r="491" spans="1:4" x14ac:dyDescent="0.3">
      <c r="A491" s="24"/>
      <c r="B491" s="22">
        <v>5</v>
      </c>
      <c r="C491" s="22" t="s">
        <v>1656</v>
      </c>
    </row>
    <row r="492" spans="1:4" ht="15.15" thickBot="1" x14ac:dyDescent="0.35">
      <c r="A492" s="19"/>
      <c r="B492" s="19"/>
      <c r="C492" s="19"/>
    </row>
    <row r="493" spans="1:4" ht="15.15" thickBot="1" x14ac:dyDescent="0.35">
      <c r="A493" s="905" t="s">
        <v>587</v>
      </c>
      <c r="B493" s="906"/>
      <c r="C493" s="906"/>
    </row>
    <row r="494" spans="1:4" x14ac:dyDescent="0.3">
      <c r="A494" s="53" t="s">
        <v>480</v>
      </c>
      <c r="B494" s="65" t="s">
        <v>23</v>
      </c>
      <c r="C494" s="65" t="s">
        <v>1257</v>
      </c>
    </row>
    <row r="495" spans="1:4" x14ac:dyDescent="0.3">
      <c r="A495" s="24" t="s">
        <v>505</v>
      </c>
      <c r="B495" s="22">
        <v>0</v>
      </c>
      <c r="C495" s="22" t="s">
        <v>1280</v>
      </c>
      <c r="D495" t="s">
        <v>453</v>
      </c>
    </row>
    <row r="496" spans="1:4" x14ac:dyDescent="0.3">
      <c r="A496" s="24"/>
      <c r="B496" s="22">
        <v>1</v>
      </c>
      <c r="C496" s="22" t="s">
        <v>1671</v>
      </c>
    </row>
    <row r="497" spans="1:4" x14ac:dyDescent="0.3">
      <c r="A497" s="24"/>
      <c r="B497" s="22">
        <v>2</v>
      </c>
      <c r="C497" s="22" t="s">
        <v>1675</v>
      </c>
    </row>
    <row r="498" spans="1:4" x14ac:dyDescent="0.3">
      <c r="A498" s="24"/>
      <c r="B498" s="22">
        <v>3</v>
      </c>
      <c r="C498" s="22" t="s">
        <v>1672</v>
      </c>
    </row>
    <row r="499" spans="1:4" x14ac:dyDescent="0.3">
      <c r="A499" s="24"/>
      <c r="B499" s="22">
        <v>4</v>
      </c>
      <c r="C499" s="22" t="s">
        <v>1673</v>
      </c>
    </row>
    <row r="500" spans="1:4" x14ac:dyDescent="0.3">
      <c r="A500" s="24"/>
      <c r="B500" s="22">
        <v>5</v>
      </c>
      <c r="C500" s="22" t="s">
        <v>1674</v>
      </c>
    </row>
    <row r="501" spans="1:4" x14ac:dyDescent="0.3">
      <c r="A501" s="24" t="s">
        <v>506</v>
      </c>
      <c r="B501" s="22">
        <v>0</v>
      </c>
      <c r="C501" s="22" t="s">
        <v>1280</v>
      </c>
      <c r="D501" t="s">
        <v>1677</v>
      </c>
    </row>
    <row r="502" spans="1:4" x14ac:dyDescent="0.3">
      <c r="A502" s="24"/>
      <c r="B502" s="22">
        <v>1</v>
      </c>
      <c r="C502" s="22" t="s">
        <v>1263</v>
      </c>
    </row>
    <row r="503" spans="1:4" x14ac:dyDescent="0.3">
      <c r="A503" s="24"/>
      <c r="B503" s="22">
        <v>2</v>
      </c>
      <c r="C503" s="22" t="s">
        <v>1264</v>
      </c>
    </row>
    <row r="504" spans="1:4" x14ac:dyDescent="0.3">
      <c r="A504" s="24"/>
      <c r="B504" s="22">
        <v>3</v>
      </c>
      <c r="C504" s="22" t="s">
        <v>3911</v>
      </c>
    </row>
    <row r="505" spans="1:4" x14ac:dyDescent="0.3">
      <c r="A505" s="24"/>
      <c r="B505" s="22">
        <v>4</v>
      </c>
      <c r="C505" s="22" t="s">
        <v>3912</v>
      </c>
    </row>
    <row r="506" spans="1:4" x14ac:dyDescent="0.3">
      <c r="A506" s="24"/>
      <c r="B506" s="22">
        <v>5</v>
      </c>
      <c r="C506" s="22" t="s">
        <v>1276</v>
      </c>
    </row>
    <row r="507" spans="1:4" x14ac:dyDescent="0.3">
      <c r="A507" s="24" t="s">
        <v>517</v>
      </c>
      <c r="B507" s="22">
        <v>0</v>
      </c>
      <c r="C507" s="22" t="s">
        <v>1280</v>
      </c>
      <c r="D507" t="s">
        <v>2762</v>
      </c>
    </row>
    <row r="508" spans="1:4" x14ac:dyDescent="0.3">
      <c r="A508" s="24"/>
      <c r="B508" s="22">
        <v>1</v>
      </c>
      <c r="C508" s="22" t="s">
        <v>2851</v>
      </c>
    </row>
    <row r="509" spans="1:4" x14ac:dyDescent="0.3">
      <c r="A509" s="24"/>
      <c r="B509" s="22">
        <v>2</v>
      </c>
      <c r="C509" s="22" t="s">
        <v>2852</v>
      </c>
    </row>
    <row r="510" spans="1:4" x14ac:dyDescent="0.3">
      <c r="A510" s="24"/>
      <c r="B510" s="22">
        <v>3</v>
      </c>
      <c r="C510" s="22" t="s">
        <v>1357</v>
      </c>
    </row>
    <row r="511" spans="1:4" x14ac:dyDescent="0.3">
      <c r="A511" s="24"/>
      <c r="B511" s="22">
        <v>4</v>
      </c>
      <c r="C511" s="22" t="s">
        <v>1346</v>
      </c>
    </row>
    <row r="512" spans="1:4" x14ac:dyDescent="0.3">
      <c r="A512" s="24"/>
      <c r="B512" s="22">
        <v>5</v>
      </c>
      <c r="C512" s="22" t="s">
        <v>1345</v>
      </c>
    </row>
    <row r="513" spans="1:4" x14ac:dyDescent="0.3">
      <c r="A513" s="25" t="s">
        <v>518</v>
      </c>
      <c r="B513" s="22">
        <v>0</v>
      </c>
      <c r="C513" s="22" t="s">
        <v>1280</v>
      </c>
      <c r="D513" t="s">
        <v>2763</v>
      </c>
    </row>
    <row r="514" spans="1:4" x14ac:dyDescent="0.3">
      <c r="A514" s="25"/>
      <c r="B514" s="22">
        <v>1</v>
      </c>
      <c r="C514" s="26" t="s">
        <v>1347</v>
      </c>
    </row>
    <row r="515" spans="1:4" x14ac:dyDescent="0.3">
      <c r="A515" s="25"/>
      <c r="B515" s="22">
        <v>2</v>
      </c>
      <c r="C515" s="26" t="s">
        <v>1348</v>
      </c>
    </row>
    <row r="516" spans="1:4" x14ac:dyDescent="0.3">
      <c r="A516" s="25"/>
      <c r="B516" s="22">
        <v>3</v>
      </c>
      <c r="C516" s="26" t="s">
        <v>1349</v>
      </c>
    </row>
    <row r="517" spans="1:4" x14ac:dyDescent="0.3">
      <c r="A517" s="25"/>
      <c r="B517" s="22">
        <v>4</v>
      </c>
      <c r="C517" s="26" t="s">
        <v>1350</v>
      </c>
    </row>
    <row r="518" spans="1:4" x14ac:dyDescent="0.3">
      <c r="A518" s="22"/>
      <c r="B518" s="22">
        <v>5</v>
      </c>
      <c r="C518" s="22" t="s">
        <v>1678</v>
      </c>
    </row>
    <row r="519" spans="1:4" x14ac:dyDescent="0.3">
      <c r="A519" s="25" t="s">
        <v>4444</v>
      </c>
      <c r="B519" s="22">
        <v>0</v>
      </c>
      <c r="C519" s="22" t="s">
        <v>1280</v>
      </c>
      <c r="D519" t="s">
        <v>4437</v>
      </c>
    </row>
    <row r="520" spans="1:4" x14ac:dyDescent="0.3">
      <c r="A520" s="25"/>
      <c r="B520" s="22">
        <v>1</v>
      </c>
      <c r="C520" s="26" t="s">
        <v>4510</v>
      </c>
    </row>
    <row r="521" spans="1:4" x14ac:dyDescent="0.3">
      <c r="A521" s="25"/>
      <c r="B521" s="22">
        <v>2</v>
      </c>
      <c r="C521" s="26" t="s">
        <v>4511</v>
      </c>
    </row>
    <row r="522" spans="1:4" x14ac:dyDescent="0.3">
      <c r="A522" s="25"/>
      <c r="B522" s="22">
        <v>3</v>
      </c>
      <c r="C522" s="26" t="s">
        <v>4512</v>
      </c>
    </row>
    <row r="523" spans="1:4" x14ac:dyDescent="0.3">
      <c r="A523" s="25"/>
      <c r="B523" s="22">
        <v>4</v>
      </c>
      <c r="C523" s="26" t="s">
        <v>4513</v>
      </c>
    </row>
    <row r="524" spans="1:4" x14ac:dyDescent="0.3">
      <c r="A524" s="22"/>
      <c r="B524" s="22">
        <v>5</v>
      </c>
      <c r="C524" s="26" t="s">
        <v>4521</v>
      </c>
    </row>
    <row r="525" spans="1:4" x14ac:dyDescent="0.3">
      <c r="A525" s="25" t="s">
        <v>4445</v>
      </c>
      <c r="B525" s="22">
        <v>0</v>
      </c>
      <c r="C525" s="22" t="s">
        <v>1280</v>
      </c>
      <c r="D525" t="s">
        <v>4438</v>
      </c>
    </row>
    <row r="526" spans="1:4" x14ac:dyDescent="0.3">
      <c r="A526" s="25"/>
      <c r="B526" s="22">
        <v>1</v>
      </c>
      <c r="C526" s="26" t="s">
        <v>4514</v>
      </c>
    </row>
    <row r="527" spans="1:4" x14ac:dyDescent="0.3">
      <c r="A527" s="25"/>
      <c r="B527" s="22">
        <v>2</v>
      </c>
      <c r="C527" s="26" t="s">
        <v>4515</v>
      </c>
    </row>
    <row r="528" spans="1:4" x14ac:dyDescent="0.3">
      <c r="A528" s="25"/>
      <c r="B528" s="22">
        <v>3</v>
      </c>
      <c r="C528" s="26" t="s">
        <v>4516</v>
      </c>
    </row>
    <row r="529" spans="1:4" x14ac:dyDescent="0.3">
      <c r="A529" s="25"/>
      <c r="B529" s="22">
        <v>4</v>
      </c>
      <c r="C529" s="26" t="s">
        <v>4517</v>
      </c>
    </row>
    <row r="530" spans="1:4" x14ac:dyDescent="0.3">
      <c r="A530" s="22"/>
      <c r="B530" s="22">
        <v>5</v>
      </c>
      <c r="C530" s="26" t="s">
        <v>4520</v>
      </c>
    </row>
    <row r="531" spans="1:4" ht="15.15" thickBot="1" x14ac:dyDescent="0.35"/>
    <row r="532" spans="1:4" x14ac:dyDescent="0.3">
      <c r="A532" s="71" t="s">
        <v>481</v>
      </c>
      <c r="B532" s="65" t="s">
        <v>23</v>
      </c>
      <c r="C532" s="65" t="s">
        <v>1257</v>
      </c>
    </row>
    <row r="533" spans="1:4" x14ac:dyDescent="0.3">
      <c r="A533" s="72" t="s">
        <v>482</v>
      </c>
      <c r="B533" s="22">
        <v>0</v>
      </c>
      <c r="C533" s="22" t="s">
        <v>1280</v>
      </c>
      <c r="D533" t="s">
        <v>3967</v>
      </c>
    </row>
    <row r="534" spans="1:4" x14ac:dyDescent="0.3">
      <c r="A534" s="690"/>
      <c r="B534" s="22">
        <v>1</v>
      </c>
      <c r="C534" s="22" t="s">
        <v>3999</v>
      </c>
    </row>
    <row r="535" spans="1:4" x14ac:dyDescent="0.3">
      <c r="A535" s="690"/>
      <c r="B535" s="22">
        <v>2</v>
      </c>
      <c r="C535" s="22" t="s">
        <v>1264</v>
      </c>
    </row>
    <row r="536" spans="1:4" x14ac:dyDescent="0.3">
      <c r="A536" s="690"/>
      <c r="B536" s="22">
        <v>3</v>
      </c>
      <c r="C536" s="22" t="s">
        <v>4000</v>
      </c>
    </row>
    <row r="537" spans="1:4" x14ac:dyDescent="0.3">
      <c r="A537" s="690"/>
      <c r="B537" s="22">
        <v>4</v>
      </c>
      <c r="C537" s="22" t="s">
        <v>4001</v>
      </c>
    </row>
    <row r="538" spans="1:4" x14ac:dyDescent="0.3">
      <c r="A538" s="690"/>
      <c r="B538" s="22">
        <v>5</v>
      </c>
      <c r="C538" s="22" t="s">
        <v>4002</v>
      </c>
    </row>
    <row r="539" spans="1:4" x14ac:dyDescent="0.3">
      <c r="A539" s="72" t="s">
        <v>483</v>
      </c>
      <c r="B539" s="22">
        <v>0</v>
      </c>
      <c r="C539" s="22" t="s">
        <v>1280</v>
      </c>
      <c r="D539" t="s">
        <v>785</v>
      </c>
    </row>
    <row r="540" spans="1:4" x14ac:dyDescent="0.3">
      <c r="A540" s="72"/>
      <c r="B540" s="22">
        <v>1</v>
      </c>
      <c r="C540" s="22" t="s">
        <v>2521</v>
      </c>
    </row>
    <row r="541" spans="1:4" x14ac:dyDescent="0.3">
      <c r="A541" s="72"/>
      <c r="B541" s="22">
        <v>2</v>
      </c>
      <c r="C541" s="22" t="s">
        <v>2522</v>
      </c>
    </row>
    <row r="542" spans="1:4" x14ac:dyDescent="0.3">
      <c r="A542" s="72"/>
      <c r="B542" s="22">
        <v>3</v>
      </c>
      <c r="C542" s="22" t="s">
        <v>1695</v>
      </c>
    </row>
    <row r="543" spans="1:4" x14ac:dyDescent="0.3">
      <c r="A543" s="72"/>
      <c r="B543" s="22">
        <v>4</v>
      </c>
      <c r="C543" s="22" t="s">
        <v>1696</v>
      </c>
    </row>
    <row r="544" spans="1:4" x14ac:dyDescent="0.3">
      <c r="A544" s="72"/>
      <c r="B544" s="22">
        <v>5</v>
      </c>
      <c r="C544" s="22" t="s">
        <v>4015</v>
      </c>
    </row>
    <row r="545" spans="1:4" x14ac:dyDescent="0.3">
      <c r="A545" s="72" t="s">
        <v>484</v>
      </c>
      <c r="B545" s="22">
        <v>0</v>
      </c>
      <c r="C545" s="22" t="s">
        <v>1280</v>
      </c>
      <c r="D545" t="s">
        <v>3968</v>
      </c>
    </row>
    <row r="546" spans="1:4" x14ac:dyDescent="0.3">
      <c r="A546" s="72"/>
      <c r="B546" s="22">
        <v>1</v>
      </c>
      <c r="C546" s="22" t="s">
        <v>4003</v>
      </c>
    </row>
    <row r="547" spans="1:4" x14ac:dyDescent="0.3">
      <c r="A547" s="72"/>
      <c r="B547" s="22">
        <v>2</v>
      </c>
      <c r="C547" s="22" t="s">
        <v>4004</v>
      </c>
    </row>
    <row r="548" spans="1:4" x14ac:dyDescent="0.3">
      <c r="A548" s="72"/>
      <c r="B548" s="22">
        <v>3</v>
      </c>
      <c r="C548" s="22" t="s">
        <v>4011</v>
      </c>
    </row>
    <row r="549" spans="1:4" x14ac:dyDescent="0.3">
      <c r="A549" s="72"/>
      <c r="B549" s="22">
        <v>4</v>
      </c>
      <c r="C549" s="22" t="s">
        <v>4005</v>
      </c>
    </row>
    <row r="550" spans="1:4" x14ac:dyDescent="0.3">
      <c r="A550" s="72"/>
      <c r="B550" s="22">
        <v>5</v>
      </c>
      <c r="C550" s="22" t="s">
        <v>4010</v>
      </c>
    </row>
    <row r="551" spans="1:4" x14ac:dyDescent="0.3">
      <c r="A551" s="72" t="s">
        <v>485</v>
      </c>
      <c r="B551" s="22">
        <v>0</v>
      </c>
      <c r="C551" s="22" t="s">
        <v>1280</v>
      </c>
      <c r="D551" t="s">
        <v>3969</v>
      </c>
    </row>
    <row r="552" spans="1:4" x14ac:dyDescent="0.3">
      <c r="A552" s="72"/>
      <c r="B552" s="22">
        <v>1</v>
      </c>
      <c r="C552" s="22" t="s">
        <v>4006</v>
      </c>
    </row>
    <row r="553" spans="1:4" x14ac:dyDescent="0.3">
      <c r="A553" s="72"/>
      <c r="B553" s="22">
        <v>2</v>
      </c>
      <c r="C553" s="22" t="s">
        <v>4007</v>
      </c>
    </row>
    <row r="554" spans="1:4" x14ac:dyDescent="0.3">
      <c r="A554" s="72"/>
      <c r="B554" s="22">
        <v>3</v>
      </c>
      <c r="C554" s="22" t="s">
        <v>4008</v>
      </c>
    </row>
    <row r="555" spans="1:4" x14ac:dyDescent="0.3">
      <c r="A555" s="72"/>
      <c r="B555" s="22">
        <v>4</v>
      </c>
      <c r="C555" s="22" t="s">
        <v>4012</v>
      </c>
    </row>
    <row r="556" spans="1:4" x14ac:dyDescent="0.3">
      <c r="A556" s="72"/>
      <c r="B556" s="22">
        <v>5</v>
      </c>
      <c r="C556" s="22" t="s">
        <v>4009</v>
      </c>
    </row>
    <row r="557" spans="1:4" x14ac:dyDescent="0.3">
      <c r="A557" s="72" t="s">
        <v>486</v>
      </c>
      <c r="B557" s="22">
        <v>0</v>
      </c>
      <c r="C557" s="22" t="s">
        <v>1280</v>
      </c>
    </row>
    <row r="558" spans="1:4" x14ac:dyDescent="0.3">
      <c r="A558" s="72"/>
      <c r="B558" s="22">
        <v>1</v>
      </c>
      <c r="C558" s="22" t="s">
        <v>1679</v>
      </c>
    </row>
    <row r="559" spans="1:4" x14ac:dyDescent="0.3">
      <c r="A559" s="72"/>
      <c r="B559" s="22">
        <v>2</v>
      </c>
      <c r="C559" s="22" t="s">
        <v>3849</v>
      </c>
    </row>
    <row r="560" spans="1:4" x14ac:dyDescent="0.3">
      <c r="A560" s="72"/>
      <c r="B560" s="22">
        <v>3</v>
      </c>
      <c r="C560" s="22" t="s">
        <v>1694</v>
      </c>
    </row>
    <row r="561" spans="1:3" x14ac:dyDescent="0.3">
      <c r="A561" s="72"/>
      <c r="B561" s="22">
        <v>4</v>
      </c>
      <c r="C561" s="22" t="s">
        <v>2523</v>
      </c>
    </row>
    <row r="562" spans="1:3" x14ac:dyDescent="0.3">
      <c r="A562" s="72"/>
      <c r="B562" s="22">
        <v>5</v>
      </c>
      <c r="C562" s="22" t="s">
        <v>2524</v>
      </c>
    </row>
    <row r="563" spans="1:3" x14ac:dyDescent="0.3">
      <c r="A563" s="72" t="s">
        <v>487</v>
      </c>
      <c r="B563" s="22">
        <v>0</v>
      </c>
      <c r="C563" s="22" t="s">
        <v>1280</v>
      </c>
    </row>
    <row r="564" spans="1:3" x14ac:dyDescent="0.3">
      <c r="A564" s="72"/>
      <c r="B564" s="22">
        <v>1</v>
      </c>
      <c r="C564" s="22" t="s">
        <v>1680</v>
      </c>
    </row>
    <row r="565" spans="1:3" x14ac:dyDescent="0.3">
      <c r="A565" s="72"/>
      <c r="B565" s="22">
        <v>2</v>
      </c>
      <c r="C565" s="22" t="s">
        <v>1684</v>
      </c>
    </row>
    <row r="566" spans="1:3" x14ac:dyDescent="0.3">
      <c r="A566" s="72"/>
      <c r="B566" s="22">
        <v>3</v>
      </c>
      <c r="C566" s="22" t="s">
        <v>1681</v>
      </c>
    </row>
    <row r="567" spans="1:3" x14ac:dyDescent="0.3">
      <c r="A567" s="72"/>
      <c r="B567" s="22">
        <v>4</v>
      </c>
      <c r="C567" s="22" t="s">
        <v>1682</v>
      </c>
    </row>
    <row r="568" spans="1:3" x14ac:dyDescent="0.3">
      <c r="A568" s="72"/>
      <c r="B568" s="22">
        <v>5</v>
      </c>
      <c r="C568" s="22" t="s">
        <v>1683</v>
      </c>
    </row>
    <row r="569" spans="1:3" x14ac:dyDescent="0.3">
      <c r="A569" s="72" t="s">
        <v>488</v>
      </c>
      <c r="B569" s="22">
        <v>0</v>
      </c>
      <c r="C569" s="22" t="s">
        <v>1280</v>
      </c>
    </row>
    <row r="570" spans="1:3" x14ac:dyDescent="0.3">
      <c r="A570" s="72"/>
      <c r="B570" s="22">
        <v>1</v>
      </c>
      <c r="C570" s="22" t="s">
        <v>1690</v>
      </c>
    </row>
    <row r="571" spans="1:3" x14ac:dyDescent="0.3">
      <c r="A571" s="72"/>
      <c r="B571" s="22">
        <v>2</v>
      </c>
      <c r="C571" s="22" t="s">
        <v>1264</v>
      </c>
    </row>
    <row r="572" spans="1:3" x14ac:dyDescent="0.3">
      <c r="A572" s="72"/>
      <c r="B572" s="22">
        <v>3</v>
      </c>
      <c r="C572" s="22" t="s">
        <v>1691</v>
      </c>
    </row>
    <row r="573" spans="1:3" x14ac:dyDescent="0.3">
      <c r="A573" s="72"/>
      <c r="B573" s="22">
        <v>4</v>
      </c>
      <c r="C573" s="22" t="s">
        <v>1692</v>
      </c>
    </row>
    <row r="574" spans="1:3" x14ac:dyDescent="0.3">
      <c r="A574" s="72"/>
      <c r="B574" s="22">
        <v>5</v>
      </c>
      <c r="C574" s="22" t="s">
        <v>1693</v>
      </c>
    </row>
    <row r="575" spans="1:3" x14ac:dyDescent="0.3">
      <c r="A575" s="72" t="s">
        <v>489</v>
      </c>
      <c r="B575" s="22">
        <v>0</v>
      </c>
      <c r="C575" s="22" t="s">
        <v>1280</v>
      </c>
    </row>
    <row r="576" spans="1:3" x14ac:dyDescent="0.3">
      <c r="A576" s="72"/>
      <c r="B576" s="22">
        <v>1</v>
      </c>
      <c r="C576" s="22" t="s">
        <v>1685</v>
      </c>
    </row>
    <row r="577" spans="1:3" x14ac:dyDescent="0.3">
      <c r="A577" s="72"/>
      <c r="B577" s="22">
        <v>2</v>
      </c>
      <c r="C577" s="22" t="s">
        <v>1264</v>
      </c>
    </row>
    <row r="578" spans="1:3" x14ac:dyDescent="0.3">
      <c r="A578" s="72"/>
      <c r="B578" s="22">
        <v>3</v>
      </c>
      <c r="C578" s="22" t="s">
        <v>1687</v>
      </c>
    </row>
    <row r="579" spans="1:3" x14ac:dyDescent="0.3">
      <c r="A579" s="72"/>
      <c r="B579" s="22">
        <v>4</v>
      </c>
      <c r="C579" s="22" t="s">
        <v>1688</v>
      </c>
    </row>
    <row r="580" spans="1:3" x14ac:dyDescent="0.3">
      <c r="A580" s="72"/>
      <c r="B580" s="22">
        <v>5</v>
      </c>
      <c r="C580" s="22" t="s">
        <v>1686</v>
      </c>
    </row>
    <row r="581" spans="1:3" x14ac:dyDescent="0.3">
      <c r="A581" s="72" t="s">
        <v>490</v>
      </c>
      <c r="B581" s="22">
        <v>0</v>
      </c>
      <c r="C581" s="22" t="s">
        <v>1280</v>
      </c>
    </row>
    <row r="582" spans="1:3" x14ac:dyDescent="0.3">
      <c r="A582" s="72"/>
      <c r="B582" s="22">
        <v>1</v>
      </c>
      <c r="C582" s="22" t="s">
        <v>3009</v>
      </c>
    </row>
    <row r="583" spans="1:3" x14ac:dyDescent="0.3">
      <c r="A583" s="72"/>
      <c r="B583" s="22">
        <v>2</v>
      </c>
      <c r="C583" s="22" t="s">
        <v>3010</v>
      </c>
    </row>
    <row r="584" spans="1:3" x14ac:dyDescent="0.3">
      <c r="A584" s="72"/>
      <c r="B584" s="22">
        <v>3</v>
      </c>
      <c r="C584" s="22" t="s">
        <v>3011</v>
      </c>
    </row>
    <row r="585" spans="1:3" x14ac:dyDescent="0.3">
      <c r="A585" s="72"/>
      <c r="B585" s="22">
        <v>4</v>
      </c>
      <c r="C585" s="22" t="s">
        <v>3012</v>
      </c>
    </row>
    <row r="586" spans="1:3" x14ac:dyDescent="0.3">
      <c r="A586" s="72"/>
      <c r="B586" s="22">
        <v>5</v>
      </c>
      <c r="C586" s="22" t="s">
        <v>3013</v>
      </c>
    </row>
    <row r="587" spans="1:3" x14ac:dyDescent="0.3">
      <c r="A587" s="72" t="s">
        <v>492</v>
      </c>
      <c r="B587" s="22">
        <v>0</v>
      </c>
      <c r="C587" s="22" t="s">
        <v>1280</v>
      </c>
    </row>
    <row r="588" spans="1:3" x14ac:dyDescent="0.3">
      <c r="A588" s="72"/>
      <c r="B588" s="22">
        <v>1</v>
      </c>
      <c r="C588" s="22" t="s">
        <v>1697</v>
      </c>
    </row>
    <row r="589" spans="1:3" x14ac:dyDescent="0.3">
      <c r="A589" s="72"/>
      <c r="B589" s="22">
        <v>2</v>
      </c>
      <c r="C589" s="22" t="s">
        <v>1706</v>
      </c>
    </row>
    <row r="590" spans="1:3" x14ac:dyDescent="0.3">
      <c r="A590" s="72"/>
      <c r="B590" s="22">
        <v>3</v>
      </c>
      <c r="C590" s="22" t="s">
        <v>1708</v>
      </c>
    </row>
    <row r="591" spans="1:3" x14ac:dyDescent="0.3">
      <c r="A591" s="72"/>
      <c r="B591" s="22">
        <v>4</v>
      </c>
      <c r="C591" s="22" t="s">
        <v>1707</v>
      </c>
    </row>
    <row r="592" spans="1:3" x14ac:dyDescent="0.3">
      <c r="A592" s="72"/>
      <c r="B592" s="22">
        <v>5</v>
      </c>
      <c r="C592" s="22" t="s">
        <v>1698</v>
      </c>
    </row>
    <row r="593" spans="1:3" x14ac:dyDescent="0.3">
      <c r="A593" s="72" t="s">
        <v>493</v>
      </c>
      <c r="B593" s="22">
        <v>0</v>
      </c>
      <c r="C593" s="22" t="s">
        <v>1280</v>
      </c>
    </row>
    <row r="594" spans="1:3" x14ac:dyDescent="0.3">
      <c r="A594" s="72"/>
      <c r="B594" s="22">
        <v>1</v>
      </c>
      <c r="C594" s="22" t="s">
        <v>1697</v>
      </c>
    </row>
    <row r="595" spans="1:3" x14ac:dyDescent="0.3">
      <c r="A595" s="72"/>
      <c r="B595" s="22">
        <v>2</v>
      </c>
      <c r="C595" s="22" t="s">
        <v>1701</v>
      </c>
    </row>
    <row r="596" spans="1:3" x14ac:dyDescent="0.3">
      <c r="A596" s="72"/>
      <c r="B596" s="22">
        <v>3</v>
      </c>
      <c r="C596" s="22" t="s">
        <v>1709</v>
      </c>
    </row>
    <row r="597" spans="1:3" x14ac:dyDescent="0.3">
      <c r="A597" s="72"/>
      <c r="B597" s="22">
        <v>4</v>
      </c>
      <c r="C597" s="22" t="s">
        <v>1710</v>
      </c>
    </row>
    <row r="598" spans="1:3" x14ac:dyDescent="0.3">
      <c r="A598" s="72"/>
      <c r="B598" s="22">
        <v>5</v>
      </c>
      <c r="C598" s="22" t="s">
        <v>1711</v>
      </c>
    </row>
    <row r="599" spans="1:3" x14ac:dyDescent="0.3">
      <c r="A599" s="72" t="s">
        <v>494</v>
      </c>
      <c r="B599" s="22">
        <v>0</v>
      </c>
      <c r="C599" s="22" t="s">
        <v>1280</v>
      </c>
    </row>
    <row r="600" spans="1:3" x14ac:dyDescent="0.3">
      <c r="A600" s="72"/>
      <c r="B600" s="22">
        <v>1</v>
      </c>
      <c r="C600" s="22" t="s">
        <v>1697</v>
      </c>
    </row>
    <row r="601" spans="1:3" x14ac:dyDescent="0.3">
      <c r="A601" s="72"/>
      <c r="B601" s="22">
        <v>2</v>
      </c>
      <c r="C601" s="22" t="s">
        <v>1700</v>
      </c>
    </row>
    <row r="602" spans="1:3" x14ac:dyDescent="0.3">
      <c r="A602" s="72"/>
      <c r="B602" s="22">
        <v>3</v>
      </c>
      <c r="C602" s="22" t="s">
        <v>1712</v>
      </c>
    </row>
    <row r="603" spans="1:3" x14ac:dyDescent="0.3">
      <c r="A603" s="72"/>
      <c r="B603" s="22">
        <v>4</v>
      </c>
      <c r="C603" s="22" t="s">
        <v>1713</v>
      </c>
    </row>
    <row r="604" spans="1:3" x14ac:dyDescent="0.3">
      <c r="A604" s="72"/>
      <c r="B604" s="22">
        <v>5</v>
      </c>
      <c r="C604" s="22" t="s">
        <v>1714</v>
      </c>
    </row>
    <row r="605" spans="1:3" x14ac:dyDescent="0.3">
      <c r="A605" s="72" t="s">
        <v>495</v>
      </c>
      <c r="B605" s="22">
        <v>0</v>
      </c>
      <c r="C605" s="22" t="s">
        <v>1280</v>
      </c>
    </row>
    <row r="606" spans="1:3" x14ac:dyDescent="0.3">
      <c r="A606" s="72"/>
      <c r="B606" s="22">
        <v>1</v>
      </c>
      <c r="C606" s="22" t="s">
        <v>1697</v>
      </c>
    </row>
    <row r="607" spans="1:3" x14ac:dyDescent="0.3">
      <c r="A607" s="72"/>
      <c r="B607" s="22">
        <v>2</v>
      </c>
      <c r="C607" s="22" t="s">
        <v>1702</v>
      </c>
    </row>
    <row r="608" spans="1:3" x14ac:dyDescent="0.3">
      <c r="A608" s="72"/>
      <c r="B608" s="22">
        <v>3</v>
      </c>
      <c r="C608" s="22" t="s">
        <v>1715</v>
      </c>
    </row>
    <row r="609" spans="1:3" x14ac:dyDescent="0.3">
      <c r="A609" s="72"/>
      <c r="B609" s="22">
        <v>4</v>
      </c>
      <c r="C609" s="22" t="s">
        <v>1716</v>
      </c>
    </row>
    <row r="610" spans="1:3" x14ac:dyDescent="0.3">
      <c r="A610" s="72"/>
      <c r="B610" s="22">
        <v>5</v>
      </c>
      <c r="C610" s="22" t="s">
        <v>1717</v>
      </c>
    </row>
    <row r="611" spans="1:3" x14ac:dyDescent="0.3">
      <c r="A611" s="72" t="s">
        <v>534</v>
      </c>
      <c r="B611" s="22">
        <v>0</v>
      </c>
      <c r="C611" s="22" t="s">
        <v>1280</v>
      </c>
    </row>
    <row r="612" spans="1:3" x14ac:dyDescent="0.3">
      <c r="A612" s="72"/>
      <c r="B612" s="22">
        <v>1</v>
      </c>
      <c r="C612" s="22" t="s">
        <v>1697</v>
      </c>
    </row>
    <row r="613" spans="1:3" x14ac:dyDescent="0.3">
      <c r="A613" s="72"/>
      <c r="B613" s="22">
        <v>2</v>
      </c>
      <c r="C613" s="22" t="s">
        <v>1703</v>
      </c>
    </row>
    <row r="614" spans="1:3" x14ac:dyDescent="0.3">
      <c r="A614" s="72"/>
      <c r="B614" s="22">
        <v>3</v>
      </c>
      <c r="C614" s="22" t="s">
        <v>1704</v>
      </c>
    </row>
    <row r="615" spans="1:3" x14ac:dyDescent="0.3">
      <c r="A615" s="72"/>
      <c r="B615" s="22">
        <v>4</v>
      </c>
      <c r="C615" s="22" t="s">
        <v>1705</v>
      </c>
    </row>
    <row r="616" spans="1:3" x14ac:dyDescent="0.3">
      <c r="A616" s="72"/>
      <c r="B616" s="22">
        <v>5</v>
      </c>
      <c r="C616" s="22" t="s">
        <v>1699</v>
      </c>
    </row>
    <row r="617" spans="1:3" x14ac:dyDescent="0.3">
      <c r="A617" s="72" t="s">
        <v>497</v>
      </c>
      <c r="B617" s="22">
        <v>0</v>
      </c>
      <c r="C617" s="22" t="s">
        <v>1280</v>
      </c>
    </row>
    <row r="618" spans="1:3" x14ac:dyDescent="0.3">
      <c r="A618" s="72"/>
      <c r="B618" s="22">
        <v>1</v>
      </c>
      <c r="C618" s="22" t="s">
        <v>1719</v>
      </c>
    </row>
    <row r="619" spans="1:3" x14ac:dyDescent="0.3">
      <c r="A619" s="72"/>
      <c r="B619" s="22">
        <v>2</v>
      </c>
      <c r="C619" s="22" t="s">
        <v>2525</v>
      </c>
    </row>
    <row r="620" spans="1:3" x14ac:dyDescent="0.3">
      <c r="A620" s="72"/>
      <c r="B620" s="22">
        <v>3</v>
      </c>
      <c r="C620" s="22" t="s">
        <v>1728</v>
      </c>
    </row>
    <row r="621" spans="1:3" x14ac:dyDescent="0.3">
      <c r="A621" s="72"/>
      <c r="B621" s="22">
        <v>4</v>
      </c>
      <c r="C621" s="22" t="s">
        <v>1727</v>
      </c>
    </row>
    <row r="622" spans="1:3" x14ac:dyDescent="0.3">
      <c r="A622" s="72"/>
      <c r="B622" s="22">
        <v>5</v>
      </c>
      <c r="C622" s="22" t="s">
        <v>2526</v>
      </c>
    </row>
    <row r="623" spans="1:3" x14ac:dyDescent="0.3">
      <c r="A623" s="72" t="s">
        <v>498</v>
      </c>
      <c r="B623" s="22">
        <v>0</v>
      </c>
      <c r="C623" s="22" t="s">
        <v>1280</v>
      </c>
    </row>
    <row r="624" spans="1:3" x14ac:dyDescent="0.3">
      <c r="A624" s="72"/>
      <c r="B624" s="22">
        <v>1</v>
      </c>
      <c r="C624" s="22" t="s">
        <v>3014</v>
      </c>
    </row>
    <row r="625" spans="1:3" x14ac:dyDescent="0.3">
      <c r="A625" s="72"/>
      <c r="B625" s="22">
        <v>2</v>
      </c>
      <c r="C625" s="22" t="s">
        <v>3018</v>
      </c>
    </row>
    <row r="626" spans="1:3" x14ac:dyDescent="0.3">
      <c r="A626" s="72"/>
      <c r="B626" s="22">
        <v>3</v>
      </c>
      <c r="C626" s="22" t="s">
        <v>3017</v>
      </c>
    </row>
    <row r="627" spans="1:3" x14ac:dyDescent="0.3">
      <c r="A627" s="72"/>
      <c r="B627" s="22">
        <v>4</v>
      </c>
      <c r="C627" s="22" t="s">
        <v>3016</v>
      </c>
    </row>
    <row r="628" spans="1:3" x14ac:dyDescent="0.3">
      <c r="A628" s="72"/>
      <c r="B628" s="22">
        <v>5</v>
      </c>
      <c r="C628" s="22" t="s">
        <v>3015</v>
      </c>
    </row>
    <row r="629" spans="1:3" x14ac:dyDescent="0.3">
      <c r="A629" s="72" t="s">
        <v>499</v>
      </c>
      <c r="B629" s="22">
        <v>0</v>
      </c>
      <c r="C629" s="22" t="s">
        <v>1280</v>
      </c>
    </row>
    <row r="630" spans="1:3" x14ac:dyDescent="0.3">
      <c r="A630" s="72"/>
      <c r="B630" s="22">
        <v>1</v>
      </c>
      <c r="C630" s="22" t="s">
        <v>2639</v>
      </c>
    </row>
    <row r="631" spans="1:3" x14ac:dyDescent="0.3">
      <c r="A631" s="72"/>
      <c r="B631" s="22">
        <v>2</v>
      </c>
      <c r="C631" s="22" t="s">
        <v>2642</v>
      </c>
    </row>
    <row r="632" spans="1:3" x14ac:dyDescent="0.3">
      <c r="A632" s="72"/>
      <c r="B632" s="22">
        <v>3</v>
      </c>
      <c r="C632" s="22" t="s">
        <v>2640</v>
      </c>
    </row>
    <row r="633" spans="1:3" x14ac:dyDescent="0.3">
      <c r="A633" s="72"/>
      <c r="B633" s="22">
        <v>4</v>
      </c>
      <c r="C633" s="22" t="s">
        <v>2643</v>
      </c>
    </row>
    <row r="634" spans="1:3" x14ac:dyDescent="0.3">
      <c r="A634" s="72"/>
      <c r="B634" s="22">
        <v>5</v>
      </c>
      <c r="C634" s="22" t="s">
        <v>2641</v>
      </c>
    </row>
    <row r="635" spans="1:3" x14ac:dyDescent="0.3">
      <c r="A635" s="72" t="s">
        <v>500</v>
      </c>
      <c r="B635" s="22">
        <v>0</v>
      </c>
      <c r="C635" s="22" t="s">
        <v>1280</v>
      </c>
    </row>
    <row r="636" spans="1:3" x14ac:dyDescent="0.3">
      <c r="A636" s="72"/>
      <c r="B636" s="22">
        <v>1</v>
      </c>
      <c r="C636" s="22" t="s">
        <v>1720</v>
      </c>
    </row>
    <row r="637" spans="1:3" x14ac:dyDescent="0.3">
      <c r="A637" s="72"/>
      <c r="B637" s="22">
        <v>2</v>
      </c>
      <c r="C637" s="22" t="s">
        <v>1757</v>
      </c>
    </row>
    <row r="638" spans="1:3" x14ac:dyDescent="0.3">
      <c r="A638" s="72"/>
      <c r="B638" s="22">
        <v>3</v>
      </c>
      <c r="C638" s="22" t="s">
        <v>1759</v>
      </c>
    </row>
    <row r="639" spans="1:3" x14ac:dyDescent="0.3">
      <c r="A639" s="72"/>
      <c r="B639" s="22">
        <v>4</v>
      </c>
      <c r="C639" s="22" t="s">
        <v>1758</v>
      </c>
    </row>
    <row r="640" spans="1:3" x14ac:dyDescent="0.3">
      <c r="A640" s="72"/>
      <c r="B640" s="22">
        <v>5</v>
      </c>
      <c r="C640" s="22" t="s">
        <v>1722</v>
      </c>
    </row>
    <row r="641" spans="1:3" x14ac:dyDescent="0.3">
      <c r="A641" s="72" t="s">
        <v>1748</v>
      </c>
      <c r="B641" s="22">
        <v>0</v>
      </c>
      <c r="C641" s="22" t="s">
        <v>1280</v>
      </c>
    </row>
    <row r="642" spans="1:3" x14ac:dyDescent="0.3">
      <c r="A642" s="72"/>
      <c r="B642" s="22">
        <v>1</v>
      </c>
      <c r="C642" s="22" t="s">
        <v>3019</v>
      </c>
    </row>
    <row r="643" spans="1:3" x14ac:dyDescent="0.3">
      <c r="A643" s="72"/>
      <c r="B643" s="22">
        <v>2</v>
      </c>
      <c r="C643" s="22" t="s">
        <v>4046</v>
      </c>
    </row>
    <row r="644" spans="1:3" x14ac:dyDescent="0.3">
      <c r="A644" s="72"/>
      <c r="B644" s="22">
        <v>3</v>
      </c>
      <c r="C644" s="22" t="s">
        <v>3020</v>
      </c>
    </row>
    <row r="645" spans="1:3" x14ac:dyDescent="0.3">
      <c r="A645" s="72"/>
      <c r="B645" s="22">
        <v>4</v>
      </c>
      <c r="C645" s="22" t="s">
        <v>3021</v>
      </c>
    </row>
    <row r="646" spans="1:3" x14ac:dyDescent="0.3">
      <c r="A646" s="72"/>
      <c r="B646" s="22">
        <v>5</v>
      </c>
      <c r="C646" s="22" t="s">
        <v>3022</v>
      </c>
    </row>
    <row r="647" spans="1:3" x14ac:dyDescent="0.3">
      <c r="A647" s="72" t="s">
        <v>3030</v>
      </c>
      <c r="B647" s="22">
        <v>0</v>
      </c>
      <c r="C647" s="22" t="s">
        <v>1280</v>
      </c>
    </row>
    <row r="648" spans="1:3" x14ac:dyDescent="0.3">
      <c r="A648" s="72"/>
      <c r="B648" s="22">
        <v>1</v>
      </c>
      <c r="C648" s="22" t="s">
        <v>1723</v>
      </c>
    </row>
    <row r="649" spans="1:3" x14ac:dyDescent="0.3">
      <c r="A649" s="72"/>
      <c r="B649" s="22">
        <v>2</v>
      </c>
      <c r="C649" s="22" t="s">
        <v>1724</v>
      </c>
    </row>
    <row r="650" spans="1:3" x14ac:dyDescent="0.3">
      <c r="B650" s="22">
        <v>3</v>
      </c>
      <c r="C650" s="22" t="s">
        <v>1726</v>
      </c>
    </row>
    <row r="651" spans="1:3" x14ac:dyDescent="0.3">
      <c r="A651" s="72"/>
      <c r="B651" s="22">
        <v>4</v>
      </c>
      <c r="C651" s="22" t="s">
        <v>2527</v>
      </c>
    </row>
    <row r="652" spans="1:3" x14ac:dyDescent="0.3">
      <c r="A652" s="72"/>
      <c r="B652" s="22">
        <v>5</v>
      </c>
      <c r="C652" s="22" t="s">
        <v>2528</v>
      </c>
    </row>
    <row r="653" spans="1:3" x14ac:dyDescent="0.3">
      <c r="A653" s="72" t="s">
        <v>3985</v>
      </c>
      <c r="B653" s="22">
        <v>0</v>
      </c>
      <c r="C653" s="22" t="s">
        <v>1280</v>
      </c>
    </row>
    <row r="654" spans="1:3" x14ac:dyDescent="0.3">
      <c r="A654" s="72"/>
      <c r="B654" s="22">
        <v>1</v>
      </c>
      <c r="C654" s="22" t="s">
        <v>1725</v>
      </c>
    </row>
    <row r="655" spans="1:3" x14ac:dyDescent="0.3">
      <c r="A655" s="72"/>
      <c r="B655" s="22">
        <v>2</v>
      </c>
      <c r="C655" s="22" t="s">
        <v>1760</v>
      </c>
    </row>
    <row r="656" spans="1:3" x14ac:dyDescent="0.3">
      <c r="A656" s="72"/>
      <c r="B656" s="22">
        <v>3</v>
      </c>
      <c r="C656" s="22" t="s">
        <v>1771</v>
      </c>
    </row>
    <row r="657" spans="1:3" x14ac:dyDescent="0.3">
      <c r="A657" s="72"/>
      <c r="B657" s="22">
        <v>4</v>
      </c>
      <c r="C657" s="22" t="s">
        <v>2473</v>
      </c>
    </row>
    <row r="658" spans="1:3" x14ac:dyDescent="0.3">
      <c r="A658" s="72"/>
      <c r="B658" s="22">
        <v>5</v>
      </c>
      <c r="C658" s="22" t="s">
        <v>2529</v>
      </c>
    </row>
    <row r="659" spans="1:3" x14ac:dyDescent="0.3">
      <c r="A659" s="72" t="s">
        <v>3986</v>
      </c>
      <c r="B659" s="22">
        <v>0</v>
      </c>
      <c r="C659" s="22" t="s">
        <v>1280</v>
      </c>
    </row>
    <row r="660" spans="1:3" x14ac:dyDescent="0.3">
      <c r="A660" s="72"/>
      <c r="B660" s="22">
        <v>1</v>
      </c>
      <c r="C660" s="22" t="s">
        <v>1721</v>
      </c>
    </row>
    <row r="661" spans="1:3" x14ac:dyDescent="0.3">
      <c r="A661" s="72"/>
      <c r="B661" s="22">
        <v>2</v>
      </c>
      <c r="C661" s="22" t="s">
        <v>2530</v>
      </c>
    </row>
    <row r="662" spans="1:3" x14ac:dyDescent="0.3">
      <c r="A662" s="72"/>
      <c r="B662" s="22">
        <v>3</v>
      </c>
      <c r="C662" s="22" t="s">
        <v>2531</v>
      </c>
    </row>
    <row r="663" spans="1:3" x14ac:dyDescent="0.3">
      <c r="A663" s="72"/>
      <c r="B663" s="22">
        <v>4</v>
      </c>
      <c r="C663" s="22" t="s">
        <v>2532</v>
      </c>
    </row>
    <row r="664" spans="1:3" x14ac:dyDescent="0.3">
      <c r="A664" s="72"/>
      <c r="B664" s="22">
        <v>5</v>
      </c>
      <c r="C664" s="22" t="s">
        <v>2533</v>
      </c>
    </row>
    <row r="665" spans="1:3" x14ac:dyDescent="0.3">
      <c r="A665" s="72" t="s">
        <v>3987</v>
      </c>
      <c r="B665" s="22">
        <v>0</v>
      </c>
      <c r="C665" s="22" t="s">
        <v>1280</v>
      </c>
    </row>
    <row r="666" spans="1:3" x14ac:dyDescent="0.3">
      <c r="A666" s="72"/>
      <c r="B666" s="22">
        <v>1</v>
      </c>
      <c r="C666" s="22" t="s">
        <v>3023</v>
      </c>
    </row>
    <row r="667" spans="1:3" x14ac:dyDescent="0.3">
      <c r="A667" s="72"/>
      <c r="B667" s="22">
        <v>2</v>
      </c>
      <c r="C667" s="22" t="s">
        <v>3025</v>
      </c>
    </row>
    <row r="668" spans="1:3" x14ac:dyDescent="0.3">
      <c r="A668" s="72"/>
      <c r="B668" s="22">
        <v>3</v>
      </c>
      <c r="C668" s="22" t="s">
        <v>3028</v>
      </c>
    </row>
    <row r="669" spans="1:3" x14ac:dyDescent="0.3">
      <c r="A669" s="72"/>
      <c r="B669" s="22">
        <v>4</v>
      </c>
      <c r="C669" s="22" t="s">
        <v>3029</v>
      </c>
    </row>
    <row r="670" spans="1:3" x14ac:dyDescent="0.3">
      <c r="A670" s="72"/>
      <c r="B670" s="22">
        <v>5</v>
      </c>
      <c r="C670" s="22" t="s">
        <v>3027</v>
      </c>
    </row>
    <row r="671" spans="1:3" x14ac:dyDescent="0.3">
      <c r="A671" s="72" t="s">
        <v>502</v>
      </c>
      <c r="B671" s="22">
        <v>0</v>
      </c>
      <c r="C671" s="22" t="s">
        <v>1280</v>
      </c>
    </row>
    <row r="672" spans="1:3" x14ac:dyDescent="0.3">
      <c r="A672" s="72"/>
      <c r="B672" s="22">
        <v>1</v>
      </c>
      <c r="C672" s="22" t="s">
        <v>1731</v>
      </c>
    </row>
    <row r="673" spans="1:3" x14ac:dyDescent="0.3">
      <c r="A673" s="72"/>
      <c r="B673" s="22">
        <v>2</v>
      </c>
      <c r="C673" s="22" t="s">
        <v>1773</v>
      </c>
    </row>
    <row r="674" spans="1:3" x14ac:dyDescent="0.3">
      <c r="A674" s="72"/>
      <c r="B674" s="22">
        <v>3</v>
      </c>
      <c r="C674" s="22" t="s">
        <v>1772</v>
      </c>
    </row>
    <row r="675" spans="1:3" x14ac:dyDescent="0.3">
      <c r="A675" s="72"/>
      <c r="B675" s="22">
        <v>4</v>
      </c>
      <c r="C675" s="22" t="s">
        <v>1775</v>
      </c>
    </row>
    <row r="676" spans="1:3" x14ac:dyDescent="0.3">
      <c r="A676" s="72"/>
      <c r="B676" s="22">
        <v>5</v>
      </c>
      <c r="C676" s="22" t="s">
        <v>1774</v>
      </c>
    </row>
    <row r="677" spans="1:3" x14ac:dyDescent="0.3">
      <c r="A677" s="72" t="s">
        <v>503</v>
      </c>
      <c r="B677" s="22">
        <v>0</v>
      </c>
      <c r="C677" s="22" t="s">
        <v>1280</v>
      </c>
    </row>
    <row r="678" spans="1:3" x14ac:dyDescent="0.3">
      <c r="A678" s="72"/>
      <c r="B678" s="22">
        <v>1</v>
      </c>
      <c r="C678" s="22" t="s">
        <v>3031</v>
      </c>
    </row>
    <row r="679" spans="1:3" x14ac:dyDescent="0.3">
      <c r="A679" s="72"/>
      <c r="B679" s="22">
        <v>2</v>
      </c>
      <c r="C679" s="22" t="s">
        <v>3032</v>
      </c>
    </row>
    <row r="680" spans="1:3" x14ac:dyDescent="0.3">
      <c r="A680" s="72"/>
      <c r="B680" s="22">
        <v>3</v>
      </c>
      <c r="C680" s="22" t="s">
        <v>3033</v>
      </c>
    </row>
    <row r="681" spans="1:3" x14ac:dyDescent="0.3">
      <c r="A681" s="72"/>
      <c r="B681" s="22">
        <v>4</v>
      </c>
      <c r="C681" s="22" t="s">
        <v>3034</v>
      </c>
    </row>
    <row r="682" spans="1:3" x14ac:dyDescent="0.3">
      <c r="A682" s="72"/>
      <c r="B682" s="22">
        <v>5</v>
      </c>
      <c r="C682" s="22" t="s">
        <v>3035</v>
      </c>
    </row>
    <row r="683" spans="1:3" x14ac:dyDescent="0.3">
      <c r="A683" s="72" t="s">
        <v>3988</v>
      </c>
      <c r="B683" s="22">
        <v>0</v>
      </c>
      <c r="C683" s="22" t="s">
        <v>1280</v>
      </c>
    </row>
    <row r="684" spans="1:3" x14ac:dyDescent="0.3">
      <c r="A684" s="72"/>
      <c r="B684" s="22">
        <v>1</v>
      </c>
      <c r="C684" s="22" t="s">
        <v>1732</v>
      </c>
    </row>
    <row r="685" spans="1:3" x14ac:dyDescent="0.3">
      <c r="A685" s="72"/>
      <c r="B685" s="22">
        <v>2</v>
      </c>
      <c r="C685" s="22" t="s">
        <v>2472</v>
      </c>
    </row>
    <row r="686" spans="1:3" x14ac:dyDescent="0.3">
      <c r="A686" s="72"/>
      <c r="B686" s="22">
        <v>3</v>
      </c>
      <c r="C686" s="22" t="s">
        <v>1756</v>
      </c>
    </row>
    <row r="687" spans="1:3" x14ac:dyDescent="0.3">
      <c r="A687" s="72"/>
      <c r="B687" s="22">
        <v>4</v>
      </c>
      <c r="C687" s="22" t="s">
        <v>1734</v>
      </c>
    </row>
    <row r="688" spans="1:3" x14ac:dyDescent="0.3">
      <c r="A688" s="72"/>
      <c r="B688" s="22">
        <v>5</v>
      </c>
      <c r="C688" s="22" t="s">
        <v>1733</v>
      </c>
    </row>
    <row r="689" spans="1:3" x14ac:dyDescent="0.3">
      <c r="A689" s="72" t="s">
        <v>3989</v>
      </c>
      <c r="B689" s="22">
        <v>0</v>
      </c>
      <c r="C689" s="22" t="s">
        <v>1280</v>
      </c>
    </row>
    <row r="690" spans="1:3" x14ac:dyDescent="0.3">
      <c r="A690" s="72"/>
      <c r="B690" s="22">
        <v>1</v>
      </c>
      <c r="C690" s="22" t="s">
        <v>1735</v>
      </c>
    </row>
    <row r="691" spans="1:3" x14ac:dyDescent="0.3">
      <c r="A691" s="72"/>
      <c r="B691" s="22">
        <v>2</v>
      </c>
      <c r="C691" s="22" t="s">
        <v>1264</v>
      </c>
    </row>
    <row r="692" spans="1:3" x14ac:dyDescent="0.3">
      <c r="A692" s="72"/>
      <c r="B692" s="22">
        <v>3</v>
      </c>
      <c r="C692" s="22" t="s">
        <v>1736</v>
      </c>
    </row>
    <row r="693" spans="1:3" x14ac:dyDescent="0.3">
      <c r="A693" s="72"/>
      <c r="B693" s="22">
        <v>4</v>
      </c>
      <c r="C693" s="22" t="s">
        <v>1737</v>
      </c>
    </row>
    <row r="694" spans="1:3" x14ac:dyDescent="0.3">
      <c r="A694" s="72"/>
      <c r="B694" s="22">
        <v>5</v>
      </c>
      <c r="C694" s="22" t="s">
        <v>1369</v>
      </c>
    </row>
    <row r="695" spans="1:3" x14ac:dyDescent="0.3">
      <c r="A695" s="72" t="s">
        <v>3990</v>
      </c>
      <c r="B695" s="22">
        <v>0</v>
      </c>
      <c r="C695" s="22" t="s">
        <v>1280</v>
      </c>
    </row>
    <row r="696" spans="1:3" x14ac:dyDescent="0.3">
      <c r="A696" s="72"/>
      <c r="B696" s="22">
        <v>1</v>
      </c>
      <c r="C696" s="22" t="s">
        <v>1740</v>
      </c>
    </row>
    <row r="697" spans="1:3" x14ac:dyDescent="0.3">
      <c r="A697" s="72"/>
      <c r="B697" s="22">
        <v>2</v>
      </c>
      <c r="C697" s="22" t="s">
        <v>1754</v>
      </c>
    </row>
    <row r="698" spans="1:3" x14ac:dyDescent="0.3">
      <c r="A698" s="72"/>
      <c r="B698" s="22">
        <v>3</v>
      </c>
      <c r="C698" s="22" t="s">
        <v>1755</v>
      </c>
    </row>
    <row r="699" spans="1:3" x14ac:dyDescent="0.3">
      <c r="A699" s="72"/>
      <c r="B699" s="22">
        <v>4</v>
      </c>
      <c r="C699" s="22" t="s">
        <v>2796</v>
      </c>
    </row>
    <row r="700" spans="1:3" x14ac:dyDescent="0.3">
      <c r="A700" s="72"/>
      <c r="B700" s="22">
        <v>5</v>
      </c>
      <c r="C700" s="22" t="s">
        <v>2797</v>
      </c>
    </row>
    <row r="701" spans="1:3" x14ac:dyDescent="0.3">
      <c r="A701" s="72" t="s">
        <v>3991</v>
      </c>
      <c r="B701" s="22">
        <v>0</v>
      </c>
      <c r="C701" s="22" t="s">
        <v>1280</v>
      </c>
    </row>
    <row r="702" spans="1:3" x14ac:dyDescent="0.3">
      <c r="A702" s="72"/>
      <c r="B702" s="22">
        <v>1</v>
      </c>
      <c r="C702" s="22" t="s">
        <v>1745</v>
      </c>
    </row>
    <row r="703" spans="1:3" x14ac:dyDescent="0.3">
      <c r="A703" s="72"/>
      <c r="B703" s="22">
        <v>2</v>
      </c>
      <c r="C703" s="22" t="s">
        <v>1746</v>
      </c>
    </row>
    <row r="704" spans="1:3" x14ac:dyDescent="0.3">
      <c r="A704" s="72"/>
      <c r="B704" s="22">
        <v>3</v>
      </c>
      <c r="C704" s="22" t="s">
        <v>1751</v>
      </c>
    </row>
    <row r="705" spans="1:3" x14ac:dyDescent="0.3">
      <c r="A705" s="72"/>
      <c r="B705" s="22">
        <v>4</v>
      </c>
      <c r="C705" s="22" t="s">
        <v>1750</v>
      </c>
    </row>
    <row r="706" spans="1:3" x14ac:dyDescent="0.3">
      <c r="A706" s="72"/>
      <c r="B706" s="22">
        <v>5</v>
      </c>
      <c r="C706" s="22" t="s">
        <v>1749</v>
      </c>
    </row>
    <row r="707" spans="1:3" x14ac:dyDescent="0.3">
      <c r="A707" s="72" t="s">
        <v>3992</v>
      </c>
      <c r="B707" s="22">
        <v>0</v>
      </c>
      <c r="C707" s="22" t="s">
        <v>1280</v>
      </c>
    </row>
    <row r="708" spans="1:3" x14ac:dyDescent="0.3">
      <c r="A708" s="72"/>
      <c r="B708" s="22">
        <v>1</v>
      </c>
      <c r="C708" s="22" t="s">
        <v>1741</v>
      </c>
    </row>
    <row r="709" spans="1:3" x14ac:dyDescent="0.3">
      <c r="A709" s="72"/>
      <c r="B709" s="22">
        <v>2</v>
      </c>
      <c r="C709" s="22" t="s">
        <v>2798</v>
      </c>
    </row>
    <row r="710" spans="1:3" x14ac:dyDescent="0.3">
      <c r="A710" s="72"/>
      <c r="B710" s="22">
        <v>3</v>
      </c>
      <c r="C710" s="22" t="s">
        <v>1752</v>
      </c>
    </row>
    <row r="711" spans="1:3" x14ac:dyDescent="0.3">
      <c r="A711" s="72"/>
      <c r="B711" s="22">
        <v>4</v>
      </c>
      <c r="C711" s="22" t="s">
        <v>1753</v>
      </c>
    </row>
    <row r="712" spans="1:3" x14ac:dyDescent="0.3">
      <c r="A712" s="72"/>
      <c r="B712" s="22">
        <v>5</v>
      </c>
      <c r="C712" s="22" t="s">
        <v>1747</v>
      </c>
    </row>
    <row r="713" spans="1:3" x14ac:dyDescent="0.3">
      <c r="A713" s="72" t="s">
        <v>3993</v>
      </c>
      <c r="B713" s="22">
        <v>0</v>
      </c>
      <c r="C713" s="22" t="s">
        <v>1280</v>
      </c>
    </row>
    <row r="714" spans="1:3" x14ac:dyDescent="0.3">
      <c r="A714" s="72"/>
      <c r="B714" s="22">
        <v>1</v>
      </c>
      <c r="C714" s="22" t="s">
        <v>1742</v>
      </c>
    </row>
    <row r="715" spans="1:3" x14ac:dyDescent="0.3">
      <c r="A715" s="72"/>
      <c r="B715" s="22">
        <v>2</v>
      </c>
      <c r="C715" s="22" t="s">
        <v>1776</v>
      </c>
    </row>
    <row r="716" spans="1:3" x14ac:dyDescent="0.3">
      <c r="A716" s="72"/>
      <c r="B716" s="22">
        <v>3</v>
      </c>
      <c r="C716" s="22" t="s">
        <v>1777</v>
      </c>
    </row>
    <row r="717" spans="1:3" x14ac:dyDescent="0.3">
      <c r="A717" s="72"/>
      <c r="B717" s="22">
        <v>4</v>
      </c>
      <c r="C717" s="22" t="s">
        <v>3928</v>
      </c>
    </row>
    <row r="718" spans="1:3" x14ac:dyDescent="0.3">
      <c r="A718" s="72"/>
      <c r="B718" s="22">
        <v>5</v>
      </c>
      <c r="C718" s="22" t="s">
        <v>2534</v>
      </c>
    </row>
    <row r="719" spans="1:3" ht="15.15" thickBot="1" x14ac:dyDescent="0.35">
      <c r="A719" s="19"/>
      <c r="B719" s="19"/>
      <c r="C719" s="19"/>
    </row>
    <row r="720" spans="1:3" x14ac:dyDescent="0.3">
      <c r="A720" s="71" t="s">
        <v>551</v>
      </c>
      <c r="B720" s="65" t="s">
        <v>23</v>
      </c>
      <c r="C720" s="65" t="s">
        <v>131</v>
      </c>
    </row>
    <row r="721" spans="1:3" x14ac:dyDescent="0.3">
      <c r="A721" s="24" t="s">
        <v>552</v>
      </c>
      <c r="B721" s="22">
        <v>0</v>
      </c>
      <c r="C721" s="22" t="s">
        <v>1280</v>
      </c>
    </row>
    <row r="722" spans="1:3" x14ac:dyDescent="0.3">
      <c r="A722" s="24"/>
      <c r="B722" s="22">
        <v>1</v>
      </c>
      <c r="C722" s="22" t="s">
        <v>1763</v>
      </c>
    </row>
    <row r="723" spans="1:3" x14ac:dyDescent="0.3">
      <c r="A723" s="24"/>
      <c r="B723" s="22">
        <v>2</v>
      </c>
      <c r="C723" s="22" t="s">
        <v>1764</v>
      </c>
    </row>
    <row r="724" spans="1:3" x14ac:dyDescent="0.3">
      <c r="A724" s="24"/>
      <c r="B724" s="22">
        <v>3</v>
      </c>
      <c r="C724" s="22" t="s">
        <v>2535</v>
      </c>
    </row>
    <row r="725" spans="1:3" x14ac:dyDescent="0.3">
      <c r="A725" s="24"/>
      <c r="B725" s="22">
        <v>4</v>
      </c>
      <c r="C725" s="22" t="s">
        <v>2536</v>
      </c>
    </row>
    <row r="726" spans="1:3" x14ac:dyDescent="0.3">
      <c r="A726" s="24"/>
      <c r="B726" s="22">
        <v>5</v>
      </c>
      <c r="C726" s="22" t="s">
        <v>2537</v>
      </c>
    </row>
    <row r="727" spans="1:3" x14ac:dyDescent="0.3">
      <c r="A727" s="24" t="s">
        <v>553</v>
      </c>
      <c r="B727" s="22">
        <v>0</v>
      </c>
      <c r="C727" s="22" t="s">
        <v>1280</v>
      </c>
    </row>
    <row r="728" spans="1:3" x14ac:dyDescent="0.3">
      <c r="A728" s="24"/>
      <c r="B728" s="22">
        <v>1</v>
      </c>
      <c r="C728" s="22" t="s">
        <v>1765</v>
      </c>
    </row>
    <row r="729" spans="1:3" x14ac:dyDescent="0.3">
      <c r="A729" s="24"/>
      <c r="B729" s="22">
        <v>2</v>
      </c>
      <c r="C729" s="22" t="s">
        <v>1779</v>
      </c>
    </row>
    <row r="730" spans="1:3" x14ac:dyDescent="0.3">
      <c r="A730" s="24"/>
      <c r="B730" s="22">
        <v>3</v>
      </c>
      <c r="C730" s="22" t="s">
        <v>1780</v>
      </c>
    </row>
    <row r="731" spans="1:3" x14ac:dyDescent="0.3">
      <c r="A731" s="24"/>
      <c r="B731" s="22">
        <v>4</v>
      </c>
      <c r="C731" s="22" t="s">
        <v>2538</v>
      </c>
    </row>
    <row r="732" spans="1:3" x14ac:dyDescent="0.3">
      <c r="A732" s="24"/>
      <c r="B732" s="22">
        <v>5</v>
      </c>
      <c r="C732" s="22" t="s">
        <v>1766</v>
      </c>
    </row>
    <row r="733" spans="1:3" x14ac:dyDescent="0.3">
      <c r="A733" s="24" t="s">
        <v>554</v>
      </c>
      <c r="B733" s="22">
        <v>0</v>
      </c>
      <c r="C733" s="22" t="s">
        <v>1280</v>
      </c>
    </row>
    <row r="734" spans="1:3" x14ac:dyDescent="0.3">
      <c r="A734" s="24"/>
      <c r="B734" s="22">
        <v>1</v>
      </c>
      <c r="C734" s="22" t="s">
        <v>1781</v>
      </c>
    </row>
    <row r="735" spans="1:3" x14ac:dyDescent="0.3">
      <c r="A735" s="24"/>
      <c r="B735" s="22">
        <v>2</v>
      </c>
      <c r="C735" s="22" t="s">
        <v>1782</v>
      </c>
    </row>
    <row r="736" spans="1:3" x14ac:dyDescent="0.3">
      <c r="A736" s="24"/>
      <c r="B736" s="22">
        <v>3</v>
      </c>
      <c r="C736" s="22" t="s">
        <v>1785</v>
      </c>
    </row>
    <row r="737" spans="1:3" x14ac:dyDescent="0.3">
      <c r="A737" s="24"/>
      <c r="B737" s="22">
        <v>4</v>
      </c>
      <c r="C737" s="22" t="s">
        <v>1784</v>
      </c>
    </row>
    <row r="738" spans="1:3" x14ac:dyDescent="0.3">
      <c r="A738" s="24"/>
      <c r="B738" s="22">
        <v>5</v>
      </c>
      <c r="C738" s="22" t="s">
        <v>1783</v>
      </c>
    </row>
    <row r="739" spans="1:3" x14ac:dyDescent="0.3">
      <c r="A739" s="24" t="s">
        <v>555</v>
      </c>
      <c r="B739" s="22">
        <v>0</v>
      </c>
      <c r="C739" s="22" t="s">
        <v>1280</v>
      </c>
    </row>
    <row r="740" spans="1:3" x14ac:dyDescent="0.3">
      <c r="A740" s="24"/>
      <c r="B740" s="22">
        <v>1</v>
      </c>
      <c r="C740" s="22" t="s">
        <v>1767</v>
      </c>
    </row>
    <row r="741" spans="1:3" x14ac:dyDescent="0.3">
      <c r="A741" s="24"/>
      <c r="B741" s="22">
        <v>2</v>
      </c>
      <c r="C741" s="22" t="s">
        <v>1768</v>
      </c>
    </row>
    <row r="742" spans="1:3" x14ac:dyDescent="0.3">
      <c r="A742" s="24"/>
      <c r="B742" s="22">
        <v>3</v>
      </c>
      <c r="C742" s="22" t="s">
        <v>1769</v>
      </c>
    </row>
    <row r="743" spans="1:3" x14ac:dyDescent="0.3">
      <c r="A743" s="24"/>
      <c r="B743" s="22">
        <v>4</v>
      </c>
      <c r="C743" s="22" t="s">
        <v>1778</v>
      </c>
    </row>
    <row r="744" spans="1:3" x14ac:dyDescent="0.3">
      <c r="A744" s="24"/>
      <c r="B744" s="22">
        <v>5</v>
      </c>
      <c r="C744" s="22" t="s">
        <v>1770</v>
      </c>
    </row>
    <row r="745" spans="1:3" x14ac:dyDescent="0.3">
      <c r="A745" s="24" t="s">
        <v>556</v>
      </c>
      <c r="B745" s="22">
        <v>0</v>
      </c>
      <c r="C745" s="22" t="s">
        <v>1280</v>
      </c>
    </row>
    <row r="746" spans="1:3" x14ac:dyDescent="0.3">
      <c r="A746" s="24"/>
      <c r="B746" s="22">
        <v>1</v>
      </c>
      <c r="C746" s="22" t="s">
        <v>1786</v>
      </c>
    </row>
    <row r="747" spans="1:3" x14ac:dyDescent="0.3">
      <c r="A747" s="24"/>
      <c r="B747" s="22">
        <v>2</v>
      </c>
      <c r="C747" s="22" t="s">
        <v>1788</v>
      </c>
    </row>
    <row r="748" spans="1:3" x14ac:dyDescent="0.3">
      <c r="A748" s="24"/>
      <c r="B748" s="22">
        <v>3</v>
      </c>
      <c r="C748" s="22" t="s">
        <v>1789</v>
      </c>
    </row>
    <row r="749" spans="1:3" x14ac:dyDescent="0.3">
      <c r="A749" s="24"/>
      <c r="B749" s="22">
        <v>4</v>
      </c>
      <c r="C749" s="22" t="s">
        <v>1795</v>
      </c>
    </row>
    <row r="750" spans="1:3" x14ac:dyDescent="0.3">
      <c r="A750" s="24"/>
      <c r="B750" s="22">
        <v>5</v>
      </c>
      <c r="C750" s="22" t="s">
        <v>1787</v>
      </c>
    </row>
    <row r="751" spans="1:3" x14ac:dyDescent="0.3">
      <c r="A751" s="24" t="s">
        <v>557</v>
      </c>
      <c r="B751" s="22">
        <v>0</v>
      </c>
      <c r="C751" s="22" t="s">
        <v>1280</v>
      </c>
    </row>
    <row r="752" spans="1:3" x14ac:dyDescent="0.3">
      <c r="A752" s="24"/>
      <c r="B752" s="22">
        <v>1</v>
      </c>
      <c r="C752" s="22" t="s">
        <v>1790</v>
      </c>
    </row>
    <row r="753" spans="1:4" x14ac:dyDescent="0.3">
      <c r="A753" s="24"/>
      <c r="B753" s="22">
        <v>2</v>
      </c>
      <c r="C753" s="22" t="s">
        <v>1793</v>
      </c>
    </row>
    <row r="754" spans="1:4" x14ac:dyDescent="0.3">
      <c r="A754" s="24"/>
      <c r="B754" s="22">
        <v>3</v>
      </c>
      <c r="C754" s="22" t="s">
        <v>1794</v>
      </c>
    </row>
    <row r="755" spans="1:4" x14ac:dyDescent="0.3">
      <c r="A755" s="24"/>
      <c r="B755" s="22">
        <v>4</v>
      </c>
      <c r="C755" s="22" t="s">
        <v>1792</v>
      </c>
    </row>
    <row r="756" spans="1:4" x14ac:dyDescent="0.3">
      <c r="A756" s="24"/>
      <c r="B756" s="22">
        <v>5</v>
      </c>
      <c r="C756" s="22" t="s">
        <v>1791</v>
      </c>
    </row>
    <row r="757" spans="1:4" x14ac:dyDescent="0.3">
      <c r="A757" s="24" t="s">
        <v>558</v>
      </c>
      <c r="B757" s="22">
        <v>0</v>
      </c>
      <c r="C757" s="22" t="s">
        <v>1280</v>
      </c>
      <c r="D757" t="s">
        <v>4068</v>
      </c>
    </row>
    <row r="758" spans="1:4" x14ac:dyDescent="0.3">
      <c r="A758" s="24"/>
      <c r="B758" s="22">
        <v>1</v>
      </c>
      <c r="C758" s="22" t="s">
        <v>4531</v>
      </c>
    </row>
    <row r="759" spans="1:4" x14ac:dyDescent="0.3">
      <c r="A759" s="24"/>
      <c r="B759" s="22">
        <v>2</v>
      </c>
      <c r="C759" s="22" t="s">
        <v>4530</v>
      </c>
    </row>
    <row r="760" spans="1:4" x14ac:dyDescent="0.3">
      <c r="A760" s="24"/>
      <c r="B760" s="22">
        <v>3</v>
      </c>
      <c r="C760" s="22" t="s">
        <v>4534</v>
      </c>
    </row>
    <row r="761" spans="1:4" x14ac:dyDescent="0.3">
      <c r="A761" s="24"/>
      <c r="B761" s="22">
        <v>4</v>
      </c>
      <c r="C761" s="22" t="s">
        <v>4533</v>
      </c>
    </row>
    <row r="762" spans="1:4" x14ac:dyDescent="0.3">
      <c r="A762" s="24"/>
      <c r="B762" s="22">
        <v>5</v>
      </c>
      <c r="C762" s="22" t="s">
        <v>4532</v>
      </c>
    </row>
    <row r="763" spans="1:4" x14ac:dyDescent="0.3">
      <c r="A763" s="24" t="s">
        <v>571</v>
      </c>
      <c r="B763" s="22">
        <v>0</v>
      </c>
      <c r="C763" s="22" t="s">
        <v>1280</v>
      </c>
      <c r="D763" t="s">
        <v>4089</v>
      </c>
    </row>
    <row r="764" spans="1:4" x14ac:dyDescent="0.3">
      <c r="A764" s="24"/>
      <c r="B764" s="22">
        <v>1</v>
      </c>
      <c r="C764" s="22" t="s">
        <v>4537</v>
      </c>
    </row>
    <row r="765" spans="1:4" x14ac:dyDescent="0.3">
      <c r="A765" s="24"/>
      <c r="B765" s="22">
        <v>2</v>
      </c>
      <c r="C765" s="22" t="s">
        <v>4536</v>
      </c>
    </row>
    <row r="766" spans="1:4" x14ac:dyDescent="0.3">
      <c r="A766" s="24"/>
      <c r="B766" s="22">
        <v>3</v>
      </c>
      <c r="C766" s="22" t="s">
        <v>4535</v>
      </c>
    </row>
    <row r="767" spans="1:4" x14ac:dyDescent="0.3">
      <c r="A767" s="24"/>
      <c r="B767" s="22">
        <v>4</v>
      </c>
      <c r="C767" s="22" t="s">
        <v>4538</v>
      </c>
    </row>
    <row r="768" spans="1:4" x14ac:dyDescent="0.3">
      <c r="A768" s="24"/>
      <c r="B768" s="22">
        <v>5</v>
      </c>
      <c r="C768" s="22" t="s">
        <v>4539</v>
      </c>
    </row>
    <row r="769" spans="1:3" x14ac:dyDescent="0.3">
      <c r="A769" s="24" t="s">
        <v>3832</v>
      </c>
      <c r="B769" s="22">
        <v>0</v>
      </c>
      <c r="C769" s="22" t="s">
        <v>1280</v>
      </c>
    </row>
    <row r="770" spans="1:3" x14ac:dyDescent="0.3">
      <c r="A770" s="24"/>
      <c r="B770" s="22">
        <v>1</v>
      </c>
      <c r="C770" s="22" t="s">
        <v>1805</v>
      </c>
    </row>
    <row r="771" spans="1:3" x14ac:dyDescent="0.3">
      <c r="A771" s="24"/>
      <c r="B771" s="22">
        <v>2</v>
      </c>
      <c r="C771" s="22" t="s">
        <v>1806</v>
      </c>
    </row>
    <row r="772" spans="1:3" x14ac:dyDescent="0.3">
      <c r="A772" s="24"/>
      <c r="B772" s="22">
        <v>3</v>
      </c>
      <c r="C772" s="22" t="s">
        <v>1807</v>
      </c>
    </row>
    <row r="773" spans="1:3" x14ac:dyDescent="0.3">
      <c r="A773" s="24"/>
      <c r="B773" s="22">
        <v>4</v>
      </c>
      <c r="C773" s="22" t="s">
        <v>1808</v>
      </c>
    </row>
    <row r="774" spans="1:3" x14ac:dyDescent="0.3">
      <c r="A774" s="24"/>
      <c r="B774" s="22">
        <v>5</v>
      </c>
      <c r="C774" s="22" t="s">
        <v>1809</v>
      </c>
    </row>
    <row r="775" spans="1:3" x14ac:dyDescent="0.3">
      <c r="A775" s="24" t="s">
        <v>3833</v>
      </c>
      <c r="B775" s="22">
        <v>0</v>
      </c>
      <c r="C775" s="22" t="s">
        <v>1280</v>
      </c>
    </row>
    <row r="776" spans="1:3" x14ac:dyDescent="0.3">
      <c r="A776" s="24"/>
      <c r="B776" s="22">
        <v>1</v>
      </c>
      <c r="C776" s="22" t="s">
        <v>1811</v>
      </c>
    </row>
    <row r="777" spans="1:3" x14ac:dyDescent="0.3">
      <c r="A777" s="24"/>
      <c r="B777" s="22">
        <v>2</v>
      </c>
      <c r="C777" s="22" t="s">
        <v>1812</v>
      </c>
    </row>
    <row r="778" spans="1:3" x14ac:dyDescent="0.3">
      <c r="A778" s="24"/>
      <c r="B778" s="22">
        <v>3</v>
      </c>
      <c r="C778" s="22" t="s">
        <v>1810</v>
      </c>
    </row>
    <row r="779" spans="1:3" x14ac:dyDescent="0.3">
      <c r="A779" s="24"/>
      <c r="B779" s="22">
        <v>4</v>
      </c>
      <c r="C779" s="22" t="s">
        <v>2471</v>
      </c>
    </row>
    <row r="780" spans="1:3" x14ac:dyDescent="0.3">
      <c r="A780" s="24"/>
      <c r="B780" s="22">
        <v>5</v>
      </c>
      <c r="C780" s="22" t="s">
        <v>1813</v>
      </c>
    </row>
    <row r="781" spans="1:3" x14ac:dyDescent="0.3">
      <c r="A781" s="24" t="s">
        <v>3834</v>
      </c>
      <c r="B781" s="22">
        <v>0</v>
      </c>
      <c r="C781" s="22" t="s">
        <v>1280</v>
      </c>
    </row>
    <row r="782" spans="1:3" x14ac:dyDescent="0.3">
      <c r="A782" s="24"/>
      <c r="B782" s="22">
        <v>1</v>
      </c>
      <c r="C782" s="22" t="s">
        <v>1815</v>
      </c>
    </row>
    <row r="783" spans="1:3" x14ac:dyDescent="0.3">
      <c r="A783" s="24"/>
      <c r="B783" s="22">
        <v>2</v>
      </c>
      <c r="C783" s="22" t="s">
        <v>1817</v>
      </c>
    </row>
    <row r="784" spans="1:3" x14ac:dyDescent="0.3">
      <c r="A784" s="24"/>
      <c r="B784" s="22">
        <v>3</v>
      </c>
      <c r="C784" s="22" t="s">
        <v>1818</v>
      </c>
    </row>
    <row r="785" spans="1:4" x14ac:dyDescent="0.3">
      <c r="A785" s="24"/>
      <c r="B785" s="22">
        <v>4</v>
      </c>
      <c r="C785" s="22" t="s">
        <v>1819</v>
      </c>
    </row>
    <row r="786" spans="1:4" x14ac:dyDescent="0.3">
      <c r="A786" s="24"/>
      <c r="B786" s="22">
        <v>5</v>
      </c>
      <c r="C786" s="22" t="s">
        <v>1814</v>
      </c>
    </row>
    <row r="787" spans="1:4" x14ac:dyDescent="0.3">
      <c r="A787" s="24" t="s">
        <v>4524</v>
      </c>
      <c r="B787" s="22">
        <v>0</v>
      </c>
      <c r="C787" s="22" t="s">
        <v>1280</v>
      </c>
    </row>
    <row r="788" spans="1:4" x14ac:dyDescent="0.3">
      <c r="A788" s="24"/>
      <c r="B788" s="22">
        <v>1</v>
      </c>
      <c r="C788" s="22" t="s">
        <v>3043</v>
      </c>
    </row>
    <row r="789" spans="1:4" x14ac:dyDescent="0.3">
      <c r="A789" s="24"/>
      <c r="B789" s="22">
        <v>2</v>
      </c>
      <c r="C789" s="22" t="s">
        <v>3044</v>
      </c>
    </row>
    <row r="790" spans="1:4" x14ac:dyDescent="0.3">
      <c r="A790" s="24"/>
      <c r="B790" s="22">
        <v>3</v>
      </c>
      <c r="C790" s="22" t="s">
        <v>3045</v>
      </c>
    </row>
    <row r="791" spans="1:4" x14ac:dyDescent="0.3">
      <c r="A791" s="24"/>
      <c r="B791" s="22">
        <v>4</v>
      </c>
      <c r="C791" s="22" t="s">
        <v>3046</v>
      </c>
    </row>
    <row r="792" spans="1:4" x14ac:dyDescent="0.3">
      <c r="A792" s="24"/>
      <c r="B792" s="22">
        <v>5</v>
      </c>
      <c r="C792" s="22" t="s">
        <v>3047</v>
      </c>
    </row>
    <row r="793" spans="1:4" x14ac:dyDescent="0.3">
      <c r="A793" s="24" t="s">
        <v>4525</v>
      </c>
      <c r="B793" s="22">
        <v>0</v>
      </c>
      <c r="C793" s="22" t="s">
        <v>1280</v>
      </c>
    </row>
    <row r="794" spans="1:4" x14ac:dyDescent="0.3">
      <c r="A794" s="24"/>
      <c r="B794" s="22">
        <v>1</v>
      </c>
      <c r="C794" s="22" t="s">
        <v>3048</v>
      </c>
    </row>
    <row r="795" spans="1:4" x14ac:dyDescent="0.3">
      <c r="A795" s="24"/>
      <c r="B795" s="22">
        <v>2</v>
      </c>
      <c r="C795" s="22" t="s">
        <v>3049</v>
      </c>
    </row>
    <row r="796" spans="1:4" x14ac:dyDescent="0.3">
      <c r="A796" s="24"/>
      <c r="B796" s="22">
        <v>3</v>
      </c>
      <c r="C796" s="22" t="s">
        <v>3050</v>
      </c>
    </row>
    <row r="797" spans="1:4" x14ac:dyDescent="0.3">
      <c r="A797" s="24"/>
      <c r="B797" s="22">
        <v>4</v>
      </c>
      <c r="C797" s="22" t="s">
        <v>3051</v>
      </c>
    </row>
    <row r="798" spans="1:4" x14ac:dyDescent="0.3">
      <c r="A798" s="24"/>
      <c r="B798" s="22">
        <v>5</v>
      </c>
      <c r="C798" s="22" t="s">
        <v>3052</v>
      </c>
    </row>
    <row r="799" spans="1:4" x14ac:dyDescent="0.3">
      <c r="A799" s="24" t="s">
        <v>4526</v>
      </c>
      <c r="B799" s="22">
        <v>0</v>
      </c>
      <c r="C799" s="22" t="s">
        <v>1280</v>
      </c>
      <c r="D799" t="s">
        <v>3843</v>
      </c>
    </row>
    <row r="800" spans="1:4" x14ac:dyDescent="0.3">
      <c r="A800" s="24"/>
      <c r="B800" s="22">
        <v>1</v>
      </c>
      <c r="C800" s="22" t="s">
        <v>3841</v>
      </c>
    </row>
    <row r="801" spans="1:4" x14ac:dyDescent="0.3">
      <c r="A801" s="24"/>
      <c r="B801" s="22">
        <v>2</v>
      </c>
      <c r="C801" s="22" t="s">
        <v>3840</v>
      </c>
    </row>
    <row r="802" spans="1:4" x14ac:dyDescent="0.3">
      <c r="A802" s="24"/>
      <c r="B802" s="22">
        <v>3</v>
      </c>
      <c r="C802" s="22" t="s">
        <v>3842</v>
      </c>
    </row>
    <row r="803" spans="1:4" x14ac:dyDescent="0.3">
      <c r="A803" s="24"/>
      <c r="B803" s="22">
        <v>4</v>
      </c>
      <c r="C803" s="22" t="s">
        <v>3848</v>
      </c>
    </row>
    <row r="804" spans="1:4" x14ac:dyDescent="0.3">
      <c r="A804" s="24"/>
      <c r="B804" s="22">
        <v>5</v>
      </c>
      <c r="C804" s="22" t="s">
        <v>3835</v>
      </c>
    </row>
    <row r="805" spans="1:4" x14ac:dyDescent="0.3">
      <c r="A805" s="24" t="s">
        <v>4527</v>
      </c>
      <c r="B805" s="22">
        <v>0</v>
      </c>
      <c r="C805" s="22" t="s">
        <v>1280</v>
      </c>
      <c r="D805" t="s">
        <v>3830</v>
      </c>
    </row>
    <row r="806" spans="1:4" x14ac:dyDescent="0.3">
      <c r="A806" s="24"/>
      <c r="B806" s="22">
        <v>1</v>
      </c>
      <c r="C806" s="22" t="s">
        <v>3836</v>
      </c>
    </row>
    <row r="807" spans="1:4" x14ac:dyDescent="0.3">
      <c r="A807" s="24"/>
      <c r="B807" s="22">
        <v>2</v>
      </c>
      <c r="C807" s="22" t="s">
        <v>3854</v>
      </c>
    </row>
    <row r="808" spans="1:4" x14ac:dyDescent="0.3">
      <c r="A808" s="24"/>
      <c r="B808" s="22">
        <v>3</v>
      </c>
      <c r="C808" s="22" t="s">
        <v>3855</v>
      </c>
    </row>
    <row r="809" spans="1:4" x14ac:dyDescent="0.3">
      <c r="A809" s="24"/>
      <c r="B809" s="22">
        <v>4</v>
      </c>
      <c r="C809" s="22" t="s">
        <v>3856</v>
      </c>
    </row>
    <row r="810" spans="1:4" x14ac:dyDescent="0.3">
      <c r="A810" s="24"/>
      <c r="B810" s="22">
        <v>5</v>
      </c>
      <c r="C810" s="22" t="s">
        <v>3846</v>
      </c>
    </row>
    <row r="811" spans="1:4" x14ac:dyDescent="0.3">
      <c r="A811" s="24" t="s">
        <v>4528</v>
      </c>
      <c r="B811" s="22">
        <v>0</v>
      </c>
      <c r="C811" s="22" t="s">
        <v>1280</v>
      </c>
      <c r="D811" t="s">
        <v>3831</v>
      </c>
    </row>
    <row r="812" spans="1:4" x14ac:dyDescent="0.3">
      <c r="A812" s="24"/>
      <c r="B812" s="22">
        <v>1</v>
      </c>
      <c r="C812" s="22" t="s">
        <v>3837</v>
      </c>
    </row>
    <row r="813" spans="1:4" x14ac:dyDescent="0.3">
      <c r="A813" s="24"/>
      <c r="B813" s="22">
        <v>2</v>
      </c>
      <c r="C813" s="22" t="s">
        <v>3838</v>
      </c>
    </row>
    <row r="814" spans="1:4" x14ac:dyDescent="0.3">
      <c r="A814" s="24"/>
      <c r="B814" s="22">
        <v>3</v>
      </c>
      <c r="C814" s="22" t="s">
        <v>3850</v>
      </c>
    </row>
    <row r="815" spans="1:4" x14ac:dyDescent="0.3">
      <c r="A815" s="24"/>
      <c r="B815" s="22">
        <v>4</v>
      </c>
      <c r="C815" s="22" t="s">
        <v>3858</v>
      </c>
    </row>
    <row r="816" spans="1:4" x14ac:dyDescent="0.3">
      <c r="A816" s="24"/>
      <c r="B816" s="22">
        <v>5</v>
      </c>
      <c r="C816" s="22" t="s">
        <v>3851</v>
      </c>
    </row>
    <row r="817" spans="1:4" x14ac:dyDescent="0.3">
      <c r="A817" s="24" t="s">
        <v>4529</v>
      </c>
      <c r="B817" s="22">
        <v>0</v>
      </c>
      <c r="C817" s="22" t="s">
        <v>1280</v>
      </c>
    </row>
    <row r="818" spans="1:4" x14ac:dyDescent="0.3">
      <c r="A818" s="24"/>
      <c r="B818" s="22">
        <v>1</v>
      </c>
      <c r="C818" s="22" t="s">
        <v>3852</v>
      </c>
      <c r="D818" t="s">
        <v>3845</v>
      </c>
    </row>
    <row r="819" spans="1:4" x14ac:dyDescent="0.3">
      <c r="A819" s="24"/>
      <c r="B819" s="22">
        <v>2</v>
      </c>
      <c r="C819" s="22" t="s">
        <v>3853</v>
      </c>
    </row>
    <row r="820" spans="1:4" x14ac:dyDescent="0.3">
      <c r="A820" s="24"/>
      <c r="B820" s="22">
        <v>3</v>
      </c>
      <c r="C820" s="22" t="s">
        <v>3839</v>
      </c>
    </row>
    <row r="821" spans="1:4" x14ac:dyDescent="0.3">
      <c r="A821" s="24"/>
      <c r="B821" s="22">
        <v>4</v>
      </c>
      <c r="C821" s="22" t="s">
        <v>3857</v>
      </c>
    </row>
    <row r="822" spans="1:4" x14ac:dyDescent="0.3">
      <c r="A822" s="24"/>
      <c r="B822" s="22">
        <v>5</v>
      </c>
      <c r="C822" s="22" t="s">
        <v>3847</v>
      </c>
    </row>
    <row r="823" spans="1:4" ht="15.15" thickBot="1" x14ac:dyDescent="0.35">
      <c r="A823" s="19"/>
      <c r="B823" s="19"/>
      <c r="C823" s="19"/>
    </row>
    <row r="824" spans="1:4" x14ac:dyDescent="0.3">
      <c r="A824" s="130" t="s">
        <v>830</v>
      </c>
      <c r="B824" s="65" t="s">
        <v>23</v>
      </c>
      <c r="C824" s="65" t="s">
        <v>131</v>
      </c>
    </row>
    <row r="825" spans="1:4" x14ac:dyDescent="0.3">
      <c r="A825" s="24" t="s">
        <v>831</v>
      </c>
      <c r="B825" s="22">
        <v>0</v>
      </c>
      <c r="C825" t="s">
        <v>1280</v>
      </c>
    </row>
    <row r="826" spans="1:4" x14ac:dyDescent="0.3">
      <c r="A826" s="24"/>
      <c r="B826" s="22">
        <v>1</v>
      </c>
      <c r="C826" s="22" t="s">
        <v>1821</v>
      </c>
    </row>
    <row r="827" spans="1:4" x14ac:dyDescent="0.3">
      <c r="A827" s="24"/>
      <c r="B827" s="22">
        <v>2</v>
      </c>
      <c r="C827" s="22" t="s">
        <v>1822</v>
      </c>
    </row>
    <row r="828" spans="1:4" x14ac:dyDescent="0.3">
      <c r="A828" s="24"/>
      <c r="B828" s="22">
        <v>3</v>
      </c>
      <c r="C828" s="22" t="s">
        <v>2469</v>
      </c>
    </row>
    <row r="829" spans="1:4" x14ac:dyDescent="0.3">
      <c r="A829" s="24"/>
      <c r="B829" s="22">
        <v>4</v>
      </c>
      <c r="C829" s="22" t="s">
        <v>1823</v>
      </c>
    </row>
    <row r="830" spans="1:4" x14ac:dyDescent="0.3">
      <c r="A830" s="24"/>
      <c r="B830" s="22">
        <v>5</v>
      </c>
      <c r="C830" s="22" t="s">
        <v>2470</v>
      </c>
    </row>
    <row r="831" spans="1:4" x14ac:dyDescent="0.3">
      <c r="A831" s="24" t="s">
        <v>832</v>
      </c>
      <c r="B831" s="22">
        <v>0</v>
      </c>
      <c r="C831" s="22" t="s">
        <v>1280</v>
      </c>
    </row>
    <row r="832" spans="1:4" x14ac:dyDescent="0.3">
      <c r="A832" s="24"/>
      <c r="B832" s="22">
        <v>1</v>
      </c>
      <c r="C832" s="22" t="s">
        <v>1263</v>
      </c>
    </row>
    <row r="833" spans="1:3" x14ac:dyDescent="0.3">
      <c r="A833" s="24"/>
      <c r="B833" s="22">
        <v>2</v>
      </c>
      <c r="C833" s="22" t="s">
        <v>1264</v>
      </c>
    </row>
    <row r="834" spans="1:3" x14ac:dyDescent="0.3">
      <c r="A834" s="24"/>
      <c r="B834" s="22">
        <v>3</v>
      </c>
      <c r="C834" s="22" t="s">
        <v>3908</v>
      </c>
    </row>
    <row r="835" spans="1:3" x14ac:dyDescent="0.3">
      <c r="A835" s="24"/>
      <c r="B835" s="22">
        <v>4</v>
      </c>
      <c r="C835" s="22" t="s">
        <v>3909</v>
      </c>
    </row>
    <row r="836" spans="1:3" x14ac:dyDescent="0.3">
      <c r="A836" s="24"/>
      <c r="B836" s="22">
        <v>5</v>
      </c>
      <c r="C836" s="22" t="s">
        <v>3910</v>
      </c>
    </row>
    <row r="837" spans="1:3" x14ac:dyDescent="0.3">
      <c r="A837" s="24" t="s">
        <v>833</v>
      </c>
      <c r="B837" s="22">
        <v>0</v>
      </c>
      <c r="C837" s="22" t="s">
        <v>1280</v>
      </c>
    </row>
    <row r="838" spans="1:3" x14ac:dyDescent="0.3">
      <c r="A838" s="24"/>
      <c r="B838" s="22">
        <v>1</v>
      </c>
      <c r="C838" s="26" t="s">
        <v>1824</v>
      </c>
    </row>
    <row r="839" spans="1:3" x14ac:dyDescent="0.3">
      <c r="A839" s="24"/>
      <c r="B839" s="22">
        <v>2</v>
      </c>
      <c r="C839" s="26" t="s">
        <v>1825</v>
      </c>
    </row>
    <row r="840" spans="1:3" x14ac:dyDescent="0.3">
      <c r="A840" s="24"/>
      <c r="B840" s="22">
        <v>3</v>
      </c>
      <c r="C840" s="26" t="s">
        <v>1826</v>
      </c>
    </row>
    <row r="841" spans="1:3" x14ac:dyDescent="0.3">
      <c r="A841" s="24"/>
      <c r="B841" s="22">
        <v>4</v>
      </c>
      <c r="C841" s="26" t="s">
        <v>1828</v>
      </c>
    </row>
    <row r="842" spans="1:3" x14ac:dyDescent="0.3">
      <c r="A842" s="24"/>
      <c r="B842" s="22">
        <v>5</v>
      </c>
      <c r="C842" s="22" t="s">
        <v>1827</v>
      </c>
    </row>
    <row r="843" spans="1:3" x14ac:dyDescent="0.3">
      <c r="A843" s="24" t="s">
        <v>834</v>
      </c>
      <c r="B843" s="22">
        <v>0</v>
      </c>
      <c r="C843" s="22" t="s">
        <v>1280</v>
      </c>
    </row>
    <row r="844" spans="1:3" x14ac:dyDescent="0.3">
      <c r="A844" s="24"/>
      <c r="B844" s="22">
        <v>1</v>
      </c>
      <c r="C844" s="22" t="s">
        <v>1829</v>
      </c>
    </row>
    <row r="845" spans="1:3" x14ac:dyDescent="0.3">
      <c r="A845" s="24"/>
      <c r="B845" s="22">
        <v>2</v>
      </c>
      <c r="C845" s="22" t="s">
        <v>1830</v>
      </c>
    </row>
    <row r="846" spans="1:3" x14ac:dyDescent="0.3">
      <c r="A846" s="24"/>
      <c r="B846" s="22">
        <v>3</v>
      </c>
      <c r="C846" s="22" t="s">
        <v>1833</v>
      </c>
    </row>
    <row r="847" spans="1:3" x14ac:dyDescent="0.3">
      <c r="A847" s="24"/>
      <c r="B847" s="22">
        <v>4</v>
      </c>
      <c r="C847" s="22" t="s">
        <v>1832</v>
      </c>
    </row>
    <row r="848" spans="1:3" x14ac:dyDescent="0.3">
      <c r="A848" s="24"/>
      <c r="B848" s="22">
        <v>5</v>
      </c>
      <c r="C848" s="22" t="s">
        <v>1831</v>
      </c>
    </row>
    <row r="849" spans="1:3" x14ac:dyDescent="0.3">
      <c r="A849" s="24" t="s">
        <v>835</v>
      </c>
      <c r="B849" s="22">
        <v>0</v>
      </c>
      <c r="C849" s="22" t="s">
        <v>1280</v>
      </c>
    </row>
    <row r="850" spans="1:3" x14ac:dyDescent="0.3">
      <c r="A850" s="24"/>
      <c r="B850" s="22">
        <v>1</v>
      </c>
      <c r="C850" s="22" t="s">
        <v>2539</v>
      </c>
    </row>
    <row r="851" spans="1:3" x14ac:dyDescent="0.3">
      <c r="A851" s="24"/>
      <c r="B851" s="22">
        <v>2</v>
      </c>
      <c r="C851" s="22" t="s">
        <v>1835</v>
      </c>
    </row>
    <row r="852" spans="1:3" x14ac:dyDescent="0.3">
      <c r="A852" s="24"/>
      <c r="B852" s="22">
        <v>3</v>
      </c>
      <c r="C852" s="22" t="s">
        <v>1836</v>
      </c>
    </row>
    <row r="853" spans="1:3" x14ac:dyDescent="0.3">
      <c r="A853" s="24"/>
      <c r="B853" s="22">
        <v>4</v>
      </c>
      <c r="C853" s="22" t="s">
        <v>2540</v>
      </c>
    </row>
    <row r="854" spans="1:3" x14ac:dyDescent="0.3">
      <c r="A854" s="24"/>
      <c r="B854" s="22">
        <v>5</v>
      </c>
      <c r="C854" s="22" t="s">
        <v>2541</v>
      </c>
    </row>
    <row r="855" spans="1:3" x14ac:dyDescent="0.3">
      <c r="A855" s="24" t="s">
        <v>836</v>
      </c>
      <c r="B855" s="22">
        <v>0</v>
      </c>
      <c r="C855" s="22" t="s">
        <v>1280</v>
      </c>
    </row>
    <row r="856" spans="1:3" x14ac:dyDescent="0.3">
      <c r="A856" s="24"/>
      <c r="B856" s="22">
        <v>1</v>
      </c>
      <c r="C856" s="22" t="s">
        <v>1834</v>
      </c>
    </row>
    <row r="857" spans="1:3" x14ac:dyDescent="0.3">
      <c r="A857" s="24"/>
      <c r="B857" s="22">
        <v>2</v>
      </c>
      <c r="C857" s="22" t="s">
        <v>2542</v>
      </c>
    </row>
    <row r="858" spans="1:3" x14ac:dyDescent="0.3">
      <c r="A858" s="24"/>
      <c r="B858" s="22">
        <v>3</v>
      </c>
      <c r="C858" s="22" t="s">
        <v>1839</v>
      </c>
    </row>
    <row r="859" spans="1:3" x14ac:dyDescent="0.3">
      <c r="A859" s="24"/>
      <c r="B859" s="22">
        <v>4</v>
      </c>
      <c r="C859" s="22" t="s">
        <v>1838</v>
      </c>
    </row>
    <row r="860" spans="1:3" x14ac:dyDescent="0.3">
      <c r="A860" s="24"/>
      <c r="B860" s="22">
        <v>5</v>
      </c>
      <c r="C860" s="22" t="s">
        <v>2468</v>
      </c>
    </row>
    <row r="861" spans="1:3" x14ac:dyDescent="0.3">
      <c r="A861" s="24" t="s">
        <v>837</v>
      </c>
      <c r="B861" s="22">
        <v>0</v>
      </c>
      <c r="C861" s="22" t="s">
        <v>1280</v>
      </c>
    </row>
    <row r="862" spans="1:3" x14ac:dyDescent="0.3">
      <c r="A862" s="24"/>
      <c r="B862" s="22">
        <v>1</v>
      </c>
      <c r="C862" s="22" t="s">
        <v>1837</v>
      </c>
    </row>
    <row r="863" spans="1:3" x14ac:dyDescent="0.3">
      <c r="A863" s="24"/>
      <c r="B863" s="22">
        <v>2</v>
      </c>
      <c r="C863" s="22" t="s">
        <v>2543</v>
      </c>
    </row>
    <row r="864" spans="1:3" x14ac:dyDescent="0.3">
      <c r="A864" s="24"/>
      <c r="B864" s="22">
        <v>3</v>
      </c>
      <c r="C864" s="22" t="s">
        <v>1840</v>
      </c>
    </row>
    <row r="865" spans="1:3" x14ac:dyDescent="0.3">
      <c r="A865" s="24"/>
      <c r="B865" s="22">
        <v>4</v>
      </c>
      <c r="C865" s="22" t="s">
        <v>2544</v>
      </c>
    </row>
    <row r="866" spans="1:3" x14ac:dyDescent="0.3">
      <c r="A866" s="24"/>
      <c r="B866" s="22">
        <v>5</v>
      </c>
      <c r="C866" s="22" t="s">
        <v>2467</v>
      </c>
    </row>
    <row r="867" spans="1:3" x14ac:dyDescent="0.3">
      <c r="A867" s="24" t="s">
        <v>838</v>
      </c>
      <c r="B867" s="22">
        <v>0</v>
      </c>
      <c r="C867" s="22" t="s">
        <v>1280</v>
      </c>
    </row>
    <row r="868" spans="1:3" x14ac:dyDescent="0.3">
      <c r="A868" s="24"/>
      <c r="B868" s="22">
        <v>1</v>
      </c>
      <c r="C868" s="22" t="s">
        <v>1837</v>
      </c>
    </row>
    <row r="869" spans="1:3" x14ac:dyDescent="0.3">
      <c r="A869" s="24"/>
      <c r="B869" s="22">
        <v>2</v>
      </c>
      <c r="C869" s="22" t="s">
        <v>2543</v>
      </c>
    </row>
    <row r="870" spans="1:3" x14ac:dyDescent="0.3">
      <c r="A870" s="24"/>
      <c r="B870" s="22">
        <v>3</v>
      </c>
      <c r="C870" s="22" t="s">
        <v>1840</v>
      </c>
    </row>
    <row r="871" spans="1:3" x14ac:dyDescent="0.3">
      <c r="A871" s="24"/>
      <c r="B871" s="22">
        <v>4</v>
      </c>
      <c r="C871" s="22" t="s">
        <v>2544</v>
      </c>
    </row>
    <row r="872" spans="1:3" x14ac:dyDescent="0.3">
      <c r="A872" s="24"/>
      <c r="B872" s="22">
        <v>5</v>
      </c>
      <c r="C872" s="22" t="s">
        <v>2467</v>
      </c>
    </row>
    <row r="873" spans="1:3" x14ac:dyDescent="0.3">
      <c r="A873" s="24" t="s">
        <v>839</v>
      </c>
      <c r="B873" s="22">
        <v>0</v>
      </c>
      <c r="C873" s="22" t="s">
        <v>1280</v>
      </c>
    </row>
    <row r="874" spans="1:3" x14ac:dyDescent="0.3">
      <c r="A874" s="24"/>
      <c r="B874" s="22">
        <v>1</v>
      </c>
      <c r="C874" s="22" t="s">
        <v>1843</v>
      </c>
    </row>
    <row r="875" spans="1:3" x14ac:dyDescent="0.3">
      <c r="A875" s="24"/>
      <c r="B875" s="22">
        <v>2</v>
      </c>
      <c r="C875" s="22" t="s">
        <v>1844</v>
      </c>
    </row>
    <row r="876" spans="1:3" x14ac:dyDescent="0.3">
      <c r="A876" s="24"/>
      <c r="B876" s="22">
        <v>3</v>
      </c>
      <c r="C876" s="22" t="s">
        <v>1845</v>
      </c>
    </row>
    <row r="877" spans="1:3" x14ac:dyDescent="0.3">
      <c r="A877" s="24"/>
      <c r="B877" s="22">
        <v>4</v>
      </c>
      <c r="C877" s="22" t="s">
        <v>1847</v>
      </c>
    </row>
    <row r="878" spans="1:3" x14ac:dyDescent="0.3">
      <c r="A878" s="24"/>
      <c r="B878" s="22">
        <v>5</v>
      </c>
      <c r="C878" s="22" t="s">
        <v>1846</v>
      </c>
    </row>
    <row r="879" spans="1:3" x14ac:dyDescent="0.3">
      <c r="A879" s="24" t="s">
        <v>840</v>
      </c>
      <c r="B879" s="22">
        <v>0</v>
      </c>
      <c r="C879" s="22" t="s">
        <v>1280</v>
      </c>
    </row>
    <row r="880" spans="1:3" x14ac:dyDescent="0.3">
      <c r="A880" s="25"/>
      <c r="B880" s="22">
        <v>1</v>
      </c>
      <c r="C880" s="26" t="s">
        <v>1848</v>
      </c>
    </row>
    <row r="881" spans="1:4" x14ac:dyDescent="0.3">
      <c r="A881" s="25"/>
      <c r="B881" s="22">
        <v>2</v>
      </c>
      <c r="C881" s="26" t="s">
        <v>1851</v>
      </c>
    </row>
    <row r="882" spans="1:4" x14ac:dyDescent="0.3">
      <c r="A882" s="25"/>
      <c r="B882" s="22">
        <v>3</v>
      </c>
      <c r="C882" s="26" t="s">
        <v>1849</v>
      </c>
    </row>
    <row r="883" spans="1:4" x14ac:dyDescent="0.3">
      <c r="A883" s="25"/>
      <c r="B883" s="22">
        <v>4</v>
      </c>
      <c r="C883" s="26" t="s">
        <v>1850</v>
      </c>
    </row>
    <row r="884" spans="1:4" x14ac:dyDescent="0.3">
      <c r="A884" s="25"/>
      <c r="B884" s="22">
        <v>5</v>
      </c>
      <c r="C884" s="26" t="s">
        <v>2545</v>
      </c>
    </row>
    <row r="885" spans="1:4" x14ac:dyDescent="0.3">
      <c r="A885" s="25" t="s">
        <v>841</v>
      </c>
      <c r="B885" s="22">
        <v>0</v>
      </c>
      <c r="C885" s="26" t="s">
        <v>1280</v>
      </c>
    </row>
    <row r="886" spans="1:4" x14ac:dyDescent="0.3">
      <c r="A886" s="22"/>
      <c r="B886" s="22">
        <v>1</v>
      </c>
      <c r="C886" s="22" t="s">
        <v>1852</v>
      </c>
    </row>
    <row r="887" spans="1:4" x14ac:dyDescent="0.3">
      <c r="A887" s="22"/>
      <c r="B887" s="22">
        <v>2</v>
      </c>
      <c r="C887" s="22" t="s">
        <v>1853</v>
      </c>
    </row>
    <row r="888" spans="1:4" x14ac:dyDescent="0.3">
      <c r="A888" s="22"/>
      <c r="B888" s="22">
        <v>3</v>
      </c>
      <c r="C888" s="22" t="s">
        <v>1855</v>
      </c>
    </row>
    <row r="889" spans="1:4" x14ac:dyDescent="0.3">
      <c r="A889" s="22"/>
      <c r="B889" s="22">
        <v>4</v>
      </c>
      <c r="C889" s="22" t="s">
        <v>1856</v>
      </c>
    </row>
    <row r="890" spans="1:4" x14ac:dyDescent="0.3">
      <c r="A890" s="22"/>
      <c r="B890" s="22">
        <v>5</v>
      </c>
      <c r="C890" s="22" t="s">
        <v>1857</v>
      </c>
    </row>
    <row r="891" spans="1:4" x14ac:dyDescent="0.3">
      <c r="A891" s="25" t="s">
        <v>3056</v>
      </c>
      <c r="B891" s="22">
        <v>0</v>
      </c>
      <c r="C891" s="26" t="s">
        <v>1280</v>
      </c>
      <c r="D891" t="s">
        <v>4600</v>
      </c>
    </row>
    <row r="892" spans="1:4" x14ac:dyDescent="0.3">
      <c r="A892" s="22"/>
      <c r="B892" s="22">
        <v>1</v>
      </c>
      <c r="C892" s="26" t="s">
        <v>3063</v>
      </c>
    </row>
    <row r="893" spans="1:4" x14ac:dyDescent="0.3">
      <c r="A893" s="22"/>
      <c r="B893" s="22">
        <v>2</v>
      </c>
      <c r="C893" s="26" t="s">
        <v>4614</v>
      </c>
    </row>
    <row r="894" spans="1:4" x14ac:dyDescent="0.3">
      <c r="A894" s="22"/>
      <c r="B894" s="22">
        <v>3</v>
      </c>
      <c r="C894" s="26" t="s">
        <v>4615</v>
      </c>
    </row>
    <row r="895" spans="1:4" x14ac:dyDescent="0.3">
      <c r="A895" s="22"/>
      <c r="B895" s="22">
        <v>4</v>
      </c>
      <c r="C895" s="22" t="s">
        <v>3092</v>
      </c>
    </row>
    <row r="896" spans="1:4" x14ac:dyDescent="0.3">
      <c r="A896" s="22"/>
      <c r="B896" s="22">
        <v>5</v>
      </c>
      <c r="C896" s="22" t="s">
        <v>3081</v>
      </c>
    </row>
    <row r="897" spans="1:4" x14ac:dyDescent="0.3">
      <c r="A897" s="25" t="s">
        <v>3057</v>
      </c>
      <c r="B897" s="22">
        <v>0</v>
      </c>
      <c r="C897" s="26" t="s">
        <v>1280</v>
      </c>
      <c r="D897" t="s">
        <v>4599</v>
      </c>
    </row>
    <row r="898" spans="1:4" x14ac:dyDescent="0.3">
      <c r="A898" s="22"/>
      <c r="B898" s="22">
        <v>1</v>
      </c>
      <c r="C898" s="26" t="s">
        <v>3065</v>
      </c>
    </row>
    <row r="899" spans="1:4" x14ac:dyDescent="0.3">
      <c r="A899" s="22"/>
      <c r="B899" s="22">
        <v>2</v>
      </c>
      <c r="C899" s="26" t="s">
        <v>3189</v>
      </c>
    </row>
    <row r="900" spans="1:4" x14ac:dyDescent="0.3">
      <c r="A900" s="22"/>
      <c r="B900" s="22">
        <v>3</v>
      </c>
      <c r="C900" s="26" t="s">
        <v>3093</v>
      </c>
    </row>
    <row r="901" spans="1:4" x14ac:dyDescent="0.3">
      <c r="A901" s="22"/>
      <c r="B901" s="22">
        <v>4</v>
      </c>
      <c r="C901" s="26" t="s">
        <v>3094</v>
      </c>
    </row>
    <row r="902" spans="1:4" x14ac:dyDescent="0.3">
      <c r="A902" s="22"/>
      <c r="B902" s="22">
        <v>5</v>
      </c>
      <c r="C902" s="26" t="s">
        <v>3095</v>
      </c>
    </row>
    <row r="903" spans="1:4" x14ac:dyDescent="0.3">
      <c r="A903" s="25" t="s">
        <v>3058</v>
      </c>
      <c r="B903" s="22">
        <v>0</v>
      </c>
      <c r="C903" s="26" t="s">
        <v>1280</v>
      </c>
      <c r="D903" t="s">
        <v>4616</v>
      </c>
    </row>
    <row r="904" spans="1:4" x14ac:dyDescent="0.3">
      <c r="A904" s="22"/>
      <c r="B904" s="22">
        <v>1</v>
      </c>
      <c r="C904" s="26" t="s">
        <v>4617</v>
      </c>
    </row>
    <row r="905" spans="1:4" x14ac:dyDescent="0.3">
      <c r="A905" s="22"/>
      <c r="B905" s="22">
        <v>2</v>
      </c>
      <c r="C905" s="26" t="s">
        <v>4618</v>
      </c>
    </row>
    <row r="906" spans="1:4" x14ac:dyDescent="0.3">
      <c r="A906" s="22"/>
      <c r="B906" s="22">
        <v>3</v>
      </c>
      <c r="C906" s="26" t="s">
        <v>4619</v>
      </c>
    </row>
    <row r="907" spans="1:4" x14ac:dyDescent="0.3">
      <c r="A907" s="22"/>
      <c r="B907" s="22">
        <v>4</v>
      </c>
      <c r="C907" s="26" t="s">
        <v>4620</v>
      </c>
    </row>
    <row r="908" spans="1:4" x14ac:dyDescent="0.3">
      <c r="A908" s="22"/>
      <c r="B908" s="22">
        <v>5</v>
      </c>
      <c r="C908" s="26" t="s">
        <v>3064</v>
      </c>
    </row>
    <row r="909" spans="1:4" x14ac:dyDescent="0.3">
      <c r="A909" s="25" t="s">
        <v>3059</v>
      </c>
      <c r="B909" s="22">
        <v>0</v>
      </c>
      <c r="C909" s="26" t="s">
        <v>1280</v>
      </c>
      <c r="D909" t="s">
        <v>4598</v>
      </c>
    </row>
    <row r="910" spans="1:4" x14ac:dyDescent="0.3">
      <c r="A910" s="22"/>
      <c r="B910" s="22">
        <v>1</v>
      </c>
      <c r="C910" s="26" t="s">
        <v>4621</v>
      </c>
    </row>
    <row r="911" spans="1:4" x14ac:dyDescent="0.3">
      <c r="A911" s="22"/>
      <c r="B911" s="22">
        <v>2</v>
      </c>
      <c r="C911" s="26" t="s">
        <v>4625</v>
      </c>
    </row>
    <row r="912" spans="1:4" x14ac:dyDescent="0.3">
      <c r="A912" s="22"/>
      <c r="B912" s="22">
        <v>3</v>
      </c>
      <c r="C912" s="26" t="s">
        <v>4624</v>
      </c>
    </row>
    <row r="913" spans="1:4" x14ac:dyDescent="0.3">
      <c r="A913" s="22"/>
      <c r="B913" s="22">
        <v>4</v>
      </c>
      <c r="C913" s="26" t="s">
        <v>4622</v>
      </c>
    </row>
    <row r="914" spans="1:4" x14ac:dyDescent="0.3">
      <c r="A914" s="22"/>
      <c r="B914" s="22">
        <v>5</v>
      </c>
      <c r="C914" s="26" t="s">
        <v>4623</v>
      </c>
    </row>
    <row r="915" spans="1:4" x14ac:dyDescent="0.3">
      <c r="A915" s="634" t="s">
        <v>3067</v>
      </c>
      <c r="B915" s="22">
        <v>0</v>
      </c>
      <c r="C915" s="26" t="s">
        <v>1280</v>
      </c>
      <c r="D915" t="s">
        <v>3066</v>
      </c>
    </row>
    <row r="916" spans="1:4" x14ac:dyDescent="0.3">
      <c r="A916" s="634"/>
      <c r="B916" s="22">
        <v>1</v>
      </c>
      <c r="C916" s="26" t="s">
        <v>3068</v>
      </c>
    </row>
    <row r="917" spans="1:4" x14ac:dyDescent="0.3">
      <c r="A917" s="634"/>
      <c r="B917" s="22">
        <v>2</v>
      </c>
      <c r="C917" s="26" t="s">
        <v>3069</v>
      </c>
    </row>
    <row r="918" spans="1:4" x14ac:dyDescent="0.3">
      <c r="A918" s="634"/>
      <c r="B918" s="22">
        <v>3</v>
      </c>
      <c r="C918" s="26" t="s">
        <v>3079</v>
      </c>
    </row>
    <row r="919" spans="1:4" x14ac:dyDescent="0.3">
      <c r="A919" s="634"/>
      <c r="B919" s="22">
        <v>4</v>
      </c>
      <c r="C919" s="26" t="s">
        <v>3080</v>
      </c>
    </row>
    <row r="920" spans="1:4" x14ac:dyDescent="0.3">
      <c r="A920" s="634"/>
      <c r="B920" s="22">
        <v>5</v>
      </c>
      <c r="C920" s="26" t="s">
        <v>3078</v>
      </c>
    </row>
    <row r="921" spans="1:4" x14ac:dyDescent="0.3">
      <c r="A921" s="634" t="s">
        <v>3072</v>
      </c>
      <c r="B921" s="22">
        <v>0</v>
      </c>
      <c r="C921" s="26" t="s">
        <v>1280</v>
      </c>
      <c r="D921" t="s">
        <v>3070</v>
      </c>
    </row>
    <row r="922" spans="1:4" x14ac:dyDescent="0.3">
      <c r="A922" s="634"/>
      <c r="B922" s="22">
        <v>1</v>
      </c>
      <c r="C922" s="26" t="s">
        <v>3073</v>
      </c>
    </row>
    <row r="923" spans="1:4" x14ac:dyDescent="0.3">
      <c r="A923" s="634"/>
      <c r="B923" s="22">
        <v>2</v>
      </c>
      <c r="C923" s="26" t="s">
        <v>3074</v>
      </c>
    </row>
    <row r="924" spans="1:4" x14ac:dyDescent="0.3">
      <c r="A924" s="634"/>
      <c r="B924" s="22">
        <v>3</v>
      </c>
      <c r="C924" s="26" t="s">
        <v>3075</v>
      </c>
    </row>
    <row r="925" spans="1:4" x14ac:dyDescent="0.3">
      <c r="A925" s="634"/>
      <c r="B925" s="22">
        <v>4</v>
      </c>
      <c r="C925" s="26" t="s">
        <v>3076</v>
      </c>
    </row>
    <row r="926" spans="1:4" x14ac:dyDescent="0.3">
      <c r="A926" s="634"/>
      <c r="B926" s="22">
        <v>5</v>
      </c>
      <c r="C926" s="26" t="s">
        <v>3077</v>
      </c>
    </row>
    <row r="927" spans="1:4" x14ac:dyDescent="0.3">
      <c r="A927" s="25" t="s">
        <v>3060</v>
      </c>
      <c r="B927" s="22">
        <v>0</v>
      </c>
      <c r="C927" s="26" t="s">
        <v>1280</v>
      </c>
      <c r="D927" t="s">
        <v>2878</v>
      </c>
    </row>
    <row r="928" spans="1:4" x14ac:dyDescent="0.3">
      <c r="A928" s="22"/>
      <c r="B928" s="22">
        <v>1</v>
      </c>
      <c r="C928" s="26" t="s">
        <v>3082</v>
      </c>
    </row>
    <row r="929" spans="1:4" x14ac:dyDescent="0.3">
      <c r="A929" s="22"/>
      <c r="B929" s="22">
        <v>2</v>
      </c>
      <c r="C929" s="26" t="s">
        <v>3085</v>
      </c>
    </row>
    <row r="930" spans="1:4" x14ac:dyDescent="0.3">
      <c r="A930" s="22"/>
      <c r="B930" s="22">
        <v>3</v>
      </c>
      <c r="C930" s="26" t="s">
        <v>3086</v>
      </c>
    </row>
    <row r="931" spans="1:4" x14ac:dyDescent="0.3">
      <c r="A931" s="22"/>
      <c r="B931" s="22">
        <v>4</v>
      </c>
      <c r="C931" s="26" t="s">
        <v>3084</v>
      </c>
    </row>
    <row r="932" spans="1:4" x14ac:dyDescent="0.3">
      <c r="A932" s="22"/>
      <c r="B932" s="22">
        <v>5</v>
      </c>
      <c r="C932" s="26" t="s">
        <v>3083</v>
      </c>
    </row>
    <row r="933" spans="1:4" x14ac:dyDescent="0.3">
      <c r="A933" s="25" t="s">
        <v>3061</v>
      </c>
      <c r="B933" s="22">
        <v>0</v>
      </c>
      <c r="C933" s="26" t="s">
        <v>1280</v>
      </c>
      <c r="D933" t="s">
        <v>2870</v>
      </c>
    </row>
    <row r="934" spans="1:4" x14ac:dyDescent="0.3">
      <c r="A934" s="22"/>
      <c r="B934" s="22">
        <v>1</v>
      </c>
      <c r="C934" s="26" t="s">
        <v>3087</v>
      </c>
    </row>
    <row r="935" spans="1:4" x14ac:dyDescent="0.3">
      <c r="A935" s="22"/>
      <c r="B935" s="22">
        <v>2</v>
      </c>
      <c r="C935" s="26" t="s">
        <v>3090</v>
      </c>
    </row>
    <row r="936" spans="1:4" x14ac:dyDescent="0.3">
      <c r="A936" s="22"/>
      <c r="B936" s="22">
        <v>3</v>
      </c>
      <c r="C936" s="26" t="s">
        <v>3091</v>
      </c>
    </row>
    <row r="937" spans="1:4" x14ac:dyDescent="0.3">
      <c r="A937" s="22"/>
      <c r="B937" s="22">
        <v>4</v>
      </c>
      <c r="C937" s="26" t="s">
        <v>3089</v>
      </c>
    </row>
    <row r="938" spans="1:4" x14ac:dyDescent="0.3">
      <c r="A938" s="22"/>
      <c r="B938" s="22">
        <v>5</v>
      </c>
      <c r="C938" s="26" t="s">
        <v>3088</v>
      </c>
    </row>
    <row r="939" spans="1:4" x14ac:dyDescent="0.3">
      <c r="A939" s="25" t="s">
        <v>3062</v>
      </c>
      <c r="B939" s="22">
        <v>0</v>
      </c>
      <c r="C939" s="26" t="s">
        <v>1280</v>
      </c>
      <c r="D939" t="s">
        <v>4626</v>
      </c>
    </row>
    <row r="940" spans="1:4" x14ac:dyDescent="0.3">
      <c r="A940" s="22"/>
      <c r="B940" s="22">
        <v>1</v>
      </c>
      <c r="C940" s="26" t="s">
        <v>4627</v>
      </c>
    </row>
    <row r="941" spans="1:4" x14ac:dyDescent="0.3">
      <c r="A941" s="22"/>
      <c r="B941" s="22">
        <v>2</v>
      </c>
      <c r="C941" s="26" t="s">
        <v>4628</v>
      </c>
    </row>
    <row r="942" spans="1:4" x14ac:dyDescent="0.3">
      <c r="A942" s="22"/>
      <c r="B942" s="22">
        <v>3</v>
      </c>
      <c r="C942" s="26" t="s">
        <v>4629</v>
      </c>
    </row>
    <row r="943" spans="1:4" x14ac:dyDescent="0.3">
      <c r="A943" s="22"/>
      <c r="B943" s="22">
        <v>4</v>
      </c>
      <c r="C943" s="22" t="s">
        <v>4630</v>
      </c>
    </row>
    <row r="944" spans="1:4" x14ac:dyDescent="0.3">
      <c r="A944" s="22"/>
      <c r="B944" s="22">
        <v>5</v>
      </c>
      <c r="C944" s="22" t="s">
        <v>4631</v>
      </c>
    </row>
    <row r="945" spans="1:4" ht="15.15" thickBot="1" x14ac:dyDescent="0.35">
      <c r="A945" s="634"/>
      <c r="B945" s="22"/>
      <c r="C945" s="26"/>
    </row>
    <row r="946" spans="1:4" x14ac:dyDescent="0.3">
      <c r="A946" s="130" t="s">
        <v>3111</v>
      </c>
      <c r="B946" s="65" t="s">
        <v>23</v>
      </c>
      <c r="C946" s="65" t="s">
        <v>131</v>
      </c>
    </row>
    <row r="947" spans="1:4" x14ac:dyDescent="0.3">
      <c r="A947" s="25" t="s">
        <v>3101</v>
      </c>
      <c r="B947" s="22">
        <v>0</v>
      </c>
      <c r="C947" s="26" t="s">
        <v>1280</v>
      </c>
      <c r="D947" t="s">
        <v>2864</v>
      </c>
    </row>
    <row r="948" spans="1:4" x14ac:dyDescent="0.3">
      <c r="A948" s="22"/>
      <c r="B948" s="22">
        <v>1</v>
      </c>
      <c r="C948" s="22" t="s">
        <v>3130</v>
      </c>
    </row>
    <row r="949" spans="1:4" x14ac:dyDescent="0.3">
      <c r="A949" s="22"/>
      <c r="B949" s="22">
        <v>2</v>
      </c>
      <c r="C949" s="22" t="s">
        <v>3131</v>
      </c>
    </row>
    <row r="950" spans="1:4" x14ac:dyDescent="0.3">
      <c r="A950" s="22"/>
      <c r="B950" s="22">
        <v>3</v>
      </c>
      <c r="C950" s="22" t="s">
        <v>3132</v>
      </c>
    </row>
    <row r="951" spans="1:4" x14ac:dyDescent="0.3">
      <c r="A951" s="22"/>
      <c r="B951" s="22">
        <v>4</v>
      </c>
      <c r="C951" s="22" t="s">
        <v>3133</v>
      </c>
    </row>
    <row r="952" spans="1:4" x14ac:dyDescent="0.3">
      <c r="A952" s="22"/>
      <c r="B952" s="22">
        <v>5</v>
      </c>
      <c r="C952" s="22" t="s">
        <v>3134</v>
      </c>
    </row>
    <row r="953" spans="1:4" x14ac:dyDescent="0.3">
      <c r="A953" s="25" t="s">
        <v>3102</v>
      </c>
      <c r="B953" s="22">
        <v>0</v>
      </c>
      <c r="C953" s="26" t="s">
        <v>1280</v>
      </c>
      <c r="D953" t="s">
        <v>2865</v>
      </c>
    </row>
    <row r="954" spans="1:4" x14ac:dyDescent="0.3">
      <c r="A954" s="22"/>
      <c r="B954" s="22">
        <v>1</v>
      </c>
      <c r="C954" s="22" t="s">
        <v>1263</v>
      </c>
    </row>
    <row r="955" spans="1:4" x14ac:dyDescent="0.3">
      <c r="A955" s="22"/>
      <c r="B955" s="22">
        <v>2</v>
      </c>
      <c r="C955" s="22" t="s">
        <v>1264</v>
      </c>
    </row>
    <row r="956" spans="1:4" x14ac:dyDescent="0.3">
      <c r="A956" s="22"/>
      <c r="B956" s="22">
        <v>3</v>
      </c>
      <c r="C956" s="22" t="s">
        <v>1265</v>
      </c>
    </row>
    <row r="957" spans="1:4" x14ac:dyDescent="0.3">
      <c r="A957" s="22"/>
      <c r="B957" s="22">
        <v>4</v>
      </c>
      <c r="C957" s="22" t="s">
        <v>1277</v>
      </c>
    </row>
    <row r="958" spans="1:4" x14ac:dyDescent="0.3">
      <c r="A958" s="22"/>
      <c r="B958" s="22">
        <v>5</v>
      </c>
      <c r="C958" s="22" t="s">
        <v>1276</v>
      </c>
    </row>
    <row r="959" spans="1:4" x14ac:dyDescent="0.3">
      <c r="A959" s="25" t="s">
        <v>3103</v>
      </c>
      <c r="B959" s="22">
        <v>0</v>
      </c>
      <c r="C959" s="26" t="s">
        <v>1280</v>
      </c>
      <c r="D959" t="s">
        <v>2866</v>
      </c>
    </row>
    <row r="960" spans="1:4" x14ac:dyDescent="0.3">
      <c r="A960" s="22"/>
      <c r="B960" s="22">
        <v>1</v>
      </c>
      <c r="C960" s="26" t="s">
        <v>3135</v>
      </c>
    </row>
    <row r="961" spans="1:4" x14ac:dyDescent="0.3">
      <c r="A961" s="22"/>
      <c r="B961" s="22">
        <v>2</v>
      </c>
      <c r="C961" s="26" t="s">
        <v>3136</v>
      </c>
    </row>
    <row r="962" spans="1:4" x14ac:dyDescent="0.3">
      <c r="A962" s="22"/>
      <c r="B962" s="22">
        <v>3</v>
      </c>
      <c r="C962" s="26" t="s">
        <v>3138</v>
      </c>
    </row>
    <row r="963" spans="1:4" x14ac:dyDescent="0.3">
      <c r="A963" s="22"/>
      <c r="B963" s="22">
        <v>4</v>
      </c>
      <c r="C963" s="26" t="s">
        <v>3139</v>
      </c>
    </row>
    <row r="964" spans="1:4" x14ac:dyDescent="0.3">
      <c r="A964" s="22"/>
      <c r="B964" s="22">
        <v>5</v>
      </c>
      <c r="C964" s="22" t="s">
        <v>3137</v>
      </c>
    </row>
    <row r="965" spans="1:4" x14ac:dyDescent="0.3">
      <c r="A965" s="25" t="s">
        <v>3104</v>
      </c>
      <c r="B965" s="22">
        <v>0</v>
      </c>
      <c r="C965" s="26" t="s">
        <v>1280</v>
      </c>
      <c r="D965" t="s">
        <v>2876</v>
      </c>
    </row>
    <row r="966" spans="1:4" x14ac:dyDescent="0.3">
      <c r="A966" s="22"/>
      <c r="B966" s="22">
        <v>1</v>
      </c>
      <c r="C966" s="26" t="s">
        <v>3140</v>
      </c>
    </row>
    <row r="967" spans="1:4" x14ac:dyDescent="0.3">
      <c r="A967" s="22"/>
      <c r="B967" s="22">
        <v>2</v>
      </c>
      <c r="C967" s="26" t="s">
        <v>3141</v>
      </c>
    </row>
    <row r="968" spans="1:4" x14ac:dyDescent="0.3">
      <c r="A968" s="22"/>
      <c r="B968" s="22">
        <v>3</v>
      </c>
      <c r="C968" s="26" t="s">
        <v>3142</v>
      </c>
    </row>
    <row r="969" spans="1:4" x14ac:dyDescent="0.3">
      <c r="A969" s="22"/>
      <c r="B969" s="22">
        <v>4</v>
      </c>
      <c r="C969" s="22" t="s">
        <v>3143</v>
      </c>
    </row>
    <row r="970" spans="1:4" x14ac:dyDescent="0.3">
      <c r="A970" s="22"/>
      <c r="B970" s="22">
        <v>5</v>
      </c>
      <c r="C970" s="22" t="s">
        <v>3190</v>
      </c>
    </row>
    <row r="971" spans="1:4" x14ac:dyDescent="0.3">
      <c r="A971" s="25" t="s">
        <v>3105</v>
      </c>
      <c r="B971" s="22">
        <v>0</v>
      </c>
      <c r="C971" s="26" t="s">
        <v>1280</v>
      </c>
      <c r="D971" t="s">
        <v>2925</v>
      </c>
    </row>
    <row r="972" spans="1:4" x14ac:dyDescent="0.3">
      <c r="A972" s="22"/>
      <c r="B972" s="22">
        <v>1</v>
      </c>
      <c r="C972" s="26" t="s">
        <v>3140</v>
      </c>
    </row>
    <row r="973" spans="1:4" x14ac:dyDescent="0.3">
      <c r="A973" s="22"/>
      <c r="B973" s="22">
        <v>2</v>
      </c>
      <c r="C973" s="26" t="s">
        <v>3141</v>
      </c>
    </row>
    <row r="974" spans="1:4" x14ac:dyDescent="0.3">
      <c r="A974" s="22"/>
      <c r="B974" s="22">
        <v>3</v>
      </c>
      <c r="C974" s="26" t="s">
        <v>3144</v>
      </c>
    </row>
    <row r="975" spans="1:4" x14ac:dyDescent="0.3">
      <c r="A975" s="22"/>
      <c r="B975" s="22">
        <v>4</v>
      </c>
      <c r="C975" s="22" t="s">
        <v>3145</v>
      </c>
    </row>
    <row r="976" spans="1:4" x14ac:dyDescent="0.3">
      <c r="A976" s="22"/>
      <c r="B976" s="22">
        <v>5</v>
      </c>
      <c r="C976" s="22" t="s">
        <v>3191</v>
      </c>
    </row>
    <row r="977" spans="1:4" x14ac:dyDescent="0.3">
      <c r="A977" s="25" t="s">
        <v>3106</v>
      </c>
      <c r="B977" s="22">
        <v>0</v>
      </c>
      <c r="C977" s="26" t="s">
        <v>1280</v>
      </c>
      <c r="D977" t="s">
        <v>2872</v>
      </c>
    </row>
    <row r="978" spans="1:4" x14ac:dyDescent="0.3">
      <c r="A978" s="22"/>
      <c r="B978" s="22">
        <v>1</v>
      </c>
      <c r="C978" s="26" t="s">
        <v>3146</v>
      </c>
    </row>
    <row r="979" spans="1:4" x14ac:dyDescent="0.3">
      <c r="A979" s="22"/>
      <c r="B979" s="22">
        <v>2</v>
      </c>
      <c r="C979" s="26" t="s">
        <v>3151</v>
      </c>
    </row>
    <row r="980" spans="1:4" x14ac:dyDescent="0.3">
      <c r="A980" s="22"/>
      <c r="B980" s="22">
        <v>3</v>
      </c>
      <c r="C980" s="26" t="s">
        <v>3152</v>
      </c>
    </row>
    <row r="981" spans="1:4" x14ac:dyDescent="0.3">
      <c r="A981" s="22"/>
      <c r="B981" s="22">
        <v>4</v>
      </c>
      <c r="C981" s="22" t="s">
        <v>3153</v>
      </c>
    </row>
    <row r="982" spans="1:4" x14ac:dyDescent="0.3">
      <c r="A982" s="22"/>
      <c r="B982" s="22">
        <v>5</v>
      </c>
      <c r="C982" s="22" t="s">
        <v>3158</v>
      </c>
    </row>
    <row r="983" spans="1:4" x14ac:dyDescent="0.3">
      <c r="A983" s="25" t="s">
        <v>3107</v>
      </c>
      <c r="B983" s="22">
        <v>0</v>
      </c>
      <c r="C983" s="26" t="s">
        <v>1280</v>
      </c>
      <c r="D983" t="s">
        <v>2926</v>
      </c>
    </row>
    <row r="984" spans="1:4" x14ac:dyDescent="0.3">
      <c r="A984" s="22"/>
      <c r="B984" s="22">
        <v>1</v>
      </c>
      <c r="C984" s="26" t="s">
        <v>3147</v>
      </c>
    </row>
    <row r="985" spans="1:4" x14ac:dyDescent="0.3">
      <c r="A985" s="22"/>
      <c r="B985" s="22">
        <v>2</v>
      </c>
      <c r="C985" s="26" t="s">
        <v>3154</v>
      </c>
    </row>
    <row r="986" spans="1:4" x14ac:dyDescent="0.3">
      <c r="A986" s="22"/>
      <c r="B986" s="22">
        <v>3</v>
      </c>
      <c r="C986" s="26" t="s">
        <v>3155</v>
      </c>
    </row>
    <row r="987" spans="1:4" x14ac:dyDescent="0.3">
      <c r="A987" s="22"/>
      <c r="B987" s="22">
        <v>4</v>
      </c>
      <c r="C987" s="22" t="s">
        <v>3156</v>
      </c>
    </row>
    <row r="988" spans="1:4" x14ac:dyDescent="0.3">
      <c r="A988" s="22"/>
      <c r="B988" s="22">
        <v>5</v>
      </c>
      <c r="C988" s="22" t="s">
        <v>3157</v>
      </c>
    </row>
    <row r="989" spans="1:4" x14ac:dyDescent="0.3">
      <c r="A989" s="25" t="s">
        <v>3108</v>
      </c>
      <c r="B989" s="22">
        <v>0</v>
      </c>
      <c r="C989" s="26" t="s">
        <v>1280</v>
      </c>
      <c r="D989" t="s">
        <v>2871</v>
      </c>
    </row>
    <row r="990" spans="1:4" x14ac:dyDescent="0.3">
      <c r="A990" s="22"/>
      <c r="B990" s="22">
        <v>1</v>
      </c>
      <c r="C990" s="26" t="s">
        <v>3159</v>
      </c>
    </row>
    <row r="991" spans="1:4" x14ac:dyDescent="0.3">
      <c r="A991" s="22"/>
      <c r="B991" s="22">
        <v>2</v>
      </c>
      <c r="C991" s="26" t="s">
        <v>3160</v>
      </c>
    </row>
    <row r="992" spans="1:4" x14ac:dyDescent="0.3">
      <c r="A992" s="22"/>
      <c r="B992" s="22">
        <v>3</v>
      </c>
      <c r="C992" s="26" t="s">
        <v>3161</v>
      </c>
    </row>
    <row r="993" spans="1:4" x14ac:dyDescent="0.3">
      <c r="A993" s="22"/>
      <c r="B993" s="22">
        <v>4</v>
      </c>
      <c r="C993" s="22" t="s">
        <v>3162</v>
      </c>
    </row>
    <row r="994" spans="1:4" x14ac:dyDescent="0.3">
      <c r="A994" s="22"/>
      <c r="B994" s="22">
        <v>5</v>
      </c>
      <c r="C994" s="22" t="s">
        <v>3163</v>
      </c>
    </row>
    <row r="995" spans="1:4" x14ac:dyDescent="0.3">
      <c r="A995" s="25" t="s">
        <v>3109</v>
      </c>
      <c r="B995" s="22">
        <v>0</v>
      </c>
      <c r="C995" s="26" t="s">
        <v>1280</v>
      </c>
      <c r="D995" t="s">
        <v>3097</v>
      </c>
    </row>
    <row r="996" spans="1:4" x14ac:dyDescent="0.3">
      <c r="A996" s="22"/>
      <c r="B996" s="22">
        <v>1</v>
      </c>
      <c r="C996" s="26" t="s">
        <v>3164</v>
      </c>
    </row>
    <row r="997" spans="1:4" x14ac:dyDescent="0.3">
      <c r="A997" s="22"/>
      <c r="B997" s="22">
        <v>2</v>
      </c>
      <c r="C997" s="26" t="s">
        <v>3165</v>
      </c>
    </row>
    <row r="998" spans="1:4" x14ac:dyDescent="0.3">
      <c r="A998" s="22"/>
      <c r="B998" s="22">
        <v>3</v>
      </c>
      <c r="C998" s="26" t="s">
        <v>3166</v>
      </c>
    </row>
    <row r="999" spans="1:4" x14ac:dyDescent="0.3">
      <c r="A999" s="22"/>
      <c r="B999" s="22">
        <v>4</v>
      </c>
      <c r="C999" s="22" t="s">
        <v>3168</v>
      </c>
    </row>
    <row r="1000" spans="1:4" x14ac:dyDescent="0.3">
      <c r="A1000" s="22"/>
      <c r="B1000" s="22">
        <v>5</v>
      </c>
      <c r="C1000" s="22" t="s">
        <v>3169</v>
      </c>
    </row>
    <row r="1001" spans="1:4" x14ac:dyDescent="0.3">
      <c r="A1001" s="25" t="s">
        <v>3110</v>
      </c>
      <c r="B1001" s="22">
        <v>0</v>
      </c>
      <c r="C1001" s="26" t="s">
        <v>1280</v>
      </c>
      <c r="D1001" t="s">
        <v>3098</v>
      </c>
    </row>
    <row r="1002" spans="1:4" x14ac:dyDescent="0.3">
      <c r="A1002" s="22"/>
      <c r="B1002" s="22">
        <v>1</v>
      </c>
      <c r="C1002" s="26" t="s">
        <v>3167</v>
      </c>
    </row>
    <row r="1003" spans="1:4" x14ac:dyDescent="0.3">
      <c r="A1003" s="22"/>
      <c r="B1003" s="22">
        <v>2</v>
      </c>
      <c r="C1003" s="26" t="s">
        <v>3172</v>
      </c>
    </row>
    <row r="1004" spans="1:4" x14ac:dyDescent="0.3">
      <c r="A1004" s="22"/>
      <c r="B1004" s="22">
        <v>3</v>
      </c>
      <c r="C1004" s="26" t="s">
        <v>3170</v>
      </c>
    </row>
    <row r="1005" spans="1:4" x14ac:dyDescent="0.3">
      <c r="A1005" s="22"/>
      <c r="B1005" s="22">
        <v>4</v>
      </c>
      <c r="C1005" s="22" t="s">
        <v>3171</v>
      </c>
    </row>
    <row r="1006" spans="1:4" x14ac:dyDescent="0.3">
      <c r="A1006" s="22"/>
      <c r="B1006" s="22">
        <v>5</v>
      </c>
      <c r="C1006" s="22" t="s">
        <v>3180</v>
      </c>
    </row>
    <row r="1007" spans="1:4" x14ac:dyDescent="0.3">
      <c r="A1007" s="25" t="s">
        <v>3122</v>
      </c>
      <c r="B1007" s="22">
        <v>0</v>
      </c>
      <c r="C1007" s="26" t="s">
        <v>1280</v>
      </c>
      <c r="D1007" t="s">
        <v>2873</v>
      </c>
    </row>
    <row r="1008" spans="1:4" x14ac:dyDescent="0.3">
      <c r="A1008" s="22"/>
      <c r="B1008" s="22">
        <v>1</v>
      </c>
      <c r="C1008" s="26" t="s">
        <v>4256</v>
      </c>
    </row>
    <row r="1009" spans="1:4" x14ac:dyDescent="0.3">
      <c r="A1009" s="22"/>
      <c r="B1009" s="22">
        <v>2</v>
      </c>
      <c r="C1009" s="26" t="s">
        <v>4257</v>
      </c>
    </row>
    <row r="1010" spans="1:4" x14ac:dyDescent="0.3">
      <c r="A1010" s="22"/>
      <c r="B1010" s="22">
        <v>3</v>
      </c>
      <c r="C1010" s="26" t="s">
        <v>4260</v>
      </c>
    </row>
    <row r="1011" spans="1:4" x14ac:dyDescent="0.3">
      <c r="A1011" s="22"/>
      <c r="B1011" s="22">
        <v>4</v>
      </c>
      <c r="C1011" s="26" t="s">
        <v>4259</v>
      </c>
    </row>
    <row r="1012" spans="1:4" x14ac:dyDescent="0.3">
      <c r="A1012" s="22"/>
      <c r="B1012" s="22">
        <v>5</v>
      </c>
      <c r="C1012" s="22" t="s">
        <v>4258</v>
      </c>
    </row>
    <row r="1013" spans="1:4" x14ac:dyDescent="0.3">
      <c r="A1013" s="25" t="s">
        <v>3123</v>
      </c>
      <c r="B1013" s="22">
        <v>0</v>
      </c>
      <c r="C1013" s="26" t="s">
        <v>1280</v>
      </c>
      <c r="D1013" t="s">
        <v>4632</v>
      </c>
    </row>
    <row r="1014" spans="1:4" x14ac:dyDescent="0.3">
      <c r="A1014" s="22"/>
      <c r="B1014" s="22">
        <v>1</v>
      </c>
      <c r="C1014" s="26" t="s">
        <v>3150</v>
      </c>
    </row>
    <row r="1015" spans="1:4" x14ac:dyDescent="0.3">
      <c r="A1015" s="22"/>
      <c r="B1015" s="22">
        <v>2</v>
      </c>
      <c r="C1015" s="26" t="s">
        <v>3173</v>
      </c>
    </row>
    <row r="1016" spans="1:4" x14ac:dyDescent="0.3">
      <c r="A1016" s="22"/>
      <c r="B1016" s="22">
        <v>3</v>
      </c>
      <c r="C1016" s="26" t="s">
        <v>3175</v>
      </c>
    </row>
    <row r="1017" spans="1:4" x14ac:dyDescent="0.3">
      <c r="A1017" s="22"/>
      <c r="B1017" s="22">
        <v>4</v>
      </c>
      <c r="C1017" s="26" t="s">
        <v>3176</v>
      </c>
    </row>
    <row r="1018" spans="1:4" x14ac:dyDescent="0.3">
      <c r="A1018" s="22"/>
      <c r="B1018" s="22">
        <v>5</v>
      </c>
      <c r="C1018" s="26" t="s">
        <v>3174</v>
      </c>
    </row>
    <row r="1019" spans="1:4" x14ac:dyDescent="0.3">
      <c r="A1019" s="25" t="s">
        <v>3124</v>
      </c>
      <c r="B1019" s="22">
        <v>0</v>
      </c>
      <c r="C1019" s="26" t="s">
        <v>1280</v>
      </c>
      <c r="D1019" t="s">
        <v>4633</v>
      </c>
    </row>
    <row r="1020" spans="1:4" x14ac:dyDescent="0.3">
      <c r="A1020" s="22"/>
      <c r="B1020" s="22">
        <v>1</v>
      </c>
      <c r="C1020" s="26" t="s">
        <v>3150</v>
      </c>
    </row>
    <row r="1021" spans="1:4" x14ac:dyDescent="0.3">
      <c r="A1021" s="22"/>
      <c r="B1021" s="22">
        <v>2</v>
      </c>
      <c r="C1021" s="26" t="s">
        <v>3173</v>
      </c>
    </row>
    <row r="1022" spans="1:4" x14ac:dyDescent="0.3">
      <c r="A1022" s="22"/>
      <c r="B1022" s="22">
        <v>3</v>
      </c>
      <c r="C1022" s="26" t="s">
        <v>3175</v>
      </c>
    </row>
    <row r="1023" spans="1:4" x14ac:dyDescent="0.3">
      <c r="A1023" s="22"/>
      <c r="B1023" s="22">
        <v>4</v>
      </c>
      <c r="C1023" s="26" t="s">
        <v>3176</v>
      </c>
    </row>
    <row r="1024" spans="1:4" x14ac:dyDescent="0.3">
      <c r="A1024" s="22"/>
      <c r="B1024" s="22">
        <v>5</v>
      </c>
      <c r="C1024" s="26" t="s">
        <v>3174</v>
      </c>
    </row>
    <row r="1025" spans="1:4" x14ac:dyDescent="0.3">
      <c r="A1025" s="25" t="s">
        <v>3125</v>
      </c>
      <c r="B1025" s="22">
        <v>0</v>
      </c>
      <c r="C1025" s="26" t="s">
        <v>1280</v>
      </c>
      <c r="D1025" t="s">
        <v>2875</v>
      </c>
    </row>
    <row r="1026" spans="1:4" x14ac:dyDescent="0.3">
      <c r="A1026" s="22"/>
      <c r="B1026" s="22">
        <v>1</v>
      </c>
      <c r="C1026" s="26" t="s">
        <v>3148</v>
      </c>
    </row>
    <row r="1027" spans="1:4" x14ac:dyDescent="0.3">
      <c r="A1027" s="22"/>
      <c r="B1027" s="22">
        <v>2</v>
      </c>
      <c r="C1027" s="26" t="s">
        <v>3177</v>
      </c>
    </row>
    <row r="1028" spans="1:4" x14ac:dyDescent="0.3">
      <c r="A1028" s="22"/>
      <c r="B1028" s="22">
        <v>3</v>
      </c>
      <c r="C1028" s="26" t="s">
        <v>3178</v>
      </c>
    </row>
    <row r="1029" spans="1:4" x14ac:dyDescent="0.3">
      <c r="A1029" s="22"/>
      <c r="B1029" s="22">
        <v>4</v>
      </c>
      <c r="C1029" s="26" t="s">
        <v>3192</v>
      </c>
    </row>
    <row r="1030" spans="1:4" x14ac:dyDescent="0.3">
      <c r="A1030" s="22"/>
      <c r="B1030" s="22">
        <v>5</v>
      </c>
      <c r="C1030" s="22" t="s">
        <v>3179</v>
      </c>
    </row>
    <row r="1031" spans="1:4" x14ac:dyDescent="0.3">
      <c r="A1031" s="25" t="s">
        <v>3126</v>
      </c>
      <c r="B1031" s="22">
        <v>0</v>
      </c>
      <c r="C1031" s="26" t="s">
        <v>1280</v>
      </c>
      <c r="D1031" t="s">
        <v>2874</v>
      </c>
    </row>
    <row r="1032" spans="1:4" x14ac:dyDescent="0.3">
      <c r="A1032" s="22"/>
      <c r="B1032" s="22">
        <v>1</v>
      </c>
      <c r="C1032" s="26" t="s">
        <v>3193</v>
      </c>
    </row>
    <row r="1033" spans="1:4" x14ac:dyDescent="0.3">
      <c r="A1033" s="22"/>
      <c r="B1033" s="22">
        <v>2</v>
      </c>
      <c r="C1033" s="26" t="s">
        <v>3194</v>
      </c>
    </row>
    <row r="1034" spans="1:4" x14ac:dyDescent="0.3">
      <c r="A1034" s="22"/>
      <c r="B1034" s="22">
        <v>3</v>
      </c>
      <c r="C1034" s="26" t="s">
        <v>3195</v>
      </c>
    </row>
    <row r="1035" spans="1:4" x14ac:dyDescent="0.3">
      <c r="A1035" s="22"/>
      <c r="B1035" s="22">
        <v>4</v>
      </c>
      <c r="C1035" s="22" t="s">
        <v>3196</v>
      </c>
    </row>
    <row r="1036" spans="1:4" x14ac:dyDescent="0.3">
      <c r="A1036" s="22"/>
      <c r="B1036" s="22">
        <v>5</v>
      </c>
      <c r="C1036" s="22" t="s">
        <v>3197</v>
      </c>
    </row>
    <row r="1037" spans="1:4" x14ac:dyDescent="0.3">
      <c r="A1037" s="25" t="s">
        <v>3127</v>
      </c>
      <c r="B1037" s="22">
        <v>0</v>
      </c>
      <c r="C1037" s="26" t="s">
        <v>1280</v>
      </c>
      <c r="D1037" t="s">
        <v>3149</v>
      </c>
    </row>
    <row r="1038" spans="1:4" x14ac:dyDescent="0.3">
      <c r="A1038" s="22"/>
      <c r="B1038" s="22">
        <v>1</v>
      </c>
      <c r="C1038" s="26" t="s">
        <v>3198</v>
      </c>
    </row>
    <row r="1039" spans="1:4" x14ac:dyDescent="0.3">
      <c r="A1039" s="22"/>
      <c r="B1039" s="22">
        <v>2</v>
      </c>
      <c r="C1039" s="26" t="s">
        <v>3199</v>
      </c>
    </row>
    <row r="1040" spans="1:4" x14ac:dyDescent="0.3">
      <c r="A1040" s="22"/>
      <c r="B1040" s="22">
        <v>3</v>
      </c>
      <c r="C1040" s="26" t="s">
        <v>3201</v>
      </c>
    </row>
    <row r="1041" spans="1:4" x14ac:dyDescent="0.3">
      <c r="A1041" s="22"/>
      <c r="B1041" s="22">
        <v>4</v>
      </c>
      <c r="C1041" s="22" t="s">
        <v>3200</v>
      </c>
    </row>
    <row r="1042" spans="1:4" x14ac:dyDescent="0.3">
      <c r="A1042" s="22"/>
      <c r="B1042" s="22">
        <v>5</v>
      </c>
      <c r="C1042" s="22" t="s">
        <v>3202</v>
      </c>
    </row>
    <row r="1043" spans="1:4" x14ac:dyDescent="0.3">
      <c r="A1043" s="25" t="s">
        <v>4540</v>
      </c>
      <c r="B1043" s="22">
        <v>0</v>
      </c>
      <c r="C1043" s="26" t="s">
        <v>1280</v>
      </c>
      <c r="D1043" t="s">
        <v>4432</v>
      </c>
    </row>
    <row r="1044" spans="1:4" x14ac:dyDescent="0.3">
      <c r="A1044" s="22"/>
      <c r="B1044" s="22">
        <v>1</v>
      </c>
      <c r="C1044" s="26" t="s">
        <v>4541</v>
      </c>
    </row>
    <row r="1045" spans="1:4" x14ac:dyDescent="0.3">
      <c r="A1045" s="22"/>
      <c r="B1045" s="22">
        <v>2</v>
      </c>
      <c r="C1045" s="26" t="s">
        <v>4542</v>
      </c>
    </row>
    <row r="1046" spans="1:4" x14ac:dyDescent="0.3">
      <c r="A1046" s="22"/>
      <c r="B1046" s="22">
        <v>3</v>
      </c>
      <c r="C1046" s="26" t="s">
        <v>4550</v>
      </c>
    </row>
    <row r="1047" spans="1:4" x14ac:dyDescent="0.3">
      <c r="A1047" s="22"/>
      <c r="B1047" s="22">
        <v>4</v>
      </c>
      <c r="C1047" s="22" t="s">
        <v>4544</v>
      </c>
    </row>
    <row r="1048" spans="1:4" x14ac:dyDescent="0.3">
      <c r="A1048" s="22"/>
      <c r="B1048" s="22">
        <v>5</v>
      </c>
      <c r="C1048" s="22" t="s">
        <v>4543</v>
      </c>
    </row>
    <row r="1049" spans="1:4" x14ac:dyDescent="0.3">
      <c r="A1049" s="25" t="s">
        <v>4436</v>
      </c>
      <c r="B1049" s="22">
        <v>0</v>
      </c>
      <c r="C1049" s="26" t="s">
        <v>1280</v>
      </c>
      <c r="D1049" t="s">
        <v>4434</v>
      </c>
    </row>
    <row r="1050" spans="1:4" x14ac:dyDescent="0.3">
      <c r="A1050" s="22"/>
      <c r="B1050" s="22">
        <v>1</v>
      </c>
      <c r="C1050" s="26" t="s">
        <v>4546</v>
      </c>
    </row>
    <row r="1051" spans="1:4" x14ac:dyDescent="0.3">
      <c r="A1051" s="22"/>
      <c r="B1051" s="22">
        <v>2</v>
      </c>
      <c r="C1051" s="26" t="s">
        <v>4547</v>
      </c>
    </row>
    <row r="1052" spans="1:4" x14ac:dyDescent="0.3">
      <c r="A1052" s="22"/>
      <c r="B1052" s="22">
        <v>3</v>
      </c>
      <c r="C1052" s="26" t="s">
        <v>4549</v>
      </c>
    </row>
    <row r="1053" spans="1:4" x14ac:dyDescent="0.3">
      <c r="A1053" s="22"/>
      <c r="B1053" s="22">
        <v>4</v>
      </c>
      <c r="C1053" s="22" t="s">
        <v>4548</v>
      </c>
    </row>
    <row r="1054" spans="1:4" x14ac:dyDescent="0.3">
      <c r="A1054" s="22"/>
      <c r="B1054" s="22">
        <v>5</v>
      </c>
      <c r="C1054" s="22" t="s">
        <v>4553</v>
      </c>
    </row>
    <row r="1055" spans="1:4" ht="15.15" thickBot="1" x14ac:dyDescent="0.35"/>
    <row r="1056" spans="1:4" ht="15.15" thickBot="1" x14ac:dyDescent="0.35">
      <c r="A1056" s="907" t="s">
        <v>585</v>
      </c>
      <c r="B1056" s="908"/>
      <c r="C1056" s="908"/>
    </row>
    <row r="1057" spans="1:5" x14ac:dyDescent="0.3">
      <c r="A1057" s="53" t="s">
        <v>590</v>
      </c>
      <c r="B1057" s="65" t="s">
        <v>23</v>
      </c>
      <c r="C1057" s="65" t="s">
        <v>1257</v>
      </c>
    </row>
    <row r="1058" spans="1:5" x14ac:dyDescent="0.3">
      <c r="A1058" s="73" t="s">
        <v>694</v>
      </c>
      <c r="B1058" s="22">
        <v>0</v>
      </c>
      <c r="C1058" s="22" t="s">
        <v>1280</v>
      </c>
      <c r="E1058" s="2"/>
    </row>
    <row r="1059" spans="1:5" x14ac:dyDescent="0.3">
      <c r="A1059" s="73"/>
      <c r="B1059" s="22">
        <v>1</v>
      </c>
      <c r="C1059" s="22" t="s">
        <v>1941</v>
      </c>
      <c r="E1059" s="2"/>
    </row>
    <row r="1060" spans="1:5" x14ac:dyDescent="0.3">
      <c r="A1060" s="73"/>
      <c r="B1060" s="22">
        <v>2</v>
      </c>
      <c r="C1060" s="22" t="s">
        <v>1942</v>
      </c>
      <c r="E1060" s="2"/>
    </row>
    <row r="1061" spans="1:5" x14ac:dyDescent="0.3">
      <c r="A1061" s="73"/>
      <c r="B1061" s="22">
        <v>3</v>
      </c>
      <c r="C1061" s="22" t="s">
        <v>1943</v>
      </c>
      <c r="E1061" s="2"/>
    </row>
    <row r="1062" spans="1:5" x14ac:dyDescent="0.3">
      <c r="A1062" s="73"/>
      <c r="B1062" s="22">
        <v>4</v>
      </c>
      <c r="C1062" s="22" t="s">
        <v>1947</v>
      </c>
      <c r="E1062" s="2"/>
    </row>
    <row r="1063" spans="1:5" x14ac:dyDescent="0.3">
      <c r="A1063" s="73"/>
      <c r="B1063" s="22">
        <v>5</v>
      </c>
      <c r="C1063" s="22" t="s">
        <v>1946</v>
      </c>
      <c r="E1063" s="2"/>
    </row>
    <row r="1064" spans="1:5" x14ac:dyDescent="0.3">
      <c r="A1064" s="73" t="s">
        <v>695</v>
      </c>
      <c r="B1064" s="22">
        <v>0</v>
      </c>
      <c r="C1064" s="22" t="s">
        <v>1280</v>
      </c>
      <c r="E1064" s="100"/>
    </row>
    <row r="1065" spans="1:5" x14ac:dyDescent="0.3">
      <c r="A1065" s="73"/>
      <c r="B1065" s="22">
        <v>1</v>
      </c>
      <c r="C1065" s="22" t="s">
        <v>2006</v>
      </c>
      <c r="E1065" s="100"/>
    </row>
    <row r="1066" spans="1:5" x14ac:dyDescent="0.3">
      <c r="A1066" s="73"/>
      <c r="B1066" s="22">
        <v>2</v>
      </c>
      <c r="C1066" s="22" t="s">
        <v>1942</v>
      </c>
      <c r="E1066" s="100"/>
    </row>
    <row r="1067" spans="1:5" x14ac:dyDescent="0.3">
      <c r="A1067" s="73"/>
      <c r="B1067" s="22">
        <v>3</v>
      </c>
      <c r="C1067" s="22" t="s">
        <v>1943</v>
      </c>
      <c r="E1067" s="100"/>
    </row>
    <row r="1068" spans="1:5" x14ac:dyDescent="0.3">
      <c r="A1068" s="73"/>
      <c r="B1068" s="22">
        <v>4</v>
      </c>
      <c r="C1068" s="22" t="s">
        <v>1944</v>
      </c>
      <c r="E1068" s="100"/>
    </row>
    <row r="1069" spans="1:5" x14ac:dyDescent="0.3">
      <c r="A1069" s="73"/>
      <c r="B1069" s="22">
        <v>5</v>
      </c>
      <c r="C1069" s="22" t="s">
        <v>1945</v>
      </c>
      <c r="E1069" s="100"/>
    </row>
    <row r="1070" spans="1:5" x14ac:dyDescent="0.3">
      <c r="A1070" s="73" t="s">
        <v>593</v>
      </c>
      <c r="B1070" s="22">
        <v>0</v>
      </c>
      <c r="C1070" s="22" t="s">
        <v>1280</v>
      </c>
      <c r="E1070" s="2"/>
    </row>
    <row r="1071" spans="1:5" x14ac:dyDescent="0.3">
      <c r="A1071" s="73"/>
      <c r="B1071" s="22">
        <v>1</v>
      </c>
      <c r="C1071" s="22" t="s">
        <v>1263</v>
      </c>
      <c r="E1071" s="2"/>
    </row>
    <row r="1072" spans="1:5" x14ac:dyDescent="0.3">
      <c r="A1072" s="73"/>
      <c r="B1072" s="22">
        <v>2</v>
      </c>
      <c r="C1072" s="22" t="s">
        <v>1264</v>
      </c>
      <c r="E1072" s="2"/>
    </row>
    <row r="1073" spans="1:5" x14ac:dyDescent="0.3">
      <c r="A1073" s="73"/>
      <c r="B1073" s="22">
        <v>3</v>
      </c>
      <c r="C1073" s="22" t="s">
        <v>1948</v>
      </c>
      <c r="E1073" s="2"/>
    </row>
    <row r="1074" spans="1:5" x14ac:dyDescent="0.3">
      <c r="A1074" s="73"/>
      <c r="B1074" s="22">
        <v>4</v>
      </c>
      <c r="C1074" s="22" t="s">
        <v>1949</v>
      </c>
      <c r="E1074" s="2"/>
    </row>
    <row r="1075" spans="1:5" x14ac:dyDescent="0.3">
      <c r="A1075" s="73"/>
      <c r="B1075" s="22">
        <v>5</v>
      </c>
      <c r="C1075" s="22" t="s">
        <v>1276</v>
      </c>
      <c r="E1075" s="2"/>
    </row>
    <row r="1076" spans="1:5" x14ac:dyDescent="0.3">
      <c r="A1076" s="73" t="s">
        <v>594</v>
      </c>
      <c r="B1076" s="22">
        <v>0</v>
      </c>
      <c r="C1076" s="22" t="s">
        <v>1280</v>
      </c>
      <c r="E1076" s="100"/>
    </row>
    <row r="1077" spans="1:5" x14ac:dyDescent="0.3">
      <c r="A1077" s="73"/>
      <c r="B1077" s="22">
        <v>1</v>
      </c>
      <c r="C1077" s="22" t="s">
        <v>1263</v>
      </c>
      <c r="E1077" s="100"/>
    </row>
    <row r="1078" spans="1:5" x14ac:dyDescent="0.3">
      <c r="A1078" s="73"/>
      <c r="B1078" s="22">
        <v>2</v>
      </c>
      <c r="C1078" s="22" t="s">
        <v>1264</v>
      </c>
      <c r="E1078" s="100"/>
    </row>
    <row r="1079" spans="1:5" x14ac:dyDescent="0.3">
      <c r="A1079" s="73"/>
      <c r="B1079" s="22">
        <v>3</v>
      </c>
      <c r="C1079" s="22" t="s">
        <v>1948</v>
      </c>
      <c r="E1079" s="100"/>
    </row>
    <row r="1080" spans="1:5" x14ac:dyDescent="0.3">
      <c r="A1080" s="73"/>
      <c r="B1080" s="22">
        <v>4</v>
      </c>
      <c r="C1080" s="22" t="s">
        <v>1991</v>
      </c>
      <c r="E1080" s="100"/>
    </row>
    <row r="1081" spans="1:5" x14ac:dyDescent="0.3">
      <c r="A1081" s="73"/>
      <c r="B1081" s="22">
        <v>5</v>
      </c>
      <c r="C1081" s="22" t="s">
        <v>1276</v>
      </c>
      <c r="E1081" s="100"/>
    </row>
    <row r="1082" spans="1:5" x14ac:dyDescent="0.3">
      <c r="A1082" s="73" t="s">
        <v>596</v>
      </c>
      <c r="B1082" s="22">
        <v>0</v>
      </c>
      <c r="C1082" s="22" t="s">
        <v>1280</v>
      </c>
      <c r="E1082" s="32"/>
    </row>
    <row r="1083" spans="1:5" x14ac:dyDescent="0.3">
      <c r="A1083" s="73"/>
      <c r="B1083" s="22">
        <v>1</v>
      </c>
      <c r="C1083" s="22" t="s">
        <v>1955</v>
      </c>
      <c r="E1083" s="32"/>
    </row>
    <row r="1084" spans="1:5" x14ac:dyDescent="0.3">
      <c r="A1084" s="73"/>
      <c r="B1084" s="22">
        <v>2</v>
      </c>
      <c r="C1084" s="22" t="s">
        <v>2035</v>
      </c>
      <c r="E1084" s="32"/>
    </row>
    <row r="1085" spans="1:5" x14ac:dyDescent="0.3">
      <c r="A1085" s="73"/>
      <c r="B1085" s="22">
        <v>3</v>
      </c>
      <c r="C1085" s="22" t="s">
        <v>1957</v>
      </c>
      <c r="E1085" s="32"/>
    </row>
    <row r="1086" spans="1:5" x14ac:dyDescent="0.3">
      <c r="A1086" s="73"/>
      <c r="B1086" s="22">
        <v>4</v>
      </c>
      <c r="C1086" s="22" t="s">
        <v>2546</v>
      </c>
      <c r="E1086" s="32"/>
    </row>
    <row r="1087" spans="1:5" x14ac:dyDescent="0.3">
      <c r="A1087" s="73"/>
      <c r="B1087" s="22">
        <v>5</v>
      </c>
      <c r="C1087" s="22" t="s">
        <v>2547</v>
      </c>
      <c r="E1087" s="32"/>
    </row>
    <row r="1088" spans="1:5" x14ac:dyDescent="0.3">
      <c r="A1088" s="73" t="s">
        <v>597</v>
      </c>
      <c r="B1088" s="22">
        <v>0</v>
      </c>
      <c r="C1088" s="22" t="s">
        <v>1280</v>
      </c>
      <c r="E1088" s="100"/>
    </row>
    <row r="1089" spans="1:5" x14ac:dyDescent="0.3">
      <c r="A1089" s="73"/>
      <c r="B1089" s="22">
        <v>1</v>
      </c>
      <c r="C1089" s="22" t="s">
        <v>1950</v>
      </c>
      <c r="E1089" s="100"/>
    </row>
    <row r="1090" spans="1:5" x14ac:dyDescent="0.3">
      <c r="A1090" s="73"/>
      <c r="B1090" s="22">
        <v>2</v>
      </c>
      <c r="C1090" s="22" t="s">
        <v>1951</v>
      </c>
      <c r="E1090" s="100"/>
    </row>
    <row r="1091" spans="1:5" x14ac:dyDescent="0.3">
      <c r="A1091" s="73"/>
      <c r="B1091" s="22">
        <v>3</v>
      </c>
      <c r="C1091" s="22" t="s">
        <v>1954</v>
      </c>
      <c r="E1091" s="100"/>
    </row>
    <row r="1092" spans="1:5" x14ac:dyDescent="0.3">
      <c r="A1092" s="73"/>
      <c r="B1092" s="22">
        <v>4</v>
      </c>
      <c r="C1092" s="22" t="s">
        <v>1953</v>
      </c>
      <c r="E1092" s="100"/>
    </row>
    <row r="1093" spans="1:5" x14ac:dyDescent="0.3">
      <c r="A1093" s="73"/>
      <c r="B1093" s="22">
        <v>5</v>
      </c>
      <c r="C1093" s="22" t="s">
        <v>1952</v>
      </c>
      <c r="E1093" s="100"/>
    </row>
    <row r="1094" spans="1:5" x14ac:dyDescent="0.3">
      <c r="A1094" s="73" t="s">
        <v>696</v>
      </c>
      <c r="B1094" s="22">
        <v>0</v>
      </c>
      <c r="C1094" s="22" t="s">
        <v>1280</v>
      </c>
      <c r="E1094" s="100"/>
    </row>
    <row r="1095" spans="1:5" x14ac:dyDescent="0.3">
      <c r="A1095" s="73"/>
      <c r="B1095" s="22">
        <v>1</v>
      </c>
      <c r="C1095" s="22" t="s">
        <v>1992</v>
      </c>
      <c r="E1095" s="100"/>
    </row>
    <row r="1096" spans="1:5" x14ac:dyDescent="0.3">
      <c r="A1096" s="73"/>
      <c r="B1096" s="22">
        <v>2</v>
      </c>
      <c r="C1096" s="22" t="s">
        <v>1993</v>
      </c>
      <c r="E1096" s="100"/>
    </row>
    <row r="1097" spans="1:5" x14ac:dyDescent="0.3">
      <c r="A1097" s="73"/>
      <c r="B1097" s="22">
        <v>3</v>
      </c>
      <c r="C1097" s="22" t="s">
        <v>1994</v>
      </c>
      <c r="E1097" s="100"/>
    </row>
    <row r="1098" spans="1:5" x14ac:dyDescent="0.3">
      <c r="A1098" s="73"/>
      <c r="B1098" s="22">
        <v>4</v>
      </c>
      <c r="C1098" s="22" t="s">
        <v>1995</v>
      </c>
      <c r="E1098" s="100"/>
    </row>
    <row r="1099" spans="1:5" x14ac:dyDescent="0.3">
      <c r="A1099" s="73"/>
      <c r="B1099" s="22">
        <v>5</v>
      </c>
      <c r="C1099" s="22" t="s">
        <v>1996</v>
      </c>
      <c r="E1099" s="100"/>
    </row>
    <row r="1100" spans="1:5" x14ac:dyDescent="0.3">
      <c r="A1100" s="73" t="s">
        <v>697</v>
      </c>
      <c r="B1100" s="22">
        <v>0</v>
      </c>
      <c r="C1100" s="22" t="s">
        <v>1280</v>
      </c>
      <c r="E1100" s="100"/>
    </row>
    <row r="1101" spans="1:5" x14ac:dyDescent="0.3">
      <c r="A1101" s="73"/>
      <c r="B1101" s="22">
        <v>1</v>
      </c>
      <c r="C1101" s="22" t="s">
        <v>1956</v>
      </c>
      <c r="E1101" s="100"/>
    </row>
    <row r="1102" spans="1:5" x14ac:dyDescent="0.3">
      <c r="A1102" s="73"/>
      <c r="B1102" s="22">
        <v>2</v>
      </c>
      <c r="C1102" s="22" t="s">
        <v>1961</v>
      </c>
      <c r="E1102" s="100"/>
    </row>
    <row r="1103" spans="1:5" x14ac:dyDescent="0.3">
      <c r="A1103" s="73"/>
      <c r="B1103" s="22">
        <v>3</v>
      </c>
      <c r="C1103" s="22" t="s">
        <v>1959</v>
      </c>
      <c r="E1103" s="100"/>
    </row>
    <row r="1104" spans="1:5" x14ac:dyDescent="0.3">
      <c r="A1104" s="73"/>
      <c r="B1104" s="22">
        <v>4</v>
      </c>
      <c r="C1104" s="22" t="s">
        <v>1960</v>
      </c>
      <c r="E1104" s="100"/>
    </row>
    <row r="1105" spans="1:5" x14ac:dyDescent="0.3">
      <c r="A1105" s="73"/>
      <c r="B1105" s="22">
        <v>5</v>
      </c>
      <c r="C1105" s="22" t="s">
        <v>1958</v>
      </c>
      <c r="E1105" s="100"/>
    </row>
    <row r="1106" spans="1:5" x14ac:dyDescent="0.3">
      <c r="A1106" s="73" t="s">
        <v>598</v>
      </c>
      <c r="B1106" s="22">
        <v>0</v>
      </c>
      <c r="C1106" s="22" t="s">
        <v>1280</v>
      </c>
      <c r="D1106" t="s">
        <v>2927</v>
      </c>
      <c r="E1106" s="100"/>
    </row>
    <row r="1107" spans="1:5" x14ac:dyDescent="0.3">
      <c r="A1107" s="73"/>
      <c r="B1107" s="22">
        <v>1</v>
      </c>
      <c r="C1107" s="22" t="s">
        <v>3271</v>
      </c>
      <c r="E1107" s="100"/>
    </row>
    <row r="1108" spans="1:5" x14ac:dyDescent="0.3">
      <c r="A1108" s="73"/>
      <c r="B1108" s="22">
        <v>2</v>
      </c>
      <c r="C1108" s="22" t="s">
        <v>3272</v>
      </c>
      <c r="E1108" s="100"/>
    </row>
    <row r="1109" spans="1:5" x14ac:dyDescent="0.3">
      <c r="A1109" s="73"/>
      <c r="B1109" s="22">
        <v>3</v>
      </c>
      <c r="C1109" s="22" t="s">
        <v>3282</v>
      </c>
      <c r="E1109" s="100"/>
    </row>
    <row r="1110" spans="1:5" x14ac:dyDescent="0.3">
      <c r="A1110" s="73"/>
      <c r="B1110" s="22">
        <v>4</v>
      </c>
      <c r="C1110" s="22" t="s">
        <v>3283</v>
      </c>
      <c r="E1110" s="100"/>
    </row>
    <row r="1111" spans="1:5" x14ac:dyDescent="0.3">
      <c r="A1111" s="73"/>
      <c r="B1111" s="22">
        <v>5</v>
      </c>
      <c r="C1111" s="22" t="s">
        <v>3284</v>
      </c>
      <c r="E1111" s="100"/>
    </row>
    <row r="1112" spans="1:5" x14ac:dyDescent="0.3">
      <c r="A1112" s="73" t="s">
        <v>599</v>
      </c>
      <c r="B1112" s="22">
        <v>0</v>
      </c>
      <c r="C1112" s="22" t="s">
        <v>1280</v>
      </c>
      <c r="D1112" t="s">
        <v>2906</v>
      </c>
      <c r="E1112" s="100"/>
    </row>
    <row r="1113" spans="1:5" x14ac:dyDescent="0.3">
      <c r="A1113" s="73"/>
      <c r="B1113" s="22">
        <v>1</v>
      </c>
      <c r="C1113" s="22" t="s">
        <v>3273</v>
      </c>
      <c r="E1113" s="100"/>
    </row>
    <row r="1114" spans="1:5" x14ac:dyDescent="0.3">
      <c r="A1114" s="73"/>
      <c r="B1114" s="22">
        <v>2</v>
      </c>
      <c r="C1114" s="22" t="s">
        <v>3278</v>
      </c>
      <c r="E1114" s="100"/>
    </row>
    <row r="1115" spans="1:5" x14ac:dyDescent="0.3">
      <c r="A1115" s="73"/>
      <c r="B1115" s="22">
        <v>3</v>
      </c>
      <c r="C1115" s="22" t="s">
        <v>3279</v>
      </c>
      <c r="E1115" s="100"/>
    </row>
    <row r="1116" spans="1:5" x14ac:dyDescent="0.3">
      <c r="A1116" s="73"/>
      <c r="B1116" s="22">
        <v>4</v>
      </c>
      <c r="C1116" s="22" t="s">
        <v>3280</v>
      </c>
      <c r="E1116" s="100"/>
    </row>
    <row r="1117" spans="1:5" x14ac:dyDescent="0.3">
      <c r="A1117" s="73"/>
      <c r="B1117" s="22">
        <v>5</v>
      </c>
      <c r="C1117" s="22" t="s">
        <v>3281</v>
      </c>
      <c r="E1117" s="100"/>
    </row>
    <row r="1118" spans="1:5" x14ac:dyDescent="0.3">
      <c r="A1118" s="73" t="s">
        <v>600</v>
      </c>
      <c r="B1118" s="22">
        <v>0</v>
      </c>
      <c r="C1118" s="22" t="s">
        <v>1280</v>
      </c>
      <c r="D1118" t="s">
        <v>3268</v>
      </c>
      <c r="E1118" s="100"/>
    </row>
    <row r="1119" spans="1:5" x14ac:dyDescent="0.3">
      <c r="A1119" s="73"/>
      <c r="B1119" s="22">
        <v>1</v>
      </c>
      <c r="C1119" s="22" t="s">
        <v>3274</v>
      </c>
      <c r="E1119" s="100"/>
    </row>
    <row r="1120" spans="1:5" x14ac:dyDescent="0.3">
      <c r="A1120" s="73"/>
      <c r="B1120" s="22">
        <v>2</v>
      </c>
      <c r="C1120" s="22" t="s">
        <v>3275</v>
      </c>
      <c r="E1120" s="100"/>
    </row>
    <row r="1121" spans="1:5" x14ac:dyDescent="0.3">
      <c r="A1121" s="73"/>
      <c r="B1121" s="22">
        <v>3</v>
      </c>
      <c r="C1121" s="22" t="s">
        <v>3293</v>
      </c>
      <c r="E1121" s="100"/>
    </row>
    <row r="1122" spans="1:5" x14ac:dyDescent="0.3">
      <c r="A1122" s="73"/>
      <c r="B1122" s="22">
        <v>4</v>
      </c>
      <c r="C1122" s="22" t="s">
        <v>3276</v>
      </c>
      <c r="E1122" s="100"/>
    </row>
    <row r="1123" spans="1:5" x14ac:dyDescent="0.3">
      <c r="A1123" s="73"/>
      <c r="B1123" s="22">
        <v>5</v>
      </c>
      <c r="C1123" s="22" t="s">
        <v>3277</v>
      </c>
      <c r="E1123" s="100"/>
    </row>
    <row r="1124" spans="1:5" x14ac:dyDescent="0.3">
      <c r="A1124" s="73" t="s">
        <v>796</v>
      </c>
      <c r="B1124" s="22">
        <v>0</v>
      </c>
      <c r="C1124" s="22" t="s">
        <v>1280</v>
      </c>
      <c r="D1124" t="s">
        <v>2907</v>
      </c>
      <c r="E1124" s="100"/>
    </row>
    <row r="1125" spans="1:5" x14ac:dyDescent="0.3">
      <c r="A1125" s="73"/>
      <c r="B1125" s="22">
        <v>1</v>
      </c>
      <c r="C1125" s="22" t="s">
        <v>3285</v>
      </c>
      <c r="E1125" s="100"/>
    </row>
    <row r="1126" spans="1:5" x14ac:dyDescent="0.3">
      <c r="A1126" s="73"/>
      <c r="B1126" s="22">
        <v>2</v>
      </c>
      <c r="C1126" s="22" t="s">
        <v>3288</v>
      </c>
      <c r="E1126" s="100"/>
    </row>
    <row r="1127" spans="1:5" x14ac:dyDescent="0.3">
      <c r="A1127" s="73"/>
      <c r="B1127" s="22">
        <v>3</v>
      </c>
      <c r="C1127" s="22" t="s">
        <v>3289</v>
      </c>
      <c r="E1127" s="100"/>
    </row>
    <row r="1128" spans="1:5" x14ac:dyDescent="0.3">
      <c r="A1128" s="73"/>
      <c r="B1128" s="22">
        <v>4</v>
      </c>
      <c r="C1128" s="22" t="s">
        <v>3287</v>
      </c>
      <c r="E1128" s="100"/>
    </row>
    <row r="1129" spans="1:5" x14ac:dyDescent="0.3">
      <c r="A1129" s="73"/>
      <c r="B1129" s="22">
        <v>5</v>
      </c>
      <c r="C1129" s="22" t="s">
        <v>3290</v>
      </c>
      <c r="E1129" s="100"/>
    </row>
    <row r="1130" spans="1:5" x14ac:dyDescent="0.3">
      <c r="A1130" s="73" t="s">
        <v>2655</v>
      </c>
      <c r="B1130" s="22">
        <v>0</v>
      </c>
      <c r="C1130" s="22" t="s">
        <v>1280</v>
      </c>
      <c r="D1130" t="s">
        <v>2908</v>
      </c>
      <c r="E1130" s="100"/>
    </row>
    <row r="1131" spans="1:5" x14ac:dyDescent="0.3">
      <c r="A1131" s="73"/>
      <c r="B1131" s="22">
        <v>1</v>
      </c>
      <c r="C1131" s="22" t="s">
        <v>3340</v>
      </c>
      <c r="E1131" s="100"/>
    </row>
    <row r="1132" spans="1:5" x14ac:dyDescent="0.3">
      <c r="A1132" s="73"/>
      <c r="B1132" s="22">
        <v>2</v>
      </c>
      <c r="C1132" s="22" t="s">
        <v>3291</v>
      </c>
      <c r="E1132" s="100"/>
    </row>
    <row r="1133" spans="1:5" x14ac:dyDescent="0.3">
      <c r="A1133" s="73"/>
      <c r="B1133" s="22">
        <v>3</v>
      </c>
      <c r="C1133" s="22" t="s">
        <v>3339</v>
      </c>
      <c r="E1133" s="100"/>
    </row>
    <row r="1134" spans="1:5" x14ac:dyDescent="0.3">
      <c r="A1134" s="73"/>
      <c r="B1134" s="22">
        <v>4</v>
      </c>
      <c r="C1134" s="22" t="s">
        <v>3341</v>
      </c>
      <c r="E1134" s="100"/>
    </row>
    <row r="1135" spans="1:5" x14ac:dyDescent="0.3">
      <c r="A1135" s="73"/>
      <c r="B1135" s="22">
        <v>5</v>
      </c>
      <c r="C1135" s="22" t="s">
        <v>3342</v>
      </c>
      <c r="E1135" s="100"/>
    </row>
    <row r="1136" spans="1:5" x14ac:dyDescent="0.3">
      <c r="A1136" s="73" t="s">
        <v>699</v>
      </c>
      <c r="B1136" s="22">
        <v>0</v>
      </c>
      <c r="C1136" s="22" t="s">
        <v>1280</v>
      </c>
      <c r="E1136" s="2"/>
    </row>
    <row r="1137" spans="1:5" x14ac:dyDescent="0.3">
      <c r="A1137" s="73"/>
      <c r="B1137" s="22">
        <v>1</v>
      </c>
      <c r="C1137" s="22" t="s">
        <v>1976</v>
      </c>
      <c r="E1137" s="2"/>
    </row>
    <row r="1138" spans="1:5" x14ac:dyDescent="0.3">
      <c r="A1138" s="73"/>
      <c r="B1138" s="22">
        <v>2</v>
      </c>
      <c r="C1138" s="22" t="s">
        <v>1978</v>
      </c>
      <c r="E1138" s="2"/>
    </row>
    <row r="1139" spans="1:5" x14ac:dyDescent="0.3">
      <c r="A1139" s="73"/>
      <c r="B1139" s="22">
        <v>3</v>
      </c>
      <c r="C1139" s="22" t="s">
        <v>1979</v>
      </c>
      <c r="E1139" s="2"/>
    </row>
    <row r="1140" spans="1:5" x14ac:dyDescent="0.3">
      <c r="A1140" s="73"/>
      <c r="B1140" s="22">
        <v>4</v>
      </c>
      <c r="C1140" s="22" t="s">
        <v>3292</v>
      </c>
      <c r="E1140" s="2"/>
    </row>
    <row r="1141" spans="1:5" x14ac:dyDescent="0.3">
      <c r="A1141" s="73"/>
      <c r="B1141" s="22">
        <v>5</v>
      </c>
      <c r="C1141" s="22" t="s">
        <v>1975</v>
      </c>
      <c r="E1141" s="2"/>
    </row>
    <row r="1142" spans="1:5" x14ac:dyDescent="0.3">
      <c r="A1142" s="73" t="s">
        <v>700</v>
      </c>
      <c r="B1142" s="22">
        <v>0</v>
      </c>
      <c r="C1142" s="22" t="s">
        <v>1280</v>
      </c>
      <c r="E1142" s="100"/>
    </row>
    <row r="1143" spans="1:5" x14ac:dyDescent="0.3">
      <c r="A1143" s="73"/>
      <c r="B1143" s="22">
        <v>1</v>
      </c>
      <c r="C1143" s="22" t="s">
        <v>1963</v>
      </c>
      <c r="E1143" s="100"/>
    </row>
    <row r="1144" spans="1:5" x14ac:dyDescent="0.3">
      <c r="A1144" s="73"/>
      <c r="B1144" s="22">
        <v>2</v>
      </c>
      <c r="C1144" s="22" t="s">
        <v>1964</v>
      </c>
      <c r="E1144" s="100"/>
    </row>
    <row r="1145" spans="1:5" x14ac:dyDescent="0.3">
      <c r="A1145" s="73"/>
      <c r="B1145" s="22">
        <v>3</v>
      </c>
      <c r="C1145" s="22" t="s">
        <v>1971</v>
      </c>
      <c r="E1145" s="100"/>
    </row>
    <row r="1146" spans="1:5" x14ac:dyDescent="0.3">
      <c r="A1146" s="73"/>
      <c r="B1146" s="22">
        <v>4</v>
      </c>
      <c r="C1146" s="22" t="s">
        <v>1965</v>
      </c>
      <c r="E1146" s="100"/>
    </row>
    <row r="1147" spans="1:5" x14ac:dyDescent="0.3">
      <c r="A1147" s="73"/>
      <c r="B1147" s="22">
        <v>5</v>
      </c>
      <c r="C1147" s="22" t="s">
        <v>1966</v>
      </c>
      <c r="E1147" s="100"/>
    </row>
    <row r="1148" spans="1:5" x14ac:dyDescent="0.3">
      <c r="A1148" s="73" t="s">
        <v>3204</v>
      </c>
      <c r="B1148" s="22">
        <v>0</v>
      </c>
      <c r="C1148" s="22" t="s">
        <v>1280</v>
      </c>
      <c r="E1148" s="100"/>
    </row>
    <row r="1149" spans="1:5" x14ac:dyDescent="0.3">
      <c r="A1149" s="73"/>
      <c r="B1149" s="22">
        <v>1</v>
      </c>
      <c r="C1149" s="22" t="s">
        <v>1967</v>
      </c>
      <c r="E1149" s="100"/>
    </row>
    <row r="1150" spans="1:5" x14ac:dyDescent="0.3">
      <c r="A1150" s="73"/>
      <c r="B1150" s="22">
        <v>2</v>
      </c>
      <c r="C1150" s="22" t="s">
        <v>1968</v>
      </c>
      <c r="E1150" s="100"/>
    </row>
    <row r="1151" spans="1:5" x14ac:dyDescent="0.3">
      <c r="A1151" s="73"/>
      <c r="B1151" s="22">
        <v>3</v>
      </c>
      <c r="C1151" s="22" t="s">
        <v>1969</v>
      </c>
      <c r="E1151" s="100"/>
    </row>
    <row r="1152" spans="1:5" x14ac:dyDescent="0.3">
      <c r="A1152" s="73"/>
      <c r="B1152" s="22">
        <v>4</v>
      </c>
      <c r="C1152" s="22" t="s">
        <v>1965</v>
      </c>
      <c r="E1152" s="100"/>
    </row>
    <row r="1153" spans="1:5" x14ac:dyDescent="0.3">
      <c r="A1153" s="73"/>
      <c r="B1153" s="22">
        <v>5</v>
      </c>
      <c r="C1153" s="22" t="s">
        <v>1970</v>
      </c>
      <c r="E1153" s="100"/>
    </row>
    <row r="1154" spans="1:5" x14ac:dyDescent="0.3">
      <c r="A1154" s="73" t="s">
        <v>3205</v>
      </c>
      <c r="B1154" s="22">
        <v>0</v>
      </c>
      <c r="C1154" s="22" t="s">
        <v>1280</v>
      </c>
      <c r="E1154" s="100"/>
    </row>
    <row r="1155" spans="1:5" x14ac:dyDescent="0.3">
      <c r="A1155" s="73"/>
      <c r="B1155" s="22">
        <v>1</v>
      </c>
      <c r="C1155" s="22" t="s">
        <v>1977</v>
      </c>
      <c r="E1155" s="100"/>
    </row>
    <row r="1156" spans="1:5" x14ac:dyDescent="0.3">
      <c r="A1156" s="73"/>
      <c r="B1156" s="22">
        <v>2</v>
      </c>
      <c r="C1156" s="22" t="s">
        <v>1974</v>
      </c>
      <c r="E1156" s="100"/>
    </row>
    <row r="1157" spans="1:5" x14ac:dyDescent="0.3">
      <c r="A1157" s="73"/>
      <c r="B1157" s="22">
        <v>3</v>
      </c>
      <c r="C1157" s="22" t="s">
        <v>1973</v>
      </c>
      <c r="E1157" s="100"/>
    </row>
    <row r="1158" spans="1:5" x14ac:dyDescent="0.3">
      <c r="A1158" s="73"/>
      <c r="B1158" s="22">
        <v>4</v>
      </c>
      <c r="C1158" s="22" t="s">
        <v>1972</v>
      </c>
      <c r="E1158" s="100"/>
    </row>
    <row r="1159" spans="1:5" x14ac:dyDescent="0.3">
      <c r="A1159" s="73"/>
      <c r="B1159" s="22">
        <v>5</v>
      </c>
      <c r="C1159" s="22" t="s">
        <v>2007</v>
      </c>
      <c r="E1159" s="100"/>
    </row>
    <row r="1160" spans="1:5" x14ac:dyDescent="0.3">
      <c r="A1160" s="73" t="s">
        <v>3206</v>
      </c>
      <c r="B1160" s="22">
        <v>0</v>
      </c>
      <c r="C1160" s="22" t="s">
        <v>1280</v>
      </c>
      <c r="E1160" s="100"/>
    </row>
    <row r="1161" spans="1:5" x14ac:dyDescent="0.3">
      <c r="A1161" s="73"/>
      <c r="B1161" s="22">
        <v>1</v>
      </c>
      <c r="C1161" s="22" t="s">
        <v>2721</v>
      </c>
      <c r="E1161" s="100"/>
    </row>
    <row r="1162" spans="1:5" x14ac:dyDescent="0.3">
      <c r="A1162" s="73"/>
      <c r="B1162" s="22">
        <v>2</v>
      </c>
      <c r="C1162" s="22" t="s">
        <v>2723</v>
      </c>
      <c r="E1162" s="100"/>
    </row>
    <row r="1163" spans="1:5" x14ac:dyDescent="0.3">
      <c r="A1163" s="73"/>
      <c r="B1163" s="22">
        <v>3</v>
      </c>
      <c r="C1163" s="22" t="s">
        <v>2725</v>
      </c>
      <c r="E1163" s="100"/>
    </row>
    <row r="1164" spans="1:5" x14ac:dyDescent="0.3">
      <c r="A1164" s="73"/>
      <c r="B1164" s="22">
        <v>4</v>
      </c>
      <c r="C1164" s="22" t="s">
        <v>2724</v>
      </c>
      <c r="E1164" s="100"/>
    </row>
    <row r="1165" spans="1:5" x14ac:dyDescent="0.3">
      <c r="A1165" s="73"/>
      <c r="B1165" s="22">
        <v>5</v>
      </c>
      <c r="C1165" s="22" t="s">
        <v>2722</v>
      </c>
      <c r="E1165" s="100"/>
    </row>
    <row r="1166" spans="1:5" x14ac:dyDescent="0.3">
      <c r="A1166" s="73" t="s">
        <v>3207</v>
      </c>
      <c r="B1166" s="22">
        <v>0</v>
      </c>
      <c r="C1166" s="22" t="s">
        <v>1280</v>
      </c>
      <c r="E1166" s="100"/>
    </row>
    <row r="1167" spans="1:5" x14ac:dyDescent="0.3">
      <c r="A1167" s="73"/>
      <c r="B1167" s="22">
        <v>1</v>
      </c>
      <c r="C1167" s="22" t="s">
        <v>2664</v>
      </c>
      <c r="E1167" s="100"/>
    </row>
    <row r="1168" spans="1:5" x14ac:dyDescent="0.3">
      <c r="A1168" s="73"/>
      <c r="B1168" s="22">
        <v>2</v>
      </c>
      <c r="C1168" s="22" t="s">
        <v>2665</v>
      </c>
      <c r="E1168" s="100"/>
    </row>
    <row r="1169" spans="1:5" x14ac:dyDescent="0.3">
      <c r="A1169" s="73"/>
      <c r="B1169" s="22">
        <v>3</v>
      </c>
      <c r="C1169" s="22" t="s">
        <v>2663</v>
      </c>
      <c r="E1169" s="100"/>
    </row>
    <row r="1170" spans="1:5" x14ac:dyDescent="0.3">
      <c r="A1170" s="73"/>
      <c r="B1170" s="22">
        <v>4</v>
      </c>
      <c r="C1170" s="22" t="s">
        <v>2666</v>
      </c>
      <c r="E1170" s="100"/>
    </row>
    <row r="1171" spans="1:5" x14ac:dyDescent="0.3">
      <c r="A1171" s="73"/>
      <c r="B1171" s="22">
        <v>5</v>
      </c>
      <c r="C1171" s="22" t="s">
        <v>2662</v>
      </c>
      <c r="E1171" s="100"/>
    </row>
    <row r="1172" spans="1:5" x14ac:dyDescent="0.3">
      <c r="A1172" s="73" t="s">
        <v>602</v>
      </c>
      <c r="B1172" s="22">
        <v>0</v>
      </c>
      <c r="C1172" s="22" t="s">
        <v>1280</v>
      </c>
      <c r="E1172" s="2"/>
    </row>
    <row r="1173" spans="1:5" x14ac:dyDescent="0.3">
      <c r="A1173" s="73"/>
      <c r="B1173" s="22">
        <v>1</v>
      </c>
      <c r="C1173" s="22" t="s">
        <v>2033</v>
      </c>
      <c r="E1173" s="2"/>
    </row>
    <row r="1174" spans="1:5" x14ac:dyDescent="0.3">
      <c r="A1174" s="73"/>
      <c r="B1174" s="22">
        <v>2</v>
      </c>
      <c r="C1174" s="22" t="s">
        <v>1962</v>
      </c>
      <c r="E1174" s="2"/>
    </row>
    <row r="1175" spans="1:5" x14ac:dyDescent="0.3">
      <c r="A1175" s="73"/>
      <c r="B1175" s="22">
        <v>3</v>
      </c>
      <c r="C1175" s="22" t="s">
        <v>1985</v>
      </c>
      <c r="E1175" s="2"/>
    </row>
    <row r="1176" spans="1:5" x14ac:dyDescent="0.3">
      <c r="A1176" s="73"/>
      <c r="B1176" s="22">
        <v>4</v>
      </c>
      <c r="C1176" s="22" t="s">
        <v>1986</v>
      </c>
      <c r="E1176" s="2"/>
    </row>
    <row r="1177" spans="1:5" x14ac:dyDescent="0.3">
      <c r="A1177" s="73"/>
      <c r="B1177" s="22">
        <v>5</v>
      </c>
      <c r="C1177" s="22" t="s">
        <v>4040</v>
      </c>
      <c r="E1177" s="2"/>
    </row>
    <row r="1178" spans="1:5" x14ac:dyDescent="0.3">
      <c r="A1178" s="73" t="s">
        <v>603</v>
      </c>
      <c r="B1178" s="22">
        <v>0</v>
      </c>
      <c r="C1178" s="22" t="s">
        <v>1280</v>
      </c>
      <c r="E1178" s="100"/>
    </row>
    <row r="1179" spans="1:5" x14ac:dyDescent="0.3">
      <c r="A1179" s="73"/>
      <c r="B1179" s="22">
        <v>1</v>
      </c>
      <c r="C1179" s="22" t="s">
        <v>1980</v>
      </c>
      <c r="E1179" s="100"/>
    </row>
    <row r="1180" spans="1:5" x14ac:dyDescent="0.3">
      <c r="A1180" s="73"/>
      <c r="B1180" s="22">
        <v>2</v>
      </c>
      <c r="C1180" s="22" t="s">
        <v>1981</v>
      </c>
      <c r="E1180" s="100"/>
    </row>
    <row r="1181" spans="1:5" x14ac:dyDescent="0.3">
      <c r="A1181" s="73"/>
      <c r="B1181" s="22">
        <v>3</v>
      </c>
      <c r="C1181" s="22" t="s">
        <v>1984</v>
      </c>
      <c r="E1181" s="100"/>
    </row>
    <row r="1182" spans="1:5" x14ac:dyDescent="0.3">
      <c r="A1182" s="73"/>
      <c r="B1182" s="22">
        <v>4</v>
      </c>
      <c r="C1182" s="22" t="s">
        <v>1983</v>
      </c>
      <c r="E1182" s="100"/>
    </row>
    <row r="1183" spans="1:5" x14ac:dyDescent="0.3">
      <c r="A1183" s="73"/>
      <c r="B1183" s="22">
        <v>5</v>
      </c>
      <c r="C1183" s="22" t="s">
        <v>1982</v>
      </c>
      <c r="E1183" s="100"/>
    </row>
    <row r="1184" spans="1:5" x14ac:dyDescent="0.3">
      <c r="A1184" s="73" t="s">
        <v>4027</v>
      </c>
      <c r="B1184" s="22">
        <v>0</v>
      </c>
      <c r="C1184" s="22" t="s">
        <v>1280</v>
      </c>
      <c r="E1184" s="100"/>
    </row>
    <row r="1185" spans="1:5" x14ac:dyDescent="0.3">
      <c r="A1185" s="73"/>
      <c r="B1185" s="22">
        <v>1</v>
      </c>
      <c r="C1185" s="22" t="s">
        <v>4035</v>
      </c>
      <c r="E1185" s="100"/>
    </row>
    <row r="1186" spans="1:5" x14ac:dyDescent="0.3">
      <c r="A1186" s="73"/>
      <c r="B1186" s="22">
        <v>2</v>
      </c>
      <c r="C1186" s="22" t="s">
        <v>4036</v>
      </c>
      <c r="E1186" s="100"/>
    </row>
    <row r="1187" spans="1:5" x14ac:dyDescent="0.3">
      <c r="A1187" s="73"/>
      <c r="B1187" s="22">
        <v>3</v>
      </c>
      <c r="C1187" s="22" t="s">
        <v>4037</v>
      </c>
      <c r="E1187" s="100"/>
    </row>
    <row r="1188" spans="1:5" x14ac:dyDescent="0.3">
      <c r="A1188" s="73"/>
      <c r="B1188" s="22">
        <v>4</v>
      </c>
      <c r="C1188" s="22" t="s">
        <v>4038</v>
      </c>
      <c r="E1188" s="100"/>
    </row>
    <row r="1189" spans="1:5" x14ac:dyDescent="0.3">
      <c r="A1189" s="73"/>
      <c r="B1189" s="22">
        <v>5</v>
      </c>
      <c r="C1189" s="22" t="s">
        <v>4039</v>
      </c>
      <c r="E1189" s="100"/>
    </row>
    <row r="1190" spans="1:5" ht="15.15" thickBot="1" x14ac:dyDescent="0.35"/>
    <row r="1191" spans="1:5" x14ac:dyDescent="0.3">
      <c r="A1191" s="75" t="s">
        <v>605</v>
      </c>
      <c r="B1191" s="65" t="s">
        <v>23</v>
      </c>
      <c r="C1191" s="65" t="s">
        <v>1257</v>
      </c>
    </row>
    <row r="1192" spans="1:5" x14ac:dyDescent="0.3">
      <c r="A1192" s="73" t="s">
        <v>701</v>
      </c>
      <c r="B1192" s="22">
        <v>0</v>
      </c>
      <c r="C1192" s="22" t="s">
        <v>1280</v>
      </c>
      <c r="E1192" s="100"/>
    </row>
    <row r="1193" spans="1:5" x14ac:dyDescent="0.3">
      <c r="A1193" s="73"/>
      <c r="B1193" s="22">
        <v>1</v>
      </c>
      <c r="C1193" s="22" t="s">
        <v>1941</v>
      </c>
      <c r="E1193" s="100"/>
    </row>
    <row r="1194" spans="1:5" x14ac:dyDescent="0.3">
      <c r="A1194" s="73"/>
      <c r="B1194" s="22">
        <v>2</v>
      </c>
      <c r="C1194" s="22" t="s">
        <v>1942</v>
      </c>
      <c r="E1194" s="100"/>
    </row>
    <row r="1195" spans="1:5" x14ac:dyDescent="0.3">
      <c r="A1195" s="73"/>
      <c r="B1195" s="22">
        <v>3</v>
      </c>
      <c r="C1195" s="22" t="s">
        <v>1943</v>
      </c>
      <c r="E1195" s="100"/>
    </row>
    <row r="1196" spans="1:5" x14ac:dyDescent="0.3">
      <c r="A1196" s="73"/>
      <c r="B1196" s="22">
        <v>4</v>
      </c>
      <c r="C1196" s="22" t="s">
        <v>1947</v>
      </c>
      <c r="E1196" s="100"/>
    </row>
    <row r="1197" spans="1:5" x14ac:dyDescent="0.3">
      <c r="A1197" s="73"/>
      <c r="B1197" s="22">
        <v>5</v>
      </c>
      <c r="C1197" s="22" t="s">
        <v>1946</v>
      </c>
      <c r="E1197" s="100"/>
    </row>
    <row r="1198" spans="1:5" x14ac:dyDescent="0.3">
      <c r="A1198" s="73" t="s">
        <v>702</v>
      </c>
      <c r="B1198" s="22">
        <v>0</v>
      </c>
      <c r="C1198" s="22" t="s">
        <v>1280</v>
      </c>
      <c r="E1198" s="2"/>
    </row>
    <row r="1199" spans="1:5" x14ac:dyDescent="0.3">
      <c r="A1199" s="73"/>
      <c r="B1199" s="22">
        <v>1</v>
      </c>
      <c r="C1199" s="22" t="s">
        <v>2006</v>
      </c>
      <c r="E1199" s="2"/>
    </row>
    <row r="1200" spans="1:5" x14ac:dyDescent="0.3">
      <c r="A1200" s="73"/>
      <c r="B1200" s="22">
        <v>2</v>
      </c>
      <c r="C1200" s="22" t="s">
        <v>1942</v>
      </c>
      <c r="E1200" s="2"/>
    </row>
    <row r="1201" spans="1:5" x14ac:dyDescent="0.3">
      <c r="A1201" s="73"/>
      <c r="B1201" s="22">
        <v>3</v>
      </c>
      <c r="C1201" s="22" t="s">
        <v>1943</v>
      </c>
      <c r="E1201" s="2"/>
    </row>
    <row r="1202" spans="1:5" x14ac:dyDescent="0.3">
      <c r="A1202" s="73"/>
      <c r="B1202" s="22">
        <v>4</v>
      </c>
      <c r="C1202" s="22" t="s">
        <v>1944</v>
      </c>
      <c r="E1202" s="2"/>
    </row>
    <row r="1203" spans="1:5" x14ac:dyDescent="0.3">
      <c r="A1203" s="73"/>
      <c r="B1203" s="22">
        <v>5</v>
      </c>
      <c r="C1203" s="22" t="s">
        <v>1945</v>
      </c>
      <c r="E1203" s="2"/>
    </row>
    <row r="1204" spans="1:5" x14ac:dyDescent="0.3">
      <c r="A1204" s="73" t="s">
        <v>608</v>
      </c>
      <c r="B1204" s="22">
        <v>0</v>
      </c>
      <c r="C1204" s="22" t="s">
        <v>1280</v>
      </c>
      <c r="E1204" s="100"/>
    </row>
    <row r="1205" spans="1:5" x14ac:dyDescent="0.3">
      <c r="A1205" s="73"/>
      <c r="B1205" s="22">
        <v>1</v>
      </c>
      <c r="C1205" s="22" t="s">
        <v>1263</v>
      </c>
      <c r="E1205" s="100"/>
    </row>
    <row r="1206" spans="1:5" x14ac:dyDescent="0.3">
      <c r="A1206" s="73"/>
      <c r="B1206" s="22">
        <v>2</v>
      </c>
      <c r="C1206" s="22" t="s">
        <v>1264</v>
      </c>
      <c r="E1206" s="100"/>
    </row>
    <row r="1207" spans="1:5" x14ac:dyDescent="0.3">
      <c r="A1207" s="73"/>
      <c r="B1207" s="22">
        <v>3</v>
      </c>
      <c r="C1207" s="22" t="s">
        <v>1988</v>
      </c>
      <c r="E1207" s="100"/>
    </row>
    <row r="1208" spans="1:5" x14ac:dyDescent="0.3">
      <c r="A1208" s="73"/>
      <c r="B1208" s="22">
        <v>4</v>
      </c>
      <c r="C1208" s="22" t="s">
        <v>1989</v>
      </c>
      <c r="E1208" s="100"/>
    </row>
    <row r="1209" spans="1:5" x14ac:dyDescent="0.3">
      <c r="A1209" s="73"/>
      <c r="B1209" s="22">
        <v>5</v>
      </c>
      <c r="C1209" s="22" t="s">
        <v>1276</v>
      </c>
      <c r="E1209" s="100"/>
    </row>
    <row r="1210" spans="1:5" x14ac:dyDescent="0.3">
      <c r="A1210" s="73" t="s">
        <v>609</v>
      </c>
      <c r="B1210" s="22">
        <v>0</v>
      </c>
      <c r="C1210" s="22" t="s">
        <v>1280</v>
      </c>
      <c r="E1210" s="32"/>
    </row>
    <row r="1211" spans="1:5" x14ac:dyDescent="0.3">
      <c r="A1211" s="73"/>
      <c r="B1211" s="22">
        <v>1</v>
      </c>
      <c r="C1211" s="22" t="s">
        <v>1263</v>
      </c>
      <c r="E1211" s="32"/>
    </row>
    <row r="1212" spans="1:5" x14ac:dyDescent="0.3">
      <c r="A1212" s="73"/>
      <c r="B1212" s="22">
        <v>2</v>
      </c>
      <c r="C1212" s="22" t="s">
        <v>1264</v>
      </c>
      <c r="E1212" s="32"/>
    </row>
    <row r="1213" spans="1:5" x14ac:dyDescent="0.3">
      <c r="A1213" s="73"/>
      <c r="B1213" s="22">
        <v>3</v>
      </c>
      <c r="C1213" s="22" t="s">
        <v>1988</v>
      </c>
      <c r="E1213" s="32"/>
    </row>
    <row r="1214" spans="1:5" x14ac:dyDescent="0.3">
      <c r="A1214" s="73"/>
      <c r="B1214" s="22">
        <v>4</v>
      </c>
      <c r="C1214" s="22" t="s">
        <v>1990</v>
      </c>
      <c r="E1214" s="32"/>
    </row>
    <row r="1215" spans="1:5" x14ac:dyDescent="0.3">
      <c r="A1215" s="73"/>
      <c r="B1215" s="22">
        <v>5</v>
      </c>
      <c r="C1215" s="22" t="s">
        <v>1276</v>
      </c>
      <c r="E1215" s="32"/>
    </row>
    <row r="1216" spans="1:5" x14ac:dyDescent="0.3">
      <c r="A1216" s="73" t="s">
        <v>611</v>
      </c>
      <c r="B1216" s="22">
        <v>0</v>
      </c>
      <c r="C1216" s="22" t="s">
        <v>1280</v>
      </c>
      <c r="E1216" s="100"/>
    </row>
    <row r="1217" spans="1:5" x14ac:dyDescent="0.3">
      <c r="A1217" s="73"/>
      <c r="B1217" s="22">
        <v>1</v>
      </c>
      <c r="C1217" s="22" t="s">
        <v>1987</v>
      </c>
      <c r="E1217" s="100"/>
    </row>
    <row r="1218" spans="1:5" x14ac:dyDescent="0.3">
      <c r="A1218" s="73"/>
      <c r="B1218" s="22">
        <v>2</v>
      </c>
      <c r="C1218" s="22" t="s">
        <v>2035</v>
      </c>
      <c r="E1218" s="100"/>
    </row>
    <row r="1219" spans="1:5" x14ac:dyDescent="0.3">
      <c r="A1219" s="73"/>
      <c r="B1219" s="22">
        <v>3</v>
      </c>
      <c r="C1219" s="22" t="s">
        <v>1957</v>
      </c>
      <c r="E1219" s="100"/>
    </row>
    <row r="1220" spans="1:5" x14ac:dyDescent="0.3">
      <c r="A1220" s="73"/>
      <c r="B1220" s="22">
        <v>4</v>
      </c>
      <c r="C1220" s="22" t="s">
        <v>2546</v>
      </c>
      <c r="E1220" s="100"/>
    </row>
    <row r="1221" spans="1:5" x14ac:dyDescent="0.3">
      <c r="A1221" s="73"/>
      <c r="B1221" s="22">
        <v>5</v>
      </c>
      <c r="C1221" s="22" t="s">
        <v>2547</v>
      </c>
      <c r="E1221" s="100"/>
    </row>
    <row r="1222" spans="1:5" x14ac:dyDescent="0.3">
      <c r="A1222" s="73" t="s">
        <v>612</v>
      </c>
      <c r="B1222" s="22">
        <v>0</v>
      </c>
      <c r="C1222" s="22" t="s">
        <v>1280</v>
      </c>
      <c r="E1222" s="100"/>
    </row>
    <row r="1223" spans="1:5" x14ac:dyDescent="0.3">
      <c r="A1223" s="73"/>
      <c r="B1223" s="22">
        <v>1</v>
      </c>
      <c r="C1223" s="22" t="s">
        <v>1950</v>
      </c>
      <c r="E1223" s="100"/>
    </row>
    <row r="1224" spans="1:5" x14ac:dyDescent="0.3">
      <c r="A1224" s="73"/>
      <c r="B1224" s="22">
        <v>2</v>
      </c>
      <c r="C1224" s="22" t="s">
        <v>1951</v>
      </c>
      <c r="E1224" s="100"/>
    </row>
    <row r="1225" spans="1:5" x14ac:dyDescent="0.3">
      <c r="A1225" s="73"/>
      <c r="B1225" s="22">
        <v>3</v>
      </c>
      <c r="C1225" s="22" t="s">
        <v>1954</v>
      </c>
      <c r="E1225" s="100"/>
    </row>
    <row r="1226" spans="1:5" x14ac:dyDescent="0.3">
      <c r="A1226" s="73"/>
      <c r="B1226" s="22">
        <v>4</v>
      </c>
      <c r="C1226" s="22" t="s">
        <v>1953</v>
      </c>
      <c r="E1226" s="100"/>
    </row>
    <row r="1227" spans="1:5" x14ac:dyDescent="0.3">
      <c r="A1227" s="73"/>
      <c r="B1227" s="22">
        <v>5</v>
      </c>
      <c r="C1227" s="22" t="s">
        <v>1952</v>
      </c>
      <c r="E1227" s="100"/>
    </row>
    <row r="1228" spans="1:5" x14ac:dyDescent="0.3">
      <c r="A1228" s="73" t="s">
        <v>703</v>
      </c>
      <c r="B1228" s="22">
        <v>0</v>
      </c>
      <c r="C1228" s="22" t="s">
        <v>1280</v>
      </c>
      <c r="E1228" s="100"/>
    </row>
    <row r="1229" spans="1:5" x14ac:dyDescent="0.3">
      <c r="A1229" s="73"/>
      <c r="B1229" s="22">
        <v>1</v>
      </c>
      <c r="C1229" s="22" t="s">
        <v>1992</v>
      </c>
      <c r="E1229" s="100"/>
    </row>
    <row r="1230" spans="1:5" x14ac:dyDescent="0.3">
      <c r="A1230" s="73"/>
      <c r="B1230" s="22">
        <v>2</v>
      </c>
      <c r="C1230" s="22" t="s">
        <v>1993</v>
      </c>
      <c r="E1230" s="100"/>
    </row>
    <row r="1231" spans="1:5" x14ac:dyDescent="0.3">
      <c r="A1231" s="73"/>
      <c r="B1231" s="22">
        <v>3</v>
      </c>
      <c r="C1231" s="22" t="s">
        <v>1994</v>
      </c>
      <c r="E1231" s="100"/>
    </row>
    <row r="1232" spans="1:5" x14ac:dyDescent="0.3">
      <c r="A1232" s="73"/>
      <c r="B1232" s="22">
        <v>4</v>
      </c>
      <c r="C1232" s="22" t="s">
        <v>1995</v>
      </c>
      <c r="E1232" s="100"/>
    </row>
    <row r="1233" spans="1:5" x14ac:dyDescent="0.3">
      <c r="A1233" s="73"/>
      <c r="B1233" s="22">
        <v>5</v>
      </c>
      <c r="C1233" s="22" t="s">
        <v>1996</v>
      </c>
      <c r="E1233" s="100"/>
    </row>
    <row r="1234" spans="1:5" x14ac:dyDescent="0.3">
      <c r="A1234" s="73" t="s">
        <v>704</v>
      </c>
      <c r="B1234" s="22">
        <v>0</v>
      </c>
      <c r="C1234" s="22" t="s">
        <v>1280</v>
      </c>
      <c r="E1234" s="2"/>
    </row>
    <row r="1235" spans="1:5" x14ac:dyDescent="0.3">
      <c r="A1235" s="73"/>
      <c r="B1235" s="22">
        <v>1</v>
      </c>
      <c r="C1235" s="22" t="s">
        <v>1956</v>
      </c>
      <c r="E1235" s="2"/>
    </row>
    <row r="1236" spans="1:5" x14ac:dyDescent="0.3">
      <c r="A1236" s="73"/>
      <c r="B1236" s="22">
        <v>2</v>
      </c>
      <c r="C1236" s="22" t="s">
        <v>1961</v>
      </c>
      <c r="E1236" s="2"/>
    </row>
    <row r="1237" spans="1:5" x14ac:dyDescent="0.3">
      <c r="A1237" s="73"/>
      <c r="B1237" s="22">
        <v>3</v>
      </c>
      <c r="C1237" s="22" t="s">
        <v>1959</v>
      </c>
      <c r="E1237" s="2"/>
    </row>
    <row r="1238" spans="1:5" x14ac:dyDescent="0.3">
      <c r="A1238" s="73"/>
      <c r="B1238" s="22">
        <v>4</v>
      </c>
      <c r="C1238" s="22" t="s">
        <v>1960</v>
      </c>
      <c r="E1238" s="2"/>
    </row>
    <row r="1239" spans="1:5" x14ac:dyDescent="0.3">
      <c r="A1239" s="73"/>
      <c r="B1239" s="22">
        <v>5</v>
      </c>
      <c r="C1239" s="22" t="s">
        <v>1958</v>
      </c>
      <c r="E1239" s="2"/>
    </row>
    <row r="1240" spans="1:5" x14ac:dyDescent="0.3">
      <c r="A1240" s="73" t="s">
        <v>613</v>
      </c>
      <c r="B1240" s="22">
        <v>0</v>
      </c>
      <c r="C1240" s="22" t="s">
        <v>1280</v>
      </c>
      <c r="D1240" t="s">
        <v>2927</v>
      </c>
      <c r="E1240" s="2"/>
    </row>
    <row r="1241" spans="1:5" x14ac:dyDescent="0.3">
      <c r="A1241" s="73"/>
      <c r="B1241" s="22">
        <v>1</v>
      </c>
      <c r="C1241" s="22" t="s">
        <v>3271</v>
      </c>
      <c r="E1241" s="2"/>
    </row>
    <row r="1242" spans="1:5" x14ac:dyDescent="0.3">
      <c r="A1242" s="73"/>
      <c r="B1242" s="22">
        <v>2</v>
      </c>
      <c r="C1242" s="22" t="s">
        <v>3272</v>
      </c>
      <c r="E1242" s="2"/>
    </row>
    <row r="1243" spans="1:5" x14ac:dyDescent="0.3">
      <c r="A1243" s="73"/>
      <c r="B1243" s="22">
        <v>3</v>
      </c>
      <c r="C1243" s="22" t="s">
        <v>3282</v>
      </c>
      <c r="E1243" s="2"/>
    </row>
    <row r="1244" spans="1:5" x14ac:dyDescent="0.3">
      <c r="A1244" s="73"/>
      <c r="B1244" s="22">
        <v>4</v>
      </c>
      <c r="C1244" s="22" t="s">
        <v>3283</v>
      </c>
      <c r="E1244" s="2"/>
    </row>
    <row r="1245" spans="1:5" x14ac:dyDescent="0.3">
      <c r="A1245" s="73"/>
      <c r="B1245" s="22">
        <v>5</v>
      </c>
      <c r="C1245" s="22" t="s">
        <v>3284</v>
      </c>
      <c r="E1245" s="2"/>
    </row>
    <row r="1246" spans="1:5" x14ac:dyDescent="0.3">
      <c r="A1246" s="73" t="s">
        <v>614</v>
      </c>
      <c r="B1246" s="22">
        <v>0</v>
      </c>
      <c r="C1246" s="22" t="s">
        <v>1280</v>
      </c>
      <c r="D1246" t="s">
        <v>2906</v>
      </c>
      <c r="E1246" s="2"/>
    </row>
    <row r="1247" spans="1:5" x14ac:dyDescent="0.3">
      <c r="A1247" s="73"/>
      <c r="B1247" s="22">
        <v>1</v>
      </c>
      <c r="C1247" s="22" t="s">
        <v>3273</v>
      </c>
      <c r="E1247" s="2"/>
    </row>
    <row r="1248" spans="1:5" x14ac:dyDescent="0.3">
      <c r="A1248" s="73"/>
      <c r="B1248" s="22">
        <v>2</v>
      </c>
      <c r="C1248" s="22" t="s">
        <v>3278</v>
      </c>
      <c r="E1248" s="2"/>
    </row>
    <row r="1249" spans="1:5" x14ac:dyDescent="0.3">
      <c r="A1249" s="73"/>
      <c r="B1249" s="22">
        <v>3</v>
      </c>
      <c r="C1249" s="22" t="s">
        <v>3279</v>
      </c>
      <c r="E1249" s="2"/>
    </row>
    <row r="1250" spans="1:5" x14ac:dyDescent="0.3">
      <c r="A1250" s="73"/>
      <c r="B1250" s="22">
        <v>4</v>
      </c>
      <c r="C1250" s="22" t="s">
        <v>3280</v>
      </c>
      <c r="E1250" s="2"/>
    </row>
    <row r="1251" spans="1:5" x14ac:dyDescent="0.3">
      <c r="A1251" s="73"/>
      <c r="B1251" s="22">
        <v>5</v>
      </c>
      <c r="C1251" s="22" t="s">
        <v>3281</v>
      </c>
      <c r="E1251" s="2"/>
    </row>
    <row r="1252" spans="1:5" x14ac:dyDescent="0.3">
      <c r="A1252" s="73" t="s">
        <v>2001</v>
      </c>
      <c r="B1252" s="22">
        <v>0</v>
      </c>
      <c r="C1252" s="22" t="s">
        <v>1280</v>
      </c>
      <c r="D1252" t="s">
        <v>3268</v>
      </c>
      <c r="E1252" s="2"/>
    </row>
    <row r="1253" spans="1:5" x14ac:dyDescent="0.3">
      <c r="A1253" s="73"/>
      <c r="B1253" s="22">
        <v>1</v>
      </c>
      <c r="C1253" s="22" t="s">
        <v>3274</v>
      </c>
      <c r="E1253" s="2"/>
    </row>
    <row r="1254" spans="1:5" x14ac:dyDescent="0.3">
      <c r="A1254" s="73"/>
      <c r="B1254" s="22">
        <v>2</v>
      </c>
      <c r="C1254" s="22" t="s">
        <v>3275</v>
      </c>
      <c r="E1254" s="2"/>
    </row>
    <row r="1255" spans="1:5" x14ac:dyDescent="0.3">
      <c r="A1255" s="73"/>
      <c r="B1255" s="22">
        <v>3</v>
      </c>
      <c r="C1255" s="22" t="s">
        <v>3293</v>
      </c>
      <c r="E1255" s="2"/>
    </row>
    <row r="1256" spans="1:5" x14ac:dyDescent="0.3">
      <c r="A1256" s="73"/>
      <c r="B1256" s="22">
        <v>4</v>
      </c>
      <c r="C1256" s="22" t="s">
        <v>3276</v>
      </c>
      <c r="E1256" s="2"/>
    </row>
    <row r="1257" spans="1:5" x14ac:dyDescent="0.3">
      <c r="A1257" s="73"/>
      <c r="B1257" s="22">
        <v>5</v>
      </c>
      <c r="C1257" s="22" t="s">
        <v>3277</v>
      </c>
      <c r="E1257" s="2"/>
    </row>
    <row r="1258" spans="1:5" x14ac:dyDescent="0.3">
      <c r="A1258" s="73" t="s">
        <v>2002</v>
      </c>
      <c r="B1258" s="22">
        <v>0</v>
      </c>
      <c r="C1258" s="22" t="s">
        <v>1280</v>
      </c>
      <c r="D1258" t="s">
        <v>2907</v>
      </c>
      <c r="E1258" s="2"/>
    </row>
    <row r="1259" spans="1:5" x14ac:dyDescent="0.3">
      <c r="A1259" s="73"/>
      <c r="B1259" s="22">
        <v>1</v>
      </c>
      <c r="C1259" s="22" t="s">
        <v>3285</v>
      </c>
      <c r="E1259" s="2"/>
    </row>
    <row r="1260" spans="1:5" x14ac:dyDescent="0.3">
      <c r="A1260" s="73"/>
      <c r="B1260" s="22">
        <v>2</v>
      </c>
      <c r="C1260" s="22" t="s">
        <v>3288</v>
      </c>
      <c r="E1260" s="2"/>
    </row>
    <row r="1261" spans="1:5" x14ac:dyDescent="0.3">
      <c r="A1261" s="73"/>
      <c r="B1261" s="22">
        <v>3</v>
      </c>
      <c r="C1261" s="22" t="s">
        <v>3289</v>
      </c>
      <c r="E1261" s="2"/>
    </row>
    <row r="1262" spans="1:5" x14ac:dyDescent="0.3">
      <c r="A1262" s="73"/>
      <c r="B1262" s="22">
        <v>4</v>
      </c>
      <c r="C1262" s="22" t="s">
        <v>3287</v>
      </c>
      <c r="E1262" s="2"/>
    </row>
    <row r="1263" spans="1:5" x14ac:dyDescent="0.3">
      <c r="A1263" s="73"/>
      <c r="B1263" s="22">
        <v>5</v>
      </c>
      <c r="C1263" s="22" t="s">
        <v>3290</v>
      </c>
      <c r="E1263" s="2"/>
    </row>
    <row r="1264" spans="1:5" x14ac:dyDescent="0.3">
      <c r="A1264" s="73" t="s">
        <v>2656</v>
      </c>
      <c r="B1264" s="22">
        <v>0</v>
      </c>
      <c r="C1264" s="22" t="s">
        <v>1280</v>
      </c>
      <c r="D1264" t="s">
        <v>2908</v>
      </c>
      <c r="E1264" s="2"/>
    </row>
    <row r="1265" spans="1:5" x14ac:dyDescent="0.3">
      <c r="A1265" s="73"/>
      <c r="B1265" s="22">
        <v>1</v>
      </c>
      <c r="C1265" s="22" t="s">
        <v>3340</v>
      </c>
      <c r="E1265" s="2"/>
    </row>
    <row r="1266" spans="1:5" x14ac:dyDescent="0.3">
      <c r="A1266" s="73"/>
      <c r="B1266" s="22">
        <v>2</v>
      </c>
      <c r="C1266" s="22" t="s">
        <v>3291</v>
      </c>
      <c r="E1266" s="2"/>
    </row>
    <row r="1267" spans="1:5" x14ac:dyDescent="0.3">
      <c r="A1267" s="73"/>
      <c r="B1267" s="22">
        <v>3</v>
      </c>
      <c r="C1267" s="22" t="s">
        <v>3339</v>
      </c>
      <c r="E1267" s="2"/>
    </row>
    <row r="1268" spans="1:5" x14ac:dyDescent="0.3">
      <c r="A1268" s="73"/>
      <c r="B1268" s="22">
        <v>4</v>
      </c>
      <c r="C1268" s="22" t="s">
        <v>3341</v>
      </c>
      <c r="E1268" s="2"/>
    </row>
    <row r="1269" spans="1:5" x14ac:dyDescent="0.3">
      <c r="A1269" s="73"/>
      <c r="B1269" s="22">
        <v>5</v>
      </c>
      <c r="C1269" s="22" t="s">
        <v>3342</v>
      </c>
      <c r="E1269" s="2"/>
    </row>
    <row r="1270" spans="1:5" x14ac:dyDescent="0.3">
      <c r="A1270" s="73" t="s">
        <v>706</v>
      </c>
      <c r="B1270" s="22">
        <v>0</v>
      </c>
      <c r="C1270" s="22" t="s">
        <v>1280</v>
      </c>
      <c r="E1270" s="100"/>
    </row>
    <row r="1271" spans="1:5" x14ac:dyDescent="0.3">
      <c r="A1271" s="73"/>
      <c r="B1271" s="22">
        <v>1</v>
      </c>
      <c r="C1271" s="22" t="s">
        <v>1976</v>
      </c>
      <c r="E1271" s="100"/>
    </row>
    <row r="1272" spans="1:5" x14ac:dyDescent="0.3">
      <c r="A1272" s="73"/>
      <c r="B1272" s="22">
        <v>2</v>
      </c>
      <c r="C1272" s="22" t="s">
        <v>1978</v>
      </c>
      <c r="E1272" s="100"/>
    </row>
    <row r="1273" spans="1:5" x14ac:dyDescent="0.3">
      <c r="A1273" s="73"/>
      <c r="B1273" s="22">
        <v>3</v>
      </c>
      <c r="C1273" s="22" t="s">
        <v>1979</v>
      </c>
      <c r="E1273" s="100"/>
    </row>
    <row r="1274" spans="1:5" x14ac:dyDescent="0.3">
      <c r="A1274" s="73"/>
      <c r="B1274" s="22">
        <v>4</v>
      </c>
      <c r="C1274" s="22" t="s">
        <v>3292</v>
      </c>
      <c r="E1274" s="100"/>
    </row>
    <row r="1275" spans="1:5" x14ac:dyDescent="0.3">
      <c r="A1275" s="73"/>
      <c r="B1275" s="22">
        <v>5</v>
      </c>
      <c r="C1275" s="22" t="s">
        <v>1975</v>
      </c>
      <c r="E1275" s="100"/>
    </row>
    <row r="1276" spans="1:5" x14ac:dyDescent="0.3">
      <c r="A1276" s="73" t="s">
        <v>707</v>
      </c>
      <c r="B1276" s="22">
        <v>0</v>
      </c>
      <c r="C1276" s="22" t="s">
        <v>1280</v>
      </c>
      <c r="E1276" s="100"/>
    </row>
    <row r="1277" spans="1:5" x14ac:dyDescent="0.3">
      <c r="A1277" s="73"/>
      <c r="B1277" s="22">
        <v>1</v>
      </c>
      <c r="C1277" s="22" t="s">
        <v>1963</v>
      </c>
      <c r="E1277" s="100"/>
    </row>
    <row r="1278" spans="1:5" x14ac:dyDescent="0.3">
      <c r="A1278" s="73"/>
      <c r="B1278" s="22">
        <v>2</v>
      </c>
      <c r="C1278" s="22" t="s">
        <v>1964</v>
      </c>
      <c r="E1278" s="100"/>
    </row>
    <row r="1279" spans="1:5" x14ac:dyDescent="0.3">
      <c r="A1279" s="73"/>
      <c r="B1279" s="22">
        <v>3</v>
      </c>
      <c r="C1279" s="22" t="s">
        <v>1971</v>
      </c>
      <c r="E1279" s="100"/>
    </row>
    <row r="1280" spans="1:5" x14ac:dyDescent="0.3">
      <c r="A1280" s="73"/>
      <c r="B1280" s="22">
        <v>4</v>
      </c>
      <c r="C1280" s="22" t="s">
        <v>1965</v>
      </c>
      <c r="E1280" s="100"/>
    </row>
    <row r="1281" spans="1:5" x14ac:dyDescent="0.3">
      <c r="A1281" s="73"/>
      <c r="B1281" s="22">
        <v>5</v>
      </c>
      <c r="C1281" s="22" t="s">
        <v>1966</v>
      </c>
      <c r="E1281" s="100"/>
    </row>
    <row r="1282" spans="1:5" x14ac:dyDescent="0.3">
      <c r="A1282" s="73" t="s">
        <v>3294</v>
      </c>
      <c r="B1282" s="22">
        <v>0</v>
      </c>
      <c r="C1282" s="22" t="s">
        <v>1280</v>
      </c>
      <c r="E1282" s="100"/>
    </row>
    <row r="1283" spans="1:5" x14ac:dyDescent="0.3">
      <c r="A1283" s="73"/>
      <c r="B1283" s="22">
        <v>1</v>
      </c>
      <c r="C1283" s="22" t="s">
        <v>1967</v>
      </c>
      <c r="E1283" s="100"/>
    </row>
    <row r="1284" spans="1:5" x14ac:dyDescent="0.3">
      <c r="A1284" s="73"/>
      <c r="B1284" s="22">
        <v>2</v>
      </c>
      <c r="C1284" s="22" t="s">
        <v>1968</v>
      </c>
      <c r="E1284" s="100"/>
    </row>
    <row r="1285" spans="1:5" x14ac:dyDescent="0.3">
      <c r="A1285" s="73"/>
      <c r="B1285" s="22">
        <v>3</v>
      </c>
      <c r="C1285" s="22" t="s">
        <v>1969</v>
      </c>
      <c r="E1285" s="100"/>
    </row>
    <row r="1286" spans="1:5" x14ac:dyDescent="0.3">
      <c r="A1286" s="73"/>
      <c r="B1286" s="22">
        <v>4</v>
      </c>
      <c r="C1286" s="22" t="s">
        <v>1965</v>
      </c>
      <c r="E1286" s="100"/>
    </row>
    <row r="1287" spans="1:5" x14ac:dyDescent="0.3">
      <c r="A1287" s="73"/>
      <c r="B1287" s="22">
        <v>5</v>
      </c>
      <c r="C1287" s="22" t="s">
        <v>1970</v>
      </c>
      <c r="E1287" s="100"/>
    </row>
    <row r="1288" spans="1:5" x14ac:dyDescent="0.3">
      <c r="A1288" s="73" t="s">
        <v>3295</v>
      </c>
      <c r="B1288" s="22">
        <v>0</v>
      </c>
      <c r="C1288" s="22" t="s">
        <v>1280</v>
      </c>
      <c r="E1288" s="2"/>
    </row>
    <row r="1289" spans="1:5" x14ac:dyDescent="0.3">
      <c r="A1289" s="73"/>
      <c r="B1289" s="22">
        <v>1</v>
      </c>
      <c r="C1289" s="22" t="s">
        <v>1977</v>
      </c>
      <c r="E1289" s="2"/>
    </row>
    <row r="1290" spans="1:5" x14ac:dyDescent="0.3">
      <c r="A1290" s="73"/>
      <c r="B1290" s="22">
        <v>2</v>
      </c>
      <c r="C1290" s="22" t="s">
        <v>1974</v>
      </c>
      <c r="E1290" s="2"/>
    </row>
    <row r="1291" spans="1:5" x14ac:dyDescent="0.3">
      <c r="A1291" s="73"/>
      <c r="B1291" s="22">
        <v>3</v>
      </c>
      <c r="C1291" s="22" t="s">
        <v>1973</v>
      </c>
      <c r="E1291" s="2"/>
    </row>
    <row r="1292" spans="1:5" x14ac:dyDescent="0.3">
      <c r="A1292" s="73"/>
      <c r="B1292" s="22">
        <v>4</v>
      </c>
      <c r="C1292" s="22" t="s">
        <v>1972</v>
      </c>
      <c r="E1292" s="2"/>
    </row>
    <row r="1293" spans="1:5" x14ac:dyDescent="0.3">
      <c r="A1293" s="73"/>
      <c r="B1293" s="22">
        <v>5</v>
      </c>
      <c r="C1293" s="22" t="s">
        <v>2007</v>
      </c>
      <c r="E1293" s="2"/>
    </row>
    <row r="1294" spans="1:5" x14ac:dyDescent="0.3">
      <c r="A1294" s="73" t="s">
        <v>3296</v>
      </c>
      <c r="B1294" s="22">
        <v>0</v>
      </c>
      <c r="C1294" s="22" t="s">
        <v>1280</v>
      </c>
      <c r="E1294" s="2"/>
    </row>
    <row r="1295" spans="1:5" x14ac:dyDescent="0.3">
      <c r="A1295" s="73"/>
      <c r="B1295" s="22">
        <v>1</v>
      </c>
      <c r="C1295" s="22" t="s">
        <v>2721</v>
      </c>
      <c r="E1295" s="2"/>
    </row>
    <row r="1296" spans="1:5" x14ac:dyDescent="0.3">
      <c r="A1296" s="73"/>
      <c r="B1296" s="22">
        <v>2</v>
      </c>
      <c r="C1296" s="22" t="s">
        <v>2723</v>
      </c>
      <c r="E1296" s="2"/>
    </row>
    <row r="1297" spans="1:5" x14ac:dyDescent="0.3">
      <c r="A1297" s="73"/>
      <c r="B1297" s="22">
        <v>3</v>
      </c>
      <c r="C1297" s="22" t="s">
        <v>2725</v>
      </c>
      <c r="E1297" s="2"/>
    </row>
    <row r="1298" spans="1:5" x14ac:dyDescent="0.3">
      <c r="A1298" s="73"/>
      <c r="B1298" s="22">
        <v>4</v>
      </c>
      <c r="C1298" s="22" t="s">
        <v>2724</v>
      </c>
      <c r="E1298" s="2"/>
    </row>
    <row r="1299" spans="1:5" x14ac:dyDescent="0.3">
      <c r="A1299" s="73"/>
      <c r="B1299" s="22">
        <v>5</v>
      </c>
      <c r="C1299" s="22" t="s">
        <v>2722</v>
      </c>
      <c r="E1299" s="2"/>
    </row>
    <row r="1300" spans="1:5" x14ac:dyDescent="0.3">
      <c r="A1300" s="73" t="s">
        <v>3297</v>
      </c>
      <c r="B1300" s="22">
        <v>0</v>
      </c>
      <c r="C1300" s="22" t="s">
        <v>1280</v>
      </c>
      <c r="E1300" s="2"/>
    </row>
    <row r="1301" spans="1:5" x14ac:dyDescent="0.3">
      <c r="A1301" s="73"/>
      <c r="B1301" s="22">
        <v>1</v>
      </c>
      <c r="C1301" s="22" t="s">
        <v>2664</v>
      </c>
      <c r="E1301" s="2"/>
    </row>
    <row r="1302" spans="1:5" x14ac:dyDescent="0.3">
      <c r="A1302" s="73"/>
      <c r="B1302" s="22">
        <v>2</v>
      </c>
      <c r="C1302" s="22" t="s">
        <v>2665</v>
      </c>
      <c r="E1302" s="2"/>
    </row>
    <row r="1303" spans="1:5" x14ac:dyDescent="0.3">
      <c r="A1303" s="73"/>
      <c r="B1303" s="22">
        <v>3</v>
      </c>
      <c r="C1303" s="22" t="s">
        <v>2663</v>
      </c>
      <c r="E1303" s="2"/>
    </row>
    <row r="1304" spans="1:5" x14ac:dyDescent="0.3">
      <c r="A1304" s="73"/>
      <c r="B1304" s="22">
        <v>4</v>
      </c>
      <c r="C1304" s="22" t="s">
        <v>2666</v>
      </c>
      <c r="E1304" s="2"/>
    </row>
    <row r="1305" spans="1:5" x14ac:dyDescent="0.3">
      <c r="A1305" s="73"/>
      <c r="B1305" s="22">
        <v>5</v>
      </c>
      <c r="C1305" s="22" t="s">
        <v>2662</v>
      </c>
      <c r="E1305" s="2"/>
    </row>
    <row r="1306" spans="1:5" x14ac:dyDescent="0.3">
      <c r="A1306" s="73" t="s">
        <v>616</v>
      </c>
      <c r="B1306" s="22">
        <v>0</v>
      </c>
      <c r="C1306" s="22" t="s">
        <v>1280</v>
      </c>
      <c r="E1306" s="100"/>
    </row>
    <row r="1307" spans="1:5" x14ac:dyDescent="0.3">
      <c r="A1307" s="73"/>
      <c r="B1307" s="22">
        <v>1</v>
      </c>
      <c r="C1307" s="22" t="s">
        <v>2033</v>
      </c>
      <c r="E1307" s="100"/>
    </row>
    <row r="1308" spans="1:5" x14ac:dyDescent="0.3">
      <c r="A1308" s="73"/>
      <c r="B1308" s="22">
        <v>2</v>
      </c>
      <c r="C1308" s="22" t="s">
        <v>1962</v>
      </c>
      <c r="E1308" s="100"/>
    </row>
    <row r="1309" spans="1:5" x14ac:dyDescent="0.3">
      <c r="A1309" s="73"/>
      <c r="B1309" s="22">
        <v>3</v>
      </c>
      <c r="C1309" s="22" t="s">
        <v>1985</v>
      </c>
      <c r="E1309" s="100"/>
    </row>
    <row r="1310" spans="1:5" x14ac:dyDescent="0.3">
      <c r="A1310" s="73"/>
      <c r="B1310" s="22">
        <v>4</v>
      </c>
      <c r="C1310" s="22" t="s">
        <v>1986</v>
      </c>
      <c r="E1310" s="100"/>
    </row>
    <row r="1311" spans="1:5" x14ac:dyDescent="0.3">
      <c r="A1311" s="73"/>
      <c r="B1311" s="22">
        <v>5</v>
      </c>
      <c r="C1311" s="22" t="s">
        <v>4040</v>
      </c>
      <c r="E1311" s="100"/>
    </row>
    <row r="1312" spans="1:5" x14ac:dyDescent="0.3">
      <c r="A1312" s="73" t="s">
        <v>617</v>
      </c>
      <c r="B1312" s="22">
        <v>0</v>
      </c>
      <c r="C1312" s="22" t="s">
        <v>1280</v>
      </c>
      <c r="E1312" s="100"/>
    </row>
    <row r="1313" spans="1:5" x14ac:dyDescent="0.3">
      <c r="A1313" s="73"/>
      <c r="B1313" s="22">
        <v>1</v>
      </c>
      <c r="C1313" s="22" t="s">
        <v>1980</v>
      </c>
      <c r="E1313" s="100"/>
    </row>
    <row r="1314" spans="1:5" x14ac:dyDescent="0.3">
      <c r="A1314" s="73"/>
      <c r="B1314" s="22">
        <v>2</v>
      </c>
      <c r="C1314" s="22" t="s">
        <v>1981</v>
      </c>
      <c r="E1314" s="100"/>
    </row>
    <row r="1315" spans="1:5" x14ac:dyDescent="0.3">
      <c r="A1315" s="73"/>
      <c r="B1315" s="22">
        <v>3</v>
      </c>
      <c r="C1315" s="22" t="s">
        <v>1984</v>
      </c>
      <c r="E1315" s="100"/>
    </row>
    <row r="1316" spans="1:5" x14ac:dyDescent="0.3">
      <c r="A1316" s="73"/>
      <c r="B1316" s="22">
        <v>4</v>
      </c>
      <c r="C1316" s="22" t="s">
        <v>1983</v>
      </c>
      <c r="E1316" s="100"/>
    </row>
    <row r="1317" spans="1:5" x14ac:dyDescent="0.3">
      <c r="A1317" s="73"/>
      <c r="B1317" s="22">
        <v>5</v>
      </c>
      <c r="C1317" s="22" t="s">
        <v>1982</v>
      </c>
      <c r="E1317" s="100"/>
    </row>
    <row r="1318" spans="1:5" x14ac:dyDescent="0.3">
      <c r="A1318" s="73" t="s">
        <v>4028</v>
      </c>
      <c r="B1318" s="22">
        <v>0</v>
      </c>
      <c r="C1318" s="22" t="s">
        <v>1280</v>
      </c>
      <c r="E1318" s="100"/>
    </row>
    <row r="1319" spans="1:5" x14ac:dyDescent="0.3">
      <c r="A1319" s="73"/>
      <c r="B1319" s="22">
        <v>1</v>
      </c>
      <c r="C1319" s="22" t="s">
        <v>4035</v>
      </c>
      <c r="E1319" s="100"/>
    </row>
    <row r="1320" spans="1:5" x14ac:dyDescent="0.3">
      <c r="A1320" s="73"/>
      <c r="B1320" s="22">
        <v>2</v>
      </c>
      <c r="C1320" s="22" t="s">
        <v>4036</v>
      </c>
      <c r="E1320" s="100"/>
    </row>
    <row r="1321" spans="1:5" x14ac:dyDescent="0.3">
      <c r="A1321" s="73"/>
      <c r="B1321" s="22">
        <v>3</v>
      </c>
      <c r="C1321" s="22" t="s">
        <v>4037</v>
      </c>
      <c r="E1321" s="100"/>
    </row>
    <row r="1322" spans="1:5" x14ac:dyDescent="0.3">
      <c r="A1322" s="73"/>
      <c r="B1322" s="22">
        <v>4</v>
      </c>
      <c r="C1322" s="22" t="s">
        <v>4038</v>
      </c>
      <c r="E1322" s="100"/>
    </row>
    <row r="1323" spans="1:5" x14ac:dyDescent="0.3">
      <c r="A1323" s="73"/>
      <c r="B1323" s="22">
        <v>5</v>
      </c>
      <c r="C1323" s="22" t="s">
        <v>4039</v>
      </c>
      <c r="E1323" s="100"/>
    </row>
    <row r="1324" spans="1:5" ht="15.15" thickBot="1" x14ac:dyDescent="0.35"/>
    <row r="1325" spans="1:5" x14ac:dyDescent="0.3">
      <c r="A1325" s="53" t="s">
        <v>618</v>
      </c>
      <c r="B1325" s="65" t="s">
        <v>23</v>
      </c>
      <c r="C1325" s="65" t="s">
        <v>1257</v>
      </c>
    </row>
    <row r="1326" spans="1:5" x14ac:dyDescent="0.3">
      <c r="A1326" s="73" t="s">
        <v>708</v>
      </c>
      <c r="B1326" s="22">
        <v>0</v>
      </c>
      <c r="C1326" s="22" t="s">
        <v>1280</v>
      </c>
      <c r="E1326" s="100"/>
    </row>
    <row r="1327" spans="1:5" x14ac:dyDescent="0.3">
      <c r="A1327" s="73"/>
      <c r="B1327" s="22">
        <v>1</v>
      </c>
      <c r="C1327" s="22" t="s">
        <v>1941</v>
      </c>
      <c r="E1327" s="100"/>
    </row>
    <row r="1328" spans="1:5" x14ac:dyDescent="0.3">
      <c r="A1328" s="73"/>
      <c r="B1328" s="22">
        <v>2</v>
      </c>
      <c r="C1328" s="22" t="s">
        <v>1942</v>
      </c>
      <c r="E1328" s="100"/>
    </row>
    <row r="1329" spans="1:5" x14ac:dyDescent="0.3">
      <c r="A1329" s="73"/>
      <c r="B1329" s="22">
        <v>3</v>
      </c>
      <c r="C1329" s="22" t="s">
        <v>1943</v>
      </c>
      <c r="E1329" s="100"/>
    </row>
    <row r="1330" spans="1:5" x14ac:dyDescent="0.3">
      <c r="A1330" s="73"/>
      <c r="B1330" s="22">
        <v>4</v>
      </c>
      <c r="C1330" s="22" t="s">
        <v>1947</v>
      </c>
      <c r="E1330" s="100"/>
    </row>
    <row r="1331" spans="1:5" x14ac:dyDescent="0.3">
      <c r="A1331" s="73"/>
      <c r="B1331" s="22">
        <v>5</v>
      </c>
      <c r="C1331" s="22" t="s">
        <v>1946</v>
      </c>
      <c r="E1331" s="100"/>
    </row>
    <row r="1332" spans="1:5" x14ac:dyDescent="0.3">
      <c r="A1332" s="73" t="s">
        <v>709</v>
      </c>
      <c r="B1332" s="22">
        <v>0</v>
      </c>
      <c r="C1332" s="22" t="s">
        <v>1280</v>
      </c>
      <c r="E1332" s="100"/>
    </row>
    <row r="1333" spans="1:5" x14ac:dyDescent="0.3">
      <c r="A1333" s="73"/>
      <c r="B1333" s="22">
        <v>1</v>
      </c>
      <c r="C1333" s="22" t="s">
        <v>2006</v>
      </c>
      <c r="E1333" s="100"/>
    </row>
    <row r="1334" spans="1:5" x14ac:dyDescent="0.3">
      <c r="A1334" s="73"/>
      <c r="B1334" s="22">
        <v>2</v>
      </c>
      <c r="C1334" s="22" t="s">
        <v>1942</v>
      </c>
      <c r="E1334" s="100"/>
    </row>
    <row r="1335" spans="1:5" x14ac:dyDescent="0.3">
      <c r="A1335" s="73"/>
      <c r="B1335" s="22">
        <v>3</v>
      </c>
      <c r="C1335" s="22" t="s">
        <v>1943</v>
      </c>
      <c r="E1335" s="100"/>
    </row>
    <row r="1336" spans="1:5" x14ac:dyDescent="0.3">
      <c r="A1336" s="73"/>
      <c r="B1336" s="22">
        <v>4</v>
      </c>
      <c r="C1336" s="22" t="s">
        <v>1944</v>
      </c>
      <c r="E1336" s="100"/>
    </row>
    <row r="1337" spans="1:5" x14ac:dyDescent="0.3">
      <c r="A1337" s="73"/>
      <c r="B1337" s="22">
        <v>5</v>
      </c>
      <c r="C1337" s="22" t="s">
        <v>1945</v>
      </c>
      <c r="E1337" s="100"/>
    </row>
    <row r="1338" spans="1:5" x14ac:dyDescent="0.3">
      <c r="A1338" s="73" t="s">
        <v>621</v>
      </c>
      <c r="B1338" s="22">
        <v>0</v>
      </c>
      <c r="C1338" s="22" t="s">
        <v>1280</v>
      </c>
      <c r="E1338" s="100"/>
    </row>
    <row r="1339" spans="1:5" x14ac:dyDescent="0.3">
      <c r="A1339" s="73"/>
      <c r="B1339" s="22">
        <v>1</v>
      </c>
      <c r="C1339" s="22" t="s">
        <v>1263</v>
      </c>
      <c r="E1339" s="100"/>
    </row>
    <row r="1340" spans="1:5" x14ac:dyDescent="0.3">
      <c r="A1340" s="73"/>
      <c r="B1340" s="22">
        <v>2</v>
      </c>
      <c r="C1340" s="22" t="s">
        <v>1264</v>
      </c>
      <c r="E1340" s="100"/>
    </row>
    <row r="1341" spans="1:5" x14ac:dyDescent="0.3">
      <c r="A1341" s="73"/>
      <c r="B1341" s="22">
        <v>3</v>
      </c>
      <c r="C1341" s="22" t="s">
        <v>1997</v>
      </c>
      <c r="E1341" s="100"/>
    </row>
    <row r="1342" spans="1:5" x14ac:dyDescent="0.3">
      <c r="A1342" s="73"/>
      <c r="B1342" s="22">
        <v>4</v>
      </c>
      <c r="C1342" s="22" t="s">
        <v>1998</v>
      </c>
      <c r="E1342" s="100"/>
    </row>
    <row r="1343" spans="1:5" x14ac:dyDescent="0.3">
      <c r="A1343" s="73"/>
      <c r="B1343" s="22">
        <v>5</v>
      </c>
      <c r="C1343" s="22" t="s">
        <v>1276</v>
      </c>
      <c r="E1343" s="100"/>
    </row>
    <row r="1344" spans="1:5" x14ac:dyDescent="0.3">
      <c r="A1344" s="73" t="s">
        <v>622</v>
      </c>
      <c r="B1344" s="22">
        <v>0</v>
      </c>
      <c r="C1344" s="22" t="s">
        <v>1280</v>
      </c>
      <c r="E1344" s="100"/>
    </row>
    <row r="1345" spans="1:5" x14ac:dyDescent="0.3">
      <c r="A1345" s="73"/>
      <c r="B1345" s="22">
        <v>1</v>
      </c>
      <c r="C1345" s="22" t="s">
        <v>1263</v>
      </c>
      <c r="E1345" s="100"/>
    </row>
    <row r="1346" spans="1:5" x14ac:dyDescent="0.3">
      <c r="A1346" s="73"/>
      <c r="B1346" s="22">
        <v>2</v>
      </c>
      <c r="C1346" s="22" t="s">
        <v>1264</v>
      </c>
      <c r="E1346" s="100"/>
    </row>
    <row r="1347" spans="1:5" x14ac:dyDescent="0.3">
      <c r="A1347" s="73"/>
      <c r="B1347" s="22">
        <v>3</v>
      </c>
      <c r="C1347" s="22" t="s">
        <v>1997</v>
      </c>
      <c r="E1347" s="100"/>
    </row>
    <row r="1348" spans="1:5" x14ac:dyDescent="0.3">
      <c r="A1348" s="73"/>
      <c r="B1348" s="22">
        <v>4</v>
      </c>
      <c r="C1348" s="22" t="s">
        <v>1999</v>
      </c>
      <c r="E1348" s="100"/>
    </row>
    <row r="1349" spans="1:5" x14ac:dyDescent="0.3">
      <c r="A1349" s="73"/>
      <c r="B1349" s="22">
        <v>5</v>
      </c>
      <c r="C1349" s="22" t="s">
        <v>1276</v>
      </c>
      <c r="E1349" s="100"/>
    </row>
    <row r="1350" spans="1:5" x14ac:dyDescent="0.3">
      <c r="A1350" s="73" t="s">
        <v>624</v>
      </c>
      <c r="B1350" s="22">
        <v>0</v>
      </c>
      <c r="C1350" s="22" t="s">
        <v>1280</v>
      </c>
      <c r="E1350" s="100"/>
    </row>
    <row r="1351" spans="1:5" x14ac:dyDescent="0.3">
      <c r="A1351" s="73"/>
      <c r="B1351" s="22">
        <v>1</v>
      </c>
      <c r="C1351" s="22" t="s">
        <v>2000</v>
      </c>
      <c r="E1351" s="100"/>
    </row>
    <row r="1352" spans="1:5" x14ac:dyDescent="0.3">
      <c r="A1352" s="73"/>
      <c r="B1352" s="22">
        <v>2</v>
      </c>
      <c r="C1352" s="22" t="s">
        <v>2035</v>
      </c>
      <c r="E1352" s="100"/>
    </row>
    <row r="1353" spans="1:5" x14ac:dyDescent="0.3">
      <c r="A1353" s="73"/>
      <c r="B1353" s="22">
        <v>3</v>
      </c>
      <c r="C1353" s="22" t="s">
        <v>1957</v>
      </c>
      <c r="E1353" s="100"/>
    </row>
    <row r="1354" spans="1:5" x14ac:dyDescent="0.3">
      <c r="A1354" s="73"/>
      <c r="B1354" s="22">
        <v>4</v>
      </c>
      <c r="C1354" s="22" t="s">
        <v>2546</v>
      </c>
      <c r="E1354" s="100"/>
    </row>
    <row r="1355" spans="1:5" x14ac:dyDescent="0.3">
      <c r="A1355" s="73"/>
      <c r="B1355" s="22">
        <v>5</v>
      </c>
      <c r="C1355" s="22" t="s">
        <v>2547</v>
      </c>
      <c r="E1355" s="100"/>
    </row>
    <row r="1356" spans="1:5" x14ac:dyDescent="0.3">
      <c r="A1356" s="73" t="s">
        <v>625</v>
      </c>
      <c r="B1356" s="22">
        <v>0</v>
      </c>
      <c r="C1356" s="22" t="s">
        <v>1280</v>
      </c>
      <c r="E1356" s="100"/>
    </row>
    <row r="1357" spans="1:5" x14ac:dyDescent="0.3">
      <c r="A1357" s="73"/>
      <c r="B1357" s="22">
        <v>1</v>
      </c>
      <c r="C1357" s="22" t="s">
        <v>1950</v>
      </c>
      <c r="E1357" s="100"/>
    </row>
    <row r="1358" spans="1:5" x14ac:dyDescent="0.3">
      <c r="A1358" s="73"/>
      <c r="B1358" s="22">
        <v>2</v>
      </c>
      <c r="C1358" s="22" t="s">
        <v>1951</v>
      </c>
      <c r="E1358" s="100"/>
    </row>
    <row r="1359" spans="1:5" x14ac:dyDescent="0.3">
      <c r="A1359" s="73"/>
      <c r="B1359" s="22">
        <v>3</v>
      </c>
      <c r="C1359" s="22" t="s">
        <v>1954</v>
      </c>
      <c r="E1359" s="100"/>
    </row>
    <row r="1360" spans="1:5" x14ac:dyDescent="0.3">
      <c r="A1360" s="73"/>
      <c r="B1360" s="22">
        <v>4</v>
      </c>
      <c r="C1360" s="22" t="s">
        <v>1953</v>
      </c>
      <c r="E1360" s="100"/>
    </row>
    <row r="1361" spans="1:5" x14ac:dyDescent="0.3">
      <c r="A1361" s="73"/>
      <c r="B1361" s="22">
        <v>5</v>
      </c>
      <c r="C1361" s="22" t="s">
        <v>1952</v>
      </c>
      <c r="E1361" s="100"/>
    </row>
    <row r="1362" spans="1:5" x14ac:dyDescent="0.3">
      <c r="A1362" s="73" t="s">
        <v>710</v>
      </c>
      <c r="B1362" s="22">
        <v>0</v>
      </c>
      <c r="C1362" s="22" t="s">
        <v>1280</v>
      </c>
      <c r="E1362" s="100"/>
    </row>
    <row r="1363" spans="1:5" x14ac:dyDescent="0.3">
      <c r="A1363" s="73"/>
      <c r="B1363" s="22">
        <v>1</v>
      </c>
      <c r="C1363" s="22" t="s">
        <v>1992</v>
      </c>
      <c r="E1363" s="100"/>
    </row>
    <row r="1364" spans="1:5" x14ac:dyDescent="0.3">
      <c r="A1364" s="73"/>
      <c r="B1364" s="22">
        <v>2</v>
      </c>
      <c r="C1364" s="22" t="s">
        <v>1993</v>
      </c>
      <c r="E1364" s="100"/>
    </row>
    <row r="1365" spans="1:5" x14ac:dyDescent="0.3">
      <c r="A1365" s="73"/>
      <c r="B1365" s="22">
        <v>3</v>
      </c>
      <c r="C1365" s="22" t="s">
        <v>1994</v>
      </c>
      <c r="E1365" s="100"/>
    </row>
    <row r="1366" spans="1:5" x14ac:dyDescent="0.3">
      <c r="A1366" s="73"/>
      <c r="B1366" s="22">
        <v>4</v>
      </c>
      <c r="C1366" s="22" t="s">
        <v>1995</v>
      </c>
      <c r="E1366" s="100"/>
    </row>
    <row r="1367" spans="1:5" x14ac:dyDescent="0.3">
      <c r="A1367" s="73"/>
      <c r="B1367" s="22">
        <v>5</v>
      </c>
      <c r="C1367" s="22" t="s">
        <v>1996</v>
      </c>
      <c r="E1367" s="100"/>
    </row>
    <row r="1368" spans="1:5" x14ac:dyDescent="0.3">
      <c r="A1368" s="73" t="s">
        <v>711</v>
      </c>
      <c r="B1368" s="22">
        <v>0</v>
      </c>
      <c r="C1368" s="22" t="s">
        <v>1280</v>
      </c>
      <c r="E1368" s="100"/>
    </row>
    <row r="1369" spans="1:5" x14ac:dyDescent="0.3">
      <c r="A1369" s="73"/>
      <c r="B1369" s="22">
        <v>1</v>
      </c>
      <c r="C1369" s="22" t="s">
        <v>1956</v>
      </c>
      <c r="E1369" s="100"/>
    </row>
    <row r="1370" spans="1:5" x14ac:dyDescent="0.3">
      <c r="A1370" s="73"/>
      <c r="B1370" s="22">
        <v>2</v>
      </c>
      <c r="C1370" s="22" t="s">
        <v>1961</v>
      </c>
      <c r="E1370" s="100"/>
    </row>
    <row r="1371" spans="1:5" x14ac:dyDescent="0.3">
      <c r="A1371" s="73"/>
      <c r="B1371" s="22">
        <v>3</v>
      </c>
      <c r="C1371" s="22" t="s">
        <v>1959</v>
      </c>
      <c r="E1371" s="100"/>
    </row>
    <row r="1372" spans="1:5" x14ac:dyDescent="0.3">
      <c r="A1372" s="73"/>
      <c r="B1372" s="22">
        <v>4</v>
      </c>
      <c r="C1372" s="22" t="s">
        <v>1960</v>
      </c>
      <c r="E1372" s="100"/>
    </row>
    <row r="1373" spans="1:5" x14ac:dyDescent="0.3">
      <c r="A1373" s="73"/>
      <c r="B1373" s="22">
        <v>5</v>
      </c>
      <c r="C1373" s="22" t="s">
        <v>1958</v>
      </c>
      <c r="E1373" s="100"/>
    </row>
    <row r="1374" spans="1:5" x14ac:dyDescent="0.3">
      <c r="A1374" s="73" t="s">
        <v>626</v>
      </c>
      <c r="B1374" s="22">
        <v>0</v>
      </c>
      <c r="C1374" s="22" t="s">
        <v>1280</v>
      </c>
      <c r="D1374" t="s">
        <v>2927</v>
      </c>
      <c r="E1374" s="100"/>
    </row>
    <row r="1375" spans="1:5" x14ac:dyDescent="0.3">
      <c r="A1375" s="73"/>
      <c r="B1375" s="22">
        <v>1</v>
      </c>
      <c r="C1375" s="22" t="s">
        <v>3271</v>
      </c>
      <c r="E1375" s="100"/>
    </row>
    <row r="1376" spans="1:5" x14ac:dyDescent="0.3">
      <c r="A1376" s="73"/>
      <c r="B1376" s="22">
        <v>2</v>
      </c>
      <c r="C1376" s="22" t="s">
        <v>3272</v>
      </c>
      <c r="E1376" s="100"/>
    </row>
    <row r="1377" spans="1:5" x14ac:dyDescent="0.3">
      <c r="A1377" s="73"/>
      <c r="B1377" s="22">
        <v>3</v>
      </c>
      <c r="C1377" s="22" t="s">
        <v>3282</v>
      </c>
      <c r="E1377" s="100"/>
    </row>
    <row r="1378" spans="1:5" x14ac:dyDescent="0.3">
      <c r="A1378" s="73"/>
      <c r="B1378" s="22">
        <v>4</v>
      </c>
      <c r="C1378" s="22" t="s">
        <v>3283</v>
      </c>
      <c r="E1378" s="100"/>
    </row>
    <row r="1379" spans="1:5" x14ac:dyDescent="0.3">
      <c r="A1379" s="73"/>
      <c r="B1379" s="22">
        <v>5</v>
      </c>
      <c r="C1379" s="22" t="s">
        <v>3284</v>
      </c>
      <c r="E1379" s="100"/>
    </row>
    <row r="1380" spans="1:5" x14ac:dyDescent="0.3">
      <c r="A1380" s="73" t="s">
        <v>627</v>
      </c>
      <c r="B1380" s="22">
        <v>0</v>
      </c>
      <c r="C1380" s="22" t="s">
        <v>1280</v>
      </c>
      <c r="D1380" t="s">
        <v>2906</v>
      </c>
      <c r="E1380" s="100"/>
    </row>
    <row r="1381" spans="1:5" x14ac:dyDescent="0.3">
      <c r="B1381" s="22">
        <v>1</v>
      </c>
      <c r="C1381" s="22" t="s">
        <v>3273</v>
      </c>
      <c r="E1381" s="100"/>
    </row>
    <row r="1382" spans="1:5" x14ac:dyDescent="0.3">
      <c r="A1382" s="73"/>
      <c r="B1382" s="22">
        <v>2</v>
      </c>
      <c r="C1382" s="22" t="s">
        <v>3278</v>
      </c>
      <c r="E1382" s="100"/>
    </row>
    <row r="1383" spans="1:5" x14ac:dyDescent="0.3">
      <c r="A1383" s="73"/>
      <c r="B1383" s="22">
        <v>3</v>
      </c>
      <c r="C1383" s="22" t="s">
        <v>3279</v>
      </c>
      <c r="E1383" s="100"/>
    </row>
    <row r="1384" spans="1:5" x14ac:dyDescent="0.3">
      <c r="A1384" s="73"/>
      <c r="B1384" s="22">
        <v>4</v>
      </c>
      <c r="C1384" s="22" t="s">
        <v>3280</v>
      </c>
      <c r="E1384" s="100"/>
    </row>
    <row r="1385" spans="1:5" x14ac:dyDescent="0.3">
      <c r="A1385" s="73"/>
      <c r="B1385" s="22">
        <v>5</v>
      </c>
      <c r="C1385" s="22" t="s">
        <v>3281</v>
      </c>
      <c r="E1385" s="100"/>
    </row>
    <row r="1386" spans="1:5" x14ac:dyDescent="0.3">
      <c r="A1386" s="73" t="s">
        <v>2004</v>
      </c>
      <c r="B1386" s="22">
        <v>0</v>
      </c>
      <c r="C1386" s="22" t="s">
        <v>1280</v>
      </c>
      <c r="D1386" t="s">
        <v>3268</v>
      </c>
      <c r="E1386" s="100"/>
    </row>
    <row r="1387" spans="1:5" x14ac:dyDescent="0.3">
      <c r="A1387" s="73"/>
      <c r="B1387" s="22">
        <v>1</v>
      </c>
      <c r="C1387" s="22" t="s">
        <v>3274</v>
      </c>
      <c r="E1387" s="100"/>
    </row>
    <row r="1388" spans="1:5" x14ac:dyDescent="0.3">
      <c r="B1388" s="22">
        <v>2</v>
      </c>
      <c r="C1388" s="22" t="s">
        <v>3275</v>
      </c>
      <c r="E1388" s="100"/>
    </row>
    <row r="1389" spans="1:5" x14ac:dyDescent="0.3">
      <c r="A1389" s="73"/>
      <c r="B1389" s="22">
        <v>3</v>
      </c>
      <c r="C1389" s="22" t="s">
        <v>3293</v>
      </c>
      <c r="E1389" s="100"/>
    </row>
    <row r="1390" spans="1:5" x14ac:dyDescent="0.3">
      <c r="A1390" s="73"/>
      <c r="B1390" s="22">
        <v>4</v>
      </c>
      <c r="C1390" s="22" t="s">
        <v>3276</v>
      </c>
      <c r="E1390" s="100"/>
    </row>
    <row r="1391" spans="1:5" x14ac:dyDescent="0.3">
      <c r="A1391" s="73"/>
      <c r="B1391" s="22">
        <v>5</v>
      </c>
      <c r="C1391" s="22" t="s">
        <v>3277</v>
      </c>
      <c r="E1391" s="100"/>
    </row>
    <row r="1392" spans="1:5" x14ac:dyDescent="0.3">
      <c r="A1392" s="73" t="s">
        <v>2003</v>
      </c>
      <c r="B1392" s="22">
        <v>0</v>
      </c>
      <c r="C1392" s="22" t="s">
        <v>1280</v>
      </c>
      <c r="D1392" t="s">
        <v>2907</v>
      </c>
      <c r="E1392" s="100"/>
    </row>
    <row r="1393" spans="1:5" x14ac:dyDescent="0.3">
      <c r="A1393" s="73"/>
      <c r="B1393" s="22">
        <v>1</v>
      </c>
      <c r="C1393" s="22" t="s">
        <v>3285</v>
      </c>
      <c r="E1393" s="100"/>
    </row>
    <row r="1394" spans="1:5" x14ac:dyDescent="0.3">
      <c r="A1394" s="73"/>
      <c r="B1394" s="22">
        <v>2</v>
      </c>
      <c r="C1394" s="22" t="s">
        <v>3288</v>
      </c>
      <c r="E1394" s="100"/>
    </row>
    <row r="1395" spans="1:5" x14ac:dyDescent="0.3">
      <c r="B1395" s="22">
        <v>3</v>
      </c>
      <c r="C1395" s="22" t="s">
        <v>3289</v>
      </c>
      <c r="E1395" s="100"/>
    </row>
    <row r="1396" spans="1:5" x14ac:dyDescent="0.3">
      <c r="A1396" s="73"/>
      <c r="B1396" s="22">
        <v>4</v>
      </c>
      <c r="C1396" s="22" t="s">
        <v>3287</v>
      </c>
      <c r="E1396" s="100"/>
    </row>
    <row r="1397" spans="1:5" x14ac:dyDescent="0.3">
      <c r="A1397" s="73"/>
      <c r="B1397" s="22">
        <v>5</v>
      </c>
      <c r="C1397" s="22" t="s">
        <v>3290</v>
      </c>
      <c r="E1397" s="100"/>
    </row>
    <row r="1398" spans="1:5" x14ac:dyDescent="0.3">
      <c r="A1398" s="73" t="s">
        <v>2660</v>
      </c>
      <c r="B1398" s="22">
        <v>0</v>
      </c>
      <c r="C1398" s="22" t="s">
        <v>1280</v>
      </c>
      <c r="D1398" t="s">
        <v>2908</v>
      </c>
      <c r="E1398" s="100"/>
    </row>
    <row r="1399" spans="1:5" x14ac:dyDescent="0.3">
      <c r="A1399" s="73"/>
      <c r="B1399" s="22">
        <v>1</v>
      </c>
      <c r="C1399" s="22" t="s">
        <v>3340</v>
      </c>
      <c r="E1399" s="100"/>
    </row>
    <row r="1400" spans="1:5" x14ac:dyDescent="0.3">
      <c r="A1400" s="73"/>
      <c r="B1400" s="22">
        <v>2</v>
      </c>
      <c r="C1400" s="22" t="s">
        <v>3291</v>
      </c>
      <c r="E1400" s="100"/>
    </row>
    <row r="1401" spans="1:5" x14ac:dyDescent="0.3">
      <c r="B1401" s="22">
        <v>3</v>
      </c>
      <c r="C1401" s="22" t="s">
        <v>3339</v>
      </c>
      <c r="E1401" s="100"/>
    </row>
    <row r="1402" spans="1:5" x14ac:dyDescent="0.3">
      <c r="A1402" s="73"/>
      <c r="B1402" s="22">
        <v>4</v>
      </c>
      <c r="C1402" s="22" t="s">
        <v>3337</v>
      </c>
      <c r="E1402" s="100"/>
    </row>
    <row r="1403" spans="1:5" x14ac:dyDescent="0.3">
      <c r="A1403" s="73"/>
      <c r="B1403" s="22">
        <v>5</v>
      </c>
      <c r="C1403" s="22" t="s">
        <v>3338</v>
      </c>
      <c r="E1403" s="100"/>
    </row>
    <row r="1404" spans="1:5" x14ac:dyDescent="0.3">
      <c r="A1404" s="73" t="s">
        <v>713</v>
      </c>
      <c r="B1404" s="22">
        <v>0</v>
      </c>
      <c r="C1404" s="22" t="s">
        <v>1280</v>
      </c>
      <c r="E1404" s="100"/>
    </row>
    <row r="1405" spans="1:5" x14ac:dyDescent="0.3">
      <c r="A1405" s="73"/>
      <c r="B1405" s="22">
        <v>1</v>
      </c>
      <c r="C1405" s="22" t="s">
        <v>1976</v>
      </c>
      <c r="E1405" s="100"/>
    </row>
    <row r="1406" spans="1:5" x14ac:dyDescent="0.3">
      <c r="A1406" s="73"/>
      <c r="B1406" s="22">
        <v>2</v>
      </c>
      <c r="C1406" s="22" t="s">
        <v>1978</v>
      </c>
      <c r="E1406" s="100"/>
    </row>
    <row r="1407" spans="1:5" x14ac:dyDescent="0.3">
      <c r="A1407" s="73"/>
      <c r="B1407" s="22">
        <v>3</v>
      </c>
      <c r="C1407" s="22" t="s">
        <v>1979</v>
      </c>
      <c r="E1407" s="100"/>
    </row>
    <row r="1408" spans="1:5" x14ac:dyDescent="0.3">
      <c r="A1408" s="73"/>
      <c r="B1408" s="22">
        <v>4</v>
      </c>
      <c r="C1408" s="22" t="s">
        <v>3292</v>
      </c>
      <c r="E1408" s="100"/>
    </row>
    <row r="1409" spans="1:5" x14ac:dyDescent="0.3">
      <c r="A1409" s="73"/>
      <c r="B1409" s="22">
        <v>5</v>
      </c>
      <c r="C1409" s="22" t="s">
        <v>1975</v>
      </c>
      <c r="E1409" s="100"/>
    </row>
    <row r="1410" spans="1:5" x14ac:dyDescent="0.3">
      <c r="A1410" s="73" t="s">
        <v>714</v>
      </c>
      <c r="B1410" s="22">
        <v>0</v>
      </c>
      <c r="C1410" s="22" t="s">
        <v>1280</v>
      </c>
      <c r="E1410" s="100"/>
    </row>
    <row r="1411" spans="1:5" x14ac:dyDescent="0.3">
      <c r="A1411" s="73"/>
      <c r="B1411" s="22">
        <v>1</v>
      </c>
      <c r="C1411" s="22" t="s">
        <v>1963</v>
      </c>
      <c r="E1411" s="100"/>
    </row>
    <row r="1412" spans="1:5" x14ac:dyDescent="0.3">
      <c r="A1412" s="73"/>
      <c r="B1412" s="22">
        <v>2</v>
      </c>
      <c r="C1412" s="22" t="s">
        <v>1964</v>
      </c>
      <c r="E1412" s="100"/>
    </row>
    <row r="1413" spans="1:5" x14ac:dyDescent="0.3">
      <c r="A1413" s="73"/>
      <c r="B1413" s="22">
        <v>3</v>
      </c>
      <c r="C1413" s="22" t="s">
        <v>1971</v>
      </c>
      <c r="E1413" s="100"/>
    </row>
    <row r="1414" spans="1:5" x14ac:dyDescent="0.3">
      <c r="A1414" s="73"/>
      <c r="B1414" s="22">
        <v>4</v>
      </c>
      <c r="C1414" s="22" t="s">
        <v>1965</v>
      </c>
      <c r="E1414" s="100"/>
    </row>
    <row r="1415" spans="1:5" x14ac:dyDescent="0.3">
      <c r="A1415" s="73"/>
      <c r="B1415" s="22">
        <v>5</v>
      </c>
      <c r="C1415" s="22" t="s">
        <v>1966</v>
      </c>
      <c r="E1415" s="100"/>
    </row>
    <row r="1416" spans="1:5" x14ac:dyDescent="0.3">
      <c r="A1416" s="73" t="s">
        <v>3311</v>
      </c>
      <c r="B1416" s="22">
        <v>0</v>
      </c>
      <c r="C1416" s="22" t="s">
        <v>1280</v>
      </c>
      <c r="E1416" s="100"/>
    </row>
    <row r="1417" spans="1:5" x14ac:dyDescent="0.3">
      <c r="A1417" s="73"/>
      <c r="B1417" s="22">
        <v>1</v>
      </c>
      <c r="C1417" s="22" t="s">
        <v>1967</v>
      </c>
      <c r="E1417" s="100"/>
    </row>
    <row r="1418" spans="1:5" x14ac:dyDescent="0.3">
      <c r="A1418" s="73"/>
      <c r="B1418" s="22">
        <v>2</v>
      </c>
      <c r="C1418" s="22" t="s">
        <v>1968</v>
      </c>
      <c r="E1418" s="100"/>
    </row>
    <row r="1419" spans="1:5" x14ac:dyDescent="0.3">
      <c r="A1419" s="73"/>
      <c r="B1419" s="22">
        <v>3</v>
      </c>
      <c r="C1419" s="22" t="s">
        <v>1969</v>
      </c>
      <c r="E1419" s="100"/>
    </row>
    <row r="1420" spans="1:5" x14ac:dyDescent="0.3">
      <c r="A1420" s="73"/>
      <c r="B1420" s="22">
        <v>4</v>
      </c>
      <c r="C1420" s="22" t="s">
        <v>1965</v>
      </c>
      <c r="E1420" s="100"/>
    </row>
    <row r="1421" spans="1:5" x14ac:dyDescent="0.3">
      <c r="A1421" s="73"/>
      <c r="B1421" s="22">
        <v>5</v>
      </c>
      <c r="C1421" s="22" t="s">
        <v>1970</v>
      </c>
      <c r="E1421" s="100"/>
    </row>
    <row r="1422" spans="1:5" x14ac:dyDescent="0.3">
      <c r="A1422" s="73" t="s">
        <v>3312</v>
      </c>
      <c r="B1422" s="22">
        <v>0</v>
      </c>
      <c r="C1422" s="22" t="s">
        <v>1280</v>
      </c>
      <c r="E1422" s="100"/>
    </row>
    <row r="1423" spans="1:5" x14ac:dyDescent="0.3">
      <c r="A1423" s="73"/>
      <c r="B1423" s="22">
        <v>1</v>
      </c>
      <c r="C1423" s="22" t="s">
        <v>1977</v>
      </c>
      <c r="E1423" s="100"/>
    </row>
    <row r="1424" spans="1:5" x14ac:dyDescent="0.3">
      <c r="A1424" s="73"/>
      <c r="B1424" s="22">
        <v>2</v>
      </c>
      <c r="C1424" s="22" t="s">
        <v>1974</v>
      </c>
      <c r="E1424" s="100"/>
    </row>
    <row r="1425" spans="1:5" x14ac:dyDescent="0.3">
      <c r="A1425" s="73"/>
      <c r="B1425" s="22">
        <v>3</v>
      </c>
      <c r="C1425" s="22" t="s">
        <v>1973</v>
      </c>
      <c r="E1425" s="100"/>
    </row>
    <row r="1426" spans="1:5" x14ac:dyDescent="0.3">
      <c r="A1426" s="73"/>
      <c r="B1426" s="22">
        <v>4</v>
      </c>
      <c r="C1426" s="22" t="s">
        <v>1972</v>
      </c>
      <c r="E1426" s="100"/>
    </row>
    <row r="1427" spans="1:5" x14ac:dyDescent="0.3">
      <c r="A1427" s="73"/>
      <c r="B1427" s="22">
        <v>5</v>
      </c>
      <c r="C1427" s="22" t="s">
        <v>2007</v>
      </c>
      <c r="E1427" s="100"/>
    </row>
    <row r="1428" spans="1:5" x14ac:dyDescent="0.3">
      <c r="A1428" s="73" t="s">
        <v>3313</v>
      </c>
      <c r="B1428" s="22">
        <v>0</v>
      </c>
      <c r="C1428" s="22" t="s">
        <v>1280</v>
      </c>
      <c r="E1428" s="100"/>
    </row>
    <row r="1429" spans="1:5" x14ac:dyDescent="0.3">
      <c r="A1429" s="73"/>
      <c r="B1429" s="22">
        <v>1</v>
      </c>
      <c r="C1429" s="22" t="s">
        <v>2721</v>
      </c>
      <c r="E1429" s="100"/>
    </row>
    <row r="1430" spans="1:5" x14ac:dyDescent="0.3">
      <c r="A1430" s="73"/>
      <c r="B1430" s="22">
        <v>2</v>
      </c>
      <c r="C1430" s="22" t="s">
        <v>2723</v>
      </c>
      <c r="E1430" s="100"/>
    </row>
    <row r="1431" spans="1:5" x14ac:dyDescent="0.3">
      <c r="A1431" s="73"/>
      <c r="B1431" s="22">
        <v>3</v>
      </c>
      <c r="C1431" s="22" t="s">
        <v>2725</v>
      </c>
      <c r="E1431" s="100"/>
    </row>
    <row r="1432" spans="1:5" x14ac:dyDescent="0.3">
      <c r="A1432" s="73"/>
      <c r="B1432" s="22">
        <v>4</v>
      </c>
      <c r="C1432" s="22" t="s">
        <v>2724</v>
      </c>
      <c r="E1432" s="100"/>
    </row>
    <row r="1433" spans="1:5" x14ac:dyDescent="0.3">
      <c r="A1433" s="73"/>
      <c r="B1433" s="22">
        <v>5</v>
      </c>
      <c r="C1433" s="22" t="s">
        <v>2722</v>
      </c>
      <c r="E1433" s="100"/>
    </row>
    <row r="1434" spans="1:5" x14ac:dyDescent="0.3">
      <c r="A1434" s="73" t="s">
        <v>3314</v>
      </c>
      <c r="B1434" s="22">
        <v>0</v>
      </c>
      <c r="C1434" s="22" t="s">
        <v>1280</v>
      </c>
      <c r="E1434" s="100"/>
    </row>
    <row r="1435" spans="1:5" x14ac:dyDescent="0.3">
      <c r="A1435" s="73"/>
      <c r="B1435" s="22">
        <v>1</v>
      </c>
      <c r="C1435" s="22" t="s">
        <v>2664</v>
      </c>
      <c r="E1435" s="100"/>
    </row>
    <row r="1436" spans="1:5" x14ac:dyDescent="0.3">
      <c r="A1436" s="73"/>
      <c r="B1436" s="22">
        <v>2</v>
      </c>
      <c r="C1436" s="22" t="s">
        <v>2665</v>
      </c>
      <c r="E1436" s="100"/>
    </row>
    <row r="1437" spans="1:5" x14ac:dyDescent="0.3">
      <c r="A1437" s="73"/>
      <c r="B1437" s="22">
        <v>3</v>
      </c>
      <c r="C1437" s="22" t="s">
        <v>2663</v>
      </c>
      <c r="E1437" s="100"/>
    </row>
    <row r="1438" spans="1:5" x14ac:dyDescent="0.3">
      <c r="A1438" s="73"/>
      <c r="B1438" s="22">
        <v>4</v>
      </c>
      <c r="C1438" s="22" t="s">
        <v>2666</v>
      </c>
      <c r="E1438" s="100"/>
    </row>
    <row r="1439" spans="1:5" x14ac:dyDescent="0.3">
      <c r="A1439" s="73"/>
      <c r="B1439" s="22">
        <v>5</v>
      </c>
      <c r="C1439" s="22" t="s">
        <v>2662</v>
      </c>
      <c r="E1439" s="100"/>
    </row>
    <row r="1440" spans="1:5" x14ac:dyDescent="0.3">
      <c r="A1440" s="73" t="s">
        <v>629</v>
      </c>
      <c r="B1440" s="22">
        <v>0</v>
      </c>
      <c r="C1440" s="22" t="s">
        <v>1280</v>
      </c>
      <c r="E1440" s="100"/>
    </row>
    <row r="1441" spans="1:5" x14ac:dyDescent="0.3">
      <c r="A1441" s="73"/>
      <c r="B1441" s="22">
        <v>1</v>
      </c>
      <c r="C1441" s="22" t="s">
        <v>2033</v>
      </c>
      <c r="E1441" s="100"/>
    </row>
    <row r="1442" spans="1:5" x14ac:dyDescent="0.3">
      <c r="A1442" s="73"/>
      <c r="B1442" s="22">
        <v>2</v>
      </c>
      <c r="C1442" s="22" t="s">
        <v>1962</v>
      </c>
      <c r="E1442" s="100"/>
    </row>
    <row r="1443" spans="1:5" x14ac:dyDescent="0.3">
      <c r="A1443" s="73"/>
      <c r="B1443" s="22">
        <v>3</v>
      </c>
      <c r="C1443" s="22" t="s">
        <v>1985</v>
      </c>
      <c r="E1443" s="100"/>
    </row>
    <row r="1444" spans="1:5" x14ac:dyDescent="0.3">
      <c r="A1444" s="73"/>
      <c r="B1444" s="22">
        <v>4</v>
      </c>
      <c r="C1444" s="22" t="s">
        <v>1986</v>
      </c>
      <c r="E1444" s="100"/>
    </row>
    <row r="1445" spans="1:5" x14ac:dyDescent="0.3">
      <c r="A1445" s="73"/>
      <c r="B1445" s="22">
        <v>5</v>
      </c>
      <c r="C1445" s="22" t="s">
        <v>4040</v>
      </c>
      <c r="E1445" s="100"/>
    </row>
    <row r="1446" spans="1:5" x14ac:dyDescent="0.3">
      <c r="A1446" s="73" t="s">
        <v>630</v>
      </c>
      <c r="B1446" s="22">
        <v>0</v>
      </c>
      <c r="C1446" s="22" t="s">
        <v>1280</v>
      </c>
      <c r="E1446" s="100"/>
    </row>
    <row r="1447" spans="1:5" x14ac:dyDescent="0.3">
      <c r="A1447" s="73"/>
      <c r="B1447" s="22">
        <v>1</v>
      </c>
      <c r="C1447" s="22" t="s">
        <v>1980</v>
      </c>
      <c r="E1447" s="100"/>
    </row>
    <row r="1448" spans="1:5" x14ac:dyDescent="0.3">
      <c r="A1448" s="73"/>
      <c r="B1448" s="22">
        <v>2</v>
      </c>
      <c r="C1448" s="22" t="s">
        <v>1981</v>
      </c>
      <c r="E1448" s="100"/>
    </row>
    <row r="1449" spans="1:5" x14ac:dyDescent="0.3">
      <c r="A1449" s="73"/>
      <c r="B1449" s="22">
        <v>3</v>
      </c>
      <c r="C1449" s="22" t="s">
        <v>1984</v>
      </c>
      <c r="E1449" s="100"/>
    </row>
    <row r="1450" spans="1:5" x14ac:dyDescent="0.3">
      <c r="A1450" s="73"/>
      <c r="B1450" s="22">
        <v>4</v>
      </c>
      <c r="C1450" s="22" t="s">
        <v>1983</v>
      </c>
      <c r="E1450" s="100"/>
    </row>
    <row r="1451" spans="1:5" x14ac:dyDescent="0.3">
      <c r="A1451" s="73"/>
      <c r="B1451" s="22">
        <v>5</v>
      </c>
      <c r="C1451" s="22" t="s">
        <v>1982</v>
      </c>
      <c r="E1451" s="100"/>
    </row>
    <row r="1452" spans="1:5" x14ac:dyDescent="0.3">
      <c r="A1452" s="73" t="s">
        <v>4029</v>
      </c>
      <c r="B1452" s="22">
        <v>0</v>
      </c>
      <c r="C1452" s="22" t="s">
        <v>1280</v>
      </c>
      <c r="E1452" s="100"/>
    </row>
    <row r="1453" spans="1:5" x14ac:dyDescent="0.3">
      <c r="A1453" s="73"/>
      <c r="B1453" s="22">
        <v>1</v>
      </c>
      <c r="C1453" s="22" t="s">
        <v>4035</v>
      </c>
      <c r="E1453" s="100"/>
    </row>
    <row r="1454" spans="1:5" x14ac:dyDescent="0.3">
      <c r="A1454" s="73"/>
      <c r="B1454" s="22">
        <v>2</v>
      </c>
      <c r="C1454" s="22" t="s">
        <v>4036</v>
      </c>
      <c r="E1454" s="100"/>
    </row>
    <row r="1455" spans="1:5" x14ac:dyDescent="0.3">
      <c r="A1455" s="73"/>
      <c r="B1455" s="22">
        <v>3</v>
      </c>
      <c r="C1455" s="22" t="s">
        <v>4037</v>
      </c>
      <c r="E1455" s="100"/>
    </row>
    <row r="1456" spans="1:5" x14ac:dyDescent="0.3">
      <c r="A1456" s="73"/>
      <c r="B1456" s="22">
        <v>4</v>
      </c>
      <c r="C1456" s="22" t="s">
        <v>4038</v>
      </c>
      <c r="E1456" s="100"/>
    </row>
    <row r="1457" spans="1:5" x14ac:dyDescent="0.3">
      <c r="A1457" s="73"/>
      <c r="B1457" s="22">
        <v>5</v>
      </c>
      <c r="C1457" s="22" t="s">
        <v>4039</v>
      </c>
      <c r="E1457" s="100"/>
    </row>
    <row r="1458" spans="1:5" ht="15.15" thickBot="1" x14ac:dyDescent="0.35">
      <c r="A1458" s="32"/>
      <c r="E1458" s="100"/>
    </row>
    <row r="1459" spans="1:5" x14ac:dyDescent="0.3">
      <c r="A1459" s="53" t="s">
        <v>2008</v>
      </c>
      <c r="B1459" s="65" t="s">
        <v>23</v>
      </c>
      <c r="C1459" s="65" t="s">
        <v>1257</v>
      </c>
      <c r="E1459" s="100"/>
    </row>
    <row r="1460" spans="1:5" x14ac:dyDescent="0.3">
      <c r="A1460" s="73" t="s">
        <v>2011</v>
      </c>
      <c r="B1460" s="22">
        <v>0</v>
      </c>
      <c r="C1460" s="22" t="s">
        <v>1280</v>
      </c>
      <c r="E1460" s="100"/>
    </row>
    <row r="1461" spans="1:5" x14ac:dyDescent="0.3">
      <c r="A1461" s="73"/>
      <c r="B1461" s="22">
        <v>1</v>
      </c>
      <c r="C1461" s="22" t="s">
        <v>1941</v>
      </c>
      <c r="E1461" s="100"/>
    </row>
    <row r="1462" spans="1:5" x14ac:dyDescent="0.3">
      <c r="A1462" s="73"/>
      <c r="B1462" s="22">
        <v>2</v>
      </c>
      <c r="C1462" s="22" t="s">
        <v>1942</v>
      </c>
      <c r="E1462" s="100"/>
    </row>
    <row r="1463" spans="1:5" x14ac:dyDescent="0.3">
      <c r="A1463" s="73"/>
      <c r="B1463" s="22">
        <v>3</v>
      </c>
      <c r="C1463" s="22" t="s">
        <v>1943</v>
      </c>
      <c r="E1463" s="100"/>
    </row>
    <row r="1464" spans="1:5" x14ac:dyDescent="0.3">
      <c r="A1464" s="73"/>
      <c r="B1464" s="22">
        <v>4</v>
      </c>
      <c r="C1464" s="22" t="s">
        <v>1947</v>
      </c>
      <c r="E1464" s="100"/>
    </row>
    <row r="1465" spans="1:5" x14ac:dyDescent="0.3">
      <c r="A1465" s="73"/>
      <c r="B1465" s="22">
        <v>5</v>
      </c>
      <c r="C1465" s="22" t="s">
        <v>1946</v>
      </c>
      <c r="E1465" s="100"/>
    </row>
    <row r="1466" spans="1:5" x14ac:dyDescent="0.3">
      <c r="A1466" s="73" t="s">
        <v>2012</v>
      </c>
      <c r="B1466" s="22">
        <v>0</v>
      </c>
      <c r="C1466" s="22" t="s">
        <v>1280</v>
      </c>
      <c r="E1466" s="100"/>
    </row>
    <row r="1467" spans="1:5" x14ac:dyDescent="0.3">
      <c r="A1467" s="73"/>
      <c r="B1467" s="22">
        <v>1</v>
      </c>
      <c r="C1467" s="22" t="s">
        <v>2006</v>
      </c>
      <c r="E1467" s="100"/>
    </row>
    <row r="1468" spans="1:5" x14ac:dyDescent="0.3">
      <c r="A1468" s="73"/>
      <c r="B1468" s="22">
        <v>2</v>
      </c>
      <c r="C1468" s="22" t="s">
        <v>1942</v>
      </c>
      <c r="E1468" s="100"/>
    </row>
    <row r="1469" spans="1:5" x14ac:dyDescent="0.3">
      <c r="A1469" s="73"/>
      <c r="B1469" s="22">
        <v>3</v>
      </c>
      <c r="C1469" s="22" t="s">
        <v>1943</v>
      </c>
      <c r="E1469" s="100"/>
    </row>
    <row r="1470" spans="1:5" x14ac:dyDescent="0.3">
      <c r="A1470" s="73"/>
      <c r="B1470" s="22">
        <v>4</v>
      </c>
      <c r="C1470" s="22" t="s">
        <v>1944</v>
      </c>
      <c r="E1470" s="100"/>
    </row>
    <row r="1471" spans="1:5" x14ac:dyDescent="0.3">
      <c r="A1471" s="73"/>
      <c r="B1471" s="22">
        <v>5</v>
      </c>
      <c r="C1471" s="22" t="s">
        <v>1945</v>
      </c>
      <c r="E1471" s="100"/>
    </row>
    <row r="1472" spans="1:5" x14ac:dyDescent="0.3">
      <c r="A1472" s="73" t="s">
        <v>2014</v>
      </c>
      <c r="B1472" s="22">
        <v>0</v>
      </c>
      <c r="C1472" s="22" t="s">
        <v>1280</v>
      </c>
      <c r="E1472" s="100"/>
    </row>
    <row r="1473" spans="1:5" x14ac:dyDescent="0.3">
      <c r="A1473" s="73"/>
      <c r="B1473" s="22">
        <v>1</v>
      </c>
      <c r="C1473" s="22" t="s">
        <v>1263</v>
      </c>
      <c r="E1473" s="100"/>
    </row>
    <row r="1474" spans="1:5" x14ac:dyDescent="0.3">
      <c r="A1474" s="73"/>
      <c r="B1474" s="22">
        <v>2</v>
      </c>
      <c r="C1474" s="22" t="s">
        <v>1264</v>
      </c>
      <c r="E1474" s="100"/>
    </row>
    <row r="1475" spans="1:5" x14ac:dyDescent="0.3">
      <c r="A1475" s="73"/>
      <c r="B1475" s="22">
        <v>3</v>
      </c>
      <c r="C1475" s="22" t="s">
        <v>1997</v>
      </c>
      <c r="E1475" s="100"/>
    </row>
    <row r="1476" spans="1:5" x14ac:dyDescent="0.3">
      <c r="A1476" s="73"/>
      <c r="B1476" s="22">
        <v>4</v>
      </c>
      <c r="C1476" s="22" t="s">
        <v>1998</v>
      </c>
      <c r="E1476" s="100"/>
    </row>
    <row r="1477" spans="1:5" x14ac:dyDescent="0.3">
      <c r="A1477" s="73"/>
      <c r="B1477" s="22">
        <v>5</v>
      </c>
      <c r="C1477" s="22" t="s">
        <v>1276</v>
      </c>
      <c r="E1477" s="100"/>
    </row>
    <row r="1478" spans="1:5" x14ac:dyDescent="0.3">
      <c r="A1478" s="73" t="s">
        <v>2015</v>
      </c>
      <c r="B1478" s="22">
        <v>0</v>
      </c>
      <c r="C1478" s="22" t="s">
        <v>1280</v>
      </c>
      <c r="E1478" s="100"/>
    </row>
    <row r="1479" spans="1:5" x14ac:dyDescent="0.3">
      <c r="A1479" s="73"/>
      <c r="B1479" s="22">
        <v>1</v>
      </c>
      <c r="C1479" s="22" t="s">
        <v>1263</v>
      </c>
      <c r="E1479" s="100"/>
    </row>
    <row r="1480" spans="1:5" x14ac:dyDescent="0.3">
      <c r="A1480" s="73"/>
      <c r="B1480" s="22">
        <v>2</v>
      </c>
      <c r="C1480" s="22" t="s">
        <v>1264</v>
      </c>
      <c r="E1480" s="100"/>
    </row>
    <row r="1481" spans="1:5" x14ac:dyDescent="0.3">
      <c r="A1481" s="73"/>
      <c r="B1481" s="22">
        <v>3</v>
      </c>
      <c r="C1481" s="22" t="s">
        <v>1997</v>
      </c>
      <c r="E1481" s="100"/>
    </row>
    <row r="1482" spans="1:5" x14ac:dyDescent="0.3">
      <c r="A1482" s="73"/>
      <c r="B1482" s="22">
        <v>4</v>
      </c>
      <c r="C1482" s="22" t="s">
        <v>1999</v>
      </c>
      <c r="E1482" s="100"/>
    </row>
    <row r="1483" spans="1:5" x14ac:dyDescent="0.3">
      <c r="A1483" s="73"/>
      <c r="B1483" s="22">
        <v>5</v>
      </c>
      <c r="C1483" s="22" t="s">
        <v>1276</v>
      </c>
      <c r="E1483" s="100"/>
    </row>
    <row r="1484" spans="1:5" x14ac:dyDescent="0.3">
      <c r="A1484" s="73" t="s">
        <v>2017</v>
      </c>
      <c r="B1484" s="22">
        <v>0</v>
      </c>
      <c r="C1484" s="22" t="s">
        <v>1280</v>
      </c>
      <c r="D1484" t="s">
        <v>2927</v>
      </c>
      <c r="E1484" s="100"/>
    </row>
    <row r="1485" spans="1:5" x14ac:dyDescent="0.3">
      <c r="A1485" s="73"/>
      <c r="B1485" s="22">
        <v>1</v>
      </c>
      <c r="C1485" s="22" t="s">
        <v>2034</v>
      </c>
      <c r="E1485" s="100"/>
    </row>
    <row r="1486" spans="1:5" x14ac:dyDescent="0.3">
      <c r="A1486" s="73"/>
      <c r="B1486" s="22">
        <v>2</v>
      </c>
      <c r="C1486" s="22" t="s">
        <v>2035</v>
      </c>
      <c r="E1486" s="100"/>
    </row>
    <row r="1487" spans="1:5" x14ac:dyDescent="0.3">
      <c r="A1487" s="73"/>
      <c r="B1487" s="22">
        <v>3</v>
      </c>
      <c r="C1487" s="22" t="s">
        <v>1957</v>
      </c>
      <c r="E1487" s="100"/>
    </row>
    <row r="1488" spans="1:5" x14ac:dyDescent="0.3">
      <c r="A1488" s="73"/>
      <c r="B1488" s="22">
        <v>4</v>
      </c>
      <c r="C1488" s="22" t="s">
        <v>2546</v>
      </c>
      <c r="E1488" s="100"/>
    </row>
    <row r="1489" spans="1:5" x14ac:dyDescent="0.3">
      <c r="A1489" s="73"/>
      <c r="B1489" s="22">
        <v>5</v>
      </c>
      <c r="C1489" s="22" t="s">
        <v>2547</v>
      </c>
      <c r="E1489" s="100"/>
    </row>
    <row r="1490" spans="1:5" x14ac:dyDescent="0.3">
      <c r="A1490" s="73" t="s">
        <v>2018</v>
      </c>
      <c r="B1490" s="22">
        <v>0</v>
      </c>
      <c r="C1490" s="22" t="s">
        <v>1280</v>
      </c>
      <c r="D1490" t="s">
        <v>2906</v>
      </c>
      <c r="E1490" s="100"/>
    </row>
    <row r="1491" spans="1:5" x14ac:dyDescent="0.3">
      <c r="A1491" s="73"/>
      <c r="B1491" s="22">
        <v>1</v>
      </c>
      <c r="C1491" s="22" t="s">
        <v>1950</v>
      </c>
      <c r="E1491" s="100"/>
    </row>
    <row r="1492" spans="1:5" x14ac:dyDescent="0.3">
      <c r="A1492" s="73"/>
      <c r="B1492" s="22">
        <v>2</v>
      </c>
      <c r="C1492" s="22" t="s">
        <v>1951</v>
      </c>
      <c r="E1492" s="100"/>
    </row>
    <row r="1493" spans="1:5" x14ac:dyDescent="0.3">
      <c r="A1493" s="73"/>
      <c r="B1493" s="22">
        <v>3</v>
      </c>
      <c r="C1493" s="22" t="s">
        <v>1954</v>
      </c>
      <c r="E1493" s="100"/>
    </row>
    <row r="1494" spans="1:5" x14ac:dyDescent="0.3">
      <c r="A1494" s="73"/>
      <c r="B1494" s="22">
        <v>4</v>
      </c>
      <c r="C1494" s="22" t="s">
        <v>1953</v>
      </c>
      <c r="E1494" s="100"/>
    </row>
    <row r="1495" spans="1:5" x14ac:dyDescent="0.3">
      <c r="A1495" s="73"/>
      <c r="B1495" s="22">
        <v>5</v>
      </c>
      <c r="C1495" s="22" t="s">
        <v>1952</v>
      </c>
      <c r="E1495" s="100"/>
    </row>
    <row r="1496" spans="1:5" x14ac:dyDescent="0.3">
      <c r="A1496" s="73" t="s">
        <v>2019</v>
      </c>
      <c r="B1496" s="22">
        <v>0</v>
      </c>
      <c r="C1496" s="22" t="s">
        <v>1280</v>
      </c>
      <c r="D1496" t="s">
        <v>3268</v>
      </c>
      <c r="E1496" s="100"/>
    </row>
    <row r="1497" spans="1:5" x14ac:dyDescent="0.3">
      <c r="A1497" s="73"/>
      <c r="B1497" s="22">
        <v>1</v>
      </c>
      <c r="C1497" s="22" t="s">
        <v>1992</v>
      </c>
      <c r="E1497" s="100"/>
    </row>
    <row r="1498" spans="1:5" x14ac:dyDescent="0.3">
      <c r="A1498" s="73"/>
      <c r="B1498" s="22">
        <v>2</v>
      </c>
      <c r="C1498" s="22" t="s">
        <v>1993</v>
      </c>
      <c r="E1498" s="100"/>
    </row>
    <row r="1499" spans="1:5" x14ac:dyDescent="0.3">
      <c r="A1499" s="73"/>
      <c r="B1499" s="22">
        <v>3</v>
      </c>
      <c r="C1499" s="22" t="s">
        <v>1994</v>
      </c>
      <c r="E1499" s="100"/>
    </row>
    <row r="1500" spans="1:5" x14ac:dyDescent="0.3">
      <c r="A1500" s="73"/>
      <c r="B1500" s="22">
        <v>4</v>
      </c>
      <c r="C1500" s="22" t="s">
        <v>1995</v>
      </c>
      <c r="E1500" s="100"/>
    </row>
    <row r="1501" spans="1:5" x14ac:dyDescent="0.3">
      <c r="A1501" s="73"/>
      <c r="B1501" s="22">
        <v>5</v>
      </c>
      <c r="C1501" s="22" t="s">
        <v>1996</v>
      </c>
      <c r="E1501" s="100"/>
    </row>
    <row r="1502" spans="1:5" x14ac:dyDescent="0.3">
      <c r="A1502" s="73" t="s">
        <v>2020</v>
      </c>
      <c r="B1502" s="22">
        <v>0</v>
      </c>
      <c r="C1502" s="22" t="s">
        <v>1280</v>
      </c>
      <c r="D1502" t="s">
        <v>2907</v>
      </c>
      <c r="E1502" s="100"/>
    </row>
    <row r="1503" spans="1:5" x14ac:dyDescent="0.3">
      <c r="A1503" s="73"/>
      <c r="B1503" s="22">
        <v>1</v>
      </c>
      <c r="C1503" s="22" t="s">
        <v>1956</v>
      </c>
      <c r="E1503" s="100"/>
    </row>
    <row r="1504" spans="1:5" x14ac:dyDescent="0.3">
      <c r="A1504" s="73"/>
      <c r="B1504" s="22">
        <v>2</v>
      </c>
      <c r="C1504" s="22" t="s">
        <v>1961</v>
      </c>
      <c r="E1504" s="100"/>
    </row>
    <row r="1505" spans="1:5" x14ac:dyDescent="0.3">
      <c r="A1505" s="73"/>
      <c r="B1505" s="22">
        <v>3</v>
      </c>
      <c r="C1505" s="22" t="s">
        <v>1959</v>
      </c>
      <c r="E1505" s="100"/>
    </row>
    <row r="1506" spans="1:5" x14ac:dyDescent="0.3">
      <c r="A1506" s="73"/>
      <c r="B1506" s="22">
        <v>4</v>
      </c>
      <c r="C1506" s="22" t="s">
        <v>1960</v>
      </c>
      <c r="E1506" s="100"/>
    </row>
    <row r="1507" spans="1:5" x14ac:dyDescent="0.3">
      <c r="A1507" s="73"/>
      <c r="B1507" s="22">
        <v>5</v>
      </c>
      <c r="C1507" s="22" t="s">
        <v>1958</v>
      </c>
      <c r="E1507" s="100"/>
    </row>
    <row r="1508" spans="1:5" x14ac:dyDescent="0.3">
      <c r="A1508" s="73" t="s">
        <v>3399</v>
      </c>
      <c r="B1508" s="22">
        <v>0</v>
      </c>
      <c r="C1508" s="22" t="s">
        <v>1280</v>
      </c>
      <c r="D1508" t="s">
        <v>2908</v>
      </c>
      <c r="E1508" s="100"/>
    </row>
    <row r="1509" spans="1:5" x14ac:dyDescent="0.3">
      <c r="A1509" s="73"/>
      <c r="B1509" s="22">
        <v>1</v>
      </c>
      <c r="C1509" s="22" t="s">
        <v>3271</v>
      </c>
      <c r="E1509" s="100"/>
    </row>
    <row r="1510" spans="1:5" x14ac:dyDescent="0.3">
      <c r="A1510" s="73"/>
      <c r="B1510" s="22">
        <v>2</v>
      </c>
      <c r="C1510" s="22" t="s">
        <v>3272</v>
      </c>
      <c r="E1510" s="100"/>
    </row>
    <row r="1511" spans="1:5" x14ac:dyDescent="0.3">
      <c r="A1511" s="73"/>
      <c r="B1511" s="22">
        <v>3</v>
      </c>
      <c r="C1511" s="22" t="s">
        <v>3282</v>
      </c>
      <c r="E1511" s="100"/>
    </row>
    <row r="1512" spans="1:5" x14ac:dyDescent="0.3">
      <c r="A1512" s="73"/>
      <c r="B1512" s="22">
        <v>4</v>
      </c>
      <c r="C1512" s="22" t="s">
        <v>3283</v>
      </c>
      <c r="E1512" s="100"/>
    </row>
    <row r="1513" spans="1:5" x14ac:dyDescent="0.3">
      <c r="A1513" s="73"/>
      <c r="B1513" s="22">
        <v>5</v>
      </c>
      <c r="C1513" s="22" t="s">
        <v>3284</v>
      </c>
      <c r="E1513" s="100"/>
    </row>
    <row r="1514" spans="1:5" x14ac:dyDescent="0.3">
      <c r="A1514" s="73" t="s">
        <v>3400</v>
      </c>
      <c r="B1514" s="22">
        <v>0</v>
      </c>
      <c r="C1514" s="22" t="s">
        <v>1280</v>
      </c>
      <c r="E1514" s="100"/>
    </row>
    <row r="1515" spans="1:5" x14ac:dyDescent="0.3">
      <c r="B1515" s="22">
        <v>1</v>
      </c>
      <c r="C1515" s="22" t="s">
        <v>3273</v>
      </c>
      <c r="E1515" s="100"/>
    </row>
    <row r="1516" spans="1:5" x14ac:dyDescent="0.3">
      <c r="A1516" s="73"/>
      <c r="B1516" s="22">
        <v>2</v>
      </c>
      <c r="C1516" s="22" t="s">
        <v>3278</v>
      </c>
      <c r="E1516" s="100"/>
    </row>
    <row r="1517" spans="1:5" x14ac:dyDescent="0.3">
      <c r="A1517" s="73"/>
      <c r="B1517" s="22">
        <v>3</v>
      </c>
      <c r="C1517" s="22" t="s">
        <v>3279</v>
      </c>
      <c r="E1517" s="100"/>
    </row>
    <row r="1518" spans="1:5" x14ac:dyDescent="0.3">
      <c r="A1518" s="73"/>
      <c r="B1518" s="22">
        <v>4</v>
      </c>
      <c r="C1518" s="22" t="s">
        <v>3280</v>
      </c>
      <c r="E1518" s="100"/>
    </row>
    <row r="1519" spans="1:5" x14ac:dyDescent="0.3">
      <c r="A1519" s="73"/>
      <c r="B1519" s="22">
        <v>5</v>
      </c>
      <c r="C1519" s="22" t="s">
        <v>3281</v>
      </c>
      <c r="E1519" s="100"/>
    </row>
    <row r="1520" spans="1:5" x14ac:dyDescent="0.3">
      <c r="A1520" s="73" t="s">
        <v>3401</v>
      </c>
      <c r="B1520" s="22">
        <v>0</v>
      </c>
      <c r="C1520" s="22" t="s">
        <v>1280</v>
      </c>
      <c r="E1520" s="100"/>
    </row>
    <row r="1521" spans="1:5" x14ac:dyDescent="0.3">
      <c r="A1521" s="73"/>
      <c r="B1521" s="22">
        <v>1</v>
      </c>
      <c r="C1521" s="22" t="s">
        <v>3274</v>
      </c>
      <c r="E1521" s="100"/>
    </row>
    <row r="1522" spans="1:5" x14ac:dyDescent="0.3">
      <c r="B1522" s="22">
        <v>2</v>
      </c>
      <c r="C1522" s="22" t="s">
        <v>3275</v>
      </c>
      <c r="E1522" s="100"/>
    </row>
    <row r="1523" spans="1:5" x14ac:dyDescent="0.3">
      <c r="A1523" s="73"/>
      <c r="B1523" s="22">
        <v>3</v>
      </c>
      <c r="C1523" s="22" t="s">
        <v>3293</v>
      </c>
      <c r="E1523" s="100"/>
    </row>
    <row r="1524" spans="1:5" x14ac:dyDescent="0.3">
      <c r="A1524" s="73"/>
      <c r="B1524" s="22">
        <v>4</v>
      </c>
      <c r="C1524" s="22" t="s">
        <v>3276</v>
      </c>
      <c r="E1524" s="100"/>
    </row>
    <row r="1525" spans="1:5" x14ac:dyDescent="0.3">
      <c r="A1525" s="73"/>
      <c r="B1525" s="22">
        <v>5</v>
      </c>
      <c r="C1525" s="22" t="s">
        <v>3277</v>
      </c>
      <c r="E1525" s="100"/>
    </row>
    <row r="1526" spans="1:5" x14ac:dyDescent="0.3">
      <c r="A1526" s="73" t="s">
        <v>3402</v>
      </c>
      <c r="B1526" s="22">
        <v>0</v>
      </c>
      <c r="C1526" s="22" t="s">
        <v>1280</v>
      </c>
      <c r="E1526" s="100"/>
    </row>
    <row r="1527" spans="1:5" x14ac:dyDescent="0.3">
      <c r="A1527" s="73"/>
      <c r="B1527" s="22">
        <v>1</v>
      </c>
      <c r="C1527" s="22" t="s">
        <v>3285</v>
      </c>
      <c r="E1527" s="100"/>
    </row>
    <row r="1528" spans="1:5" x14ac:dyDescent="0.3">
      <c r="A1528" s="73"/>
      <c r="B1528" s="22">
        <v>2</v>
      </c>
      <c r="C1528" s="22" t="s">
        <v>3288</v>
      </c>
      <c r="E1528" s="100"/>
    </row>
    <row r="1529" spans="1:5" x14ac:dyDescent="0.3">
      <c r="B1529" s="22">
        <v>3</v>
      </c>
      <c r="C1529" s="22" t="s">
        <v>3289</v>
      </c>
      <c r="E1529" s="100"/>
    </row>
    <row r="1530" spans="1:5" x14ac:dyDescent="0.3">
      <c r="A1530" s="73"/>
      <c r="B1530" s="22">
        <v>4</v>
      </c>
      <c r="C1530" s="22" t="s">
        <v>3287</v>
      </c>
      <c r="E1530" s="100"/>
    </row>
    <row r="1531" spans="1:5" x14ac:dyDescent="0.3">
      <c r="A1531" s="73"/>
      <c r="B1531" s="22">
        <v>5</v>
      </c>
      <c r="C1531" s="22" t="s">
        <v>3290</v>
      </c>
      <c r="E1531" s="100"/>
    </row>
    <row r="1532" spans="1:5" x14ac:dyDescent="0.3">
      <c r="A1532" s="73" t="s">
        <v>3403</v>
      </c>
      <c r="B1532" s="22">
        <v>0</v>
      </c>
      <c r="C1532" s="22" t="s">
        <v>1280</v>
      </c>
      <c r="E1532" s="100"/>
    </row>
    <row r="1533" spans="1:5" x14ac:dyDescent="0.3">
      <c r="A1533" s="73"/>
      <c r="B1533" s="22">
        <v>1</v>
      </c>
      <c r="C1533" s="22" t="s">
        <v>3340</v>
      </c>
      <c r="E1533" s="100"/>
    </row>
    <row r="1534" spans="1:5" x14ac:dyDescent="0.3">
      <c r="A1534" s="73"/>
      <c r="B1534" s="22">
        <v>2</v>
      </c>
      <c r="C1534" s="22" t="s">
        <v>3291</v>
      </c>
      <c r="E1534" s="100"/>
    </row>
    <row r="1535" spans="1:5" x14ac:dyDescent="0.3">
      <c r="B1535" s="22">
        <v>3</v>
      </c>
      <c r="C1535" s="22" t="s">
        <v>3339</v>
      </c>
      <c r="E1535" s="100"/>
    </row>
    <row r="1536" spans="1:5" x14ac:dyDescent="0.3">
      <c r="A1536" s="73"/>
      <c r="B1536" s="22">
        <v>4</v>
      </c>
      <c r="C1536" s="22" t="s">
        <v>3337</v>
      </c>
      <c r="E1536" s="100"/>
    </row>
    <row r="1537" spans="1:5" x14ac:dyDescent="0.3">
      <c r="A1537" s="73"/>
      <c r="B1537" s="22">
        <v>5</v>
      </c>
      <c r="C1537" s="22" t="s">
        <v>3338</v>
      </c>
      <c r="E1537" s="100"/>
    </row>
    <row r="1538" spans="1:5" x14ac:dyDescent="0.3">
      <c r="A1538" s="73" t="s">
        <v>2026</v>
      </c>
      <c r="B1538" s="22">
        <v>0</v>
      </c>
      <c r="C1538" s="22" t="s">
        <v>1280</v>
      </c>
      <c r="E1538" s="100"/>
    </row>
    <row r="1539" spans="1:5" x14ac:dyDescent="0.3">
      <c r="A1539" s="73"/>
      <c r="B1539" s="22">
        <v>1</v>
      </c>
      <c r="C1539" s="22" t="s">
        <v>1976</v>
      </c>
      <c r="E1539" s="100"/>
    </row>
    <row r="1540" spans="1:5" x14ac:dyDescent="0.3">
      <c r="A1540" s="73"/>
      <c r="B1540" s="22">
        <v>2</v>
      </c>
      <c r="C1540" s="22" t="s">
        <v>1978</v>
      </c>
      <c r="E1540" s="100"/>
    </row>
    <row r="1541" spans="1:5" x14ac:dyDescent="0.3">
      <c r="A1541" s="73"/>
      <c r="B1541" s="22">
        <v>3</v>
      </c>
      <c r="C1541" s="22" t="s">
        <v>1979</v>
      </c>
      <c r="E1541" s="100"/>
    </row>
    <row r="1542" spans="1:5" x14ac:dyDescent="0.3">
      <c r="A1542" s="73"/>
      <c r="B1542" s="22">
        <v>4</v>
      </c>
      <c r="C1542" s="22" t="s">
        <v>3292</v>
      </c>
      <c r="E1542" s="100"/>
    </row>
    <row r="1543" spans="1:5" x14ac:dyDescent="0.3">
      <c r="A1543" s="73"/>
      <c r="B1543" s="22">
        <v>5</v>
      </c>
      <c r="C1543" s="22" t="s">
        <v>1975</v>
      </c>
      <c r="E1543" s="100"/>
    </row>
    <row r="1544" spans="1:5" x14ac:dyDescent="0.3">
      <c r="A1544" s="73" t="s">
        <v>2027</v>
      </c>
      <c r="B1544" s="22">
        <v>0</v>
      </c>
      <c r="C1544" s="22" t="s">
        <v>1280</v>
      </c>
      <c r="E1544" s="100"/>
    </row>
    <row r="1545" spans="1:5" x14ac:dyDescent="0.3">
      <c r="A1545" s="73"/>
      <c r="B1545" s="22">
        <v>1</v>
      </c>
      <c r="C1545" s="22" t="s">
        <v>1963</v>
      </c>
      <c r="E1545" s="100"/>
    </row>
    <row r="1546" spans="1:5" x14ac:dyDescent="0.3">
      <c r="A1546" s="73"/>
      <c r="B1546" s="22">
        <v>2</v>
      </c>
      <c r="C1546" s="22" t="s">
        <v>1964</v>
      </c>
      <c r="E1546" s="100"/>
    </row>
    <row r="1547" spans="1:5" x14ac:dyDescent="0.3">
      <c r="A1547" s="73"/>
      <c r="B1547" s="22">
        <v>3</v>
      </c>
      <c r="C1547" s="22" t="s">
        <v>1971</v>
      </c>
      <c r="E1547" s="100"/>
    </row>
    <row r="1548" spans="1:5" x14ac:dyDescent="0.3">
      <c r="A1548" s="73"/>
      <c r="B1548" s="22">
        <v>4</v>
      </c>
      <c r="C1548" s="22" t="s">
        <v>1965</v>
      </c>
      <c r="E1548" s="100"/>
    </row>
    <row r="1549" spans="1:5" x14ac:dyDescent="0.3">
      <c r="A1549" s="73"/>
      <c r="B1549" s="22">
        <v>5</v>
      </c>
      <c r="C1549" s="22" t="s">
        <v>1966</v>
      </c>
      <c r="E1549" s="100"/>
    </row>
    <row r="1550" spans="1:5" x14ac:dyDescent="0.3">
      <c r="A1550" s="73" t="s">
        <v>3377</v>
      </c>
      <c r="B1550" s="22">
        <v>0</v>
      </c>
      <c r="C1550" s="22" t="s">
        <v>1280</v>
      </c>
      <c r="E1550" s="100"/>
    </row>
    <row r="1551" spans="1:5" x14ac:dyDescent="0.3">
      <c r="A1551" s="73"/>
      <c r="B1551" s="22">
        <v>1</v>
      </c>
      <c r="C1551" s="22" t="s">
        <v>1967</v>
      </c>
      <c r="E1551" s="100"/>
    </row>
    <row r="1552" spans="1:5" x14ac:dyDescent="0.3">
      <c r="A1552" s="73"/>
      <c r="B1552" s="22">
        <v>2</v>
      </c>
      <c r="C1552" s="22" t="s">
        <v>1968</v>
      </c>
      <c r="E1552" s="100"/>
    </row>
    <row r="1553" spans="1:5" x14ac:dyDescent="0.3">
      <c r="A1553" s="73"/>
      <c r="B1553" s="22">
        <v>3</v>
      </c>
      <c r="C1553" s="22" t="s">
        <v>1969</v>
      </c>
      <c r="E1553" s="100"/>
    </row>
    <row r="1554" spans="1:5" x14ac:dyDescent="0.3">
      <c r="A1554" s="73"/>
      <c r="B1554" s="22">
        <v>4</v>
      </c>
      <c r="C1554" s="22" t="s">
        <v>1965</v>
      </c>
      <c r="E1554" s="100"/>
    </row>
    <row r="1555" spans="1:5" x14ac:dyDescent="0.3">
      <c r="A1555" s="73"/>
      <c r="B1555" s="22">
        <v>5</v>
      </c>
      <c r="C1555" s="22" t="s">
        <v>1970</v>
      </c>
      <c r="E1555" s="100"/>
    </row>
    <row r="1556" spans="1:5" x14ac:dyDescent="0.3">
      <c r="A1556" s="73" t="s">
        <v>3378</v>
      </c>
      <c r="B1556" s="22">
        <v>0</v>
      </c>
      <c r="C1556" s="22" t="s">
        <v>1280</v>
      </c>
      <c r="E1556" s="100"/>
    </row>
    <row r="1557" spans="1:5" x14ac:dyDescent="0.3">
      <c r="A1557" s="73"/>
      <c r="B1557" s="22">
        <v>1</v>
      </c>
      <c r="C1557" s="22" t="s">
        <v>1977</v>
      </c>
      <c r="E1557" s="100"/>
    </row>
    <row r="1558" spans="1:5" x14ac:dyDescent="0.3">
      <c r="A1558" s="73"/>
      <c r="B1558" s="22">
        <v>2</v>
      </c>
      <c r="C1558" s="22" t="s">
        <v>1974</v>
      </c>
      <c r="E1558" s="100"/>
    </row>
    <row r="1559" spans="1:5" x14ac:dyDescent="0.3">
      <c r="A1559" s="73"/>
      <c r="B1559" s="22">
        <v>3</v>
      </c>
      <c r="C1559" s="22" t="s">
        <v>1973</v>
      </c>
      <c r="E1559" s="100"/>
    </row>
    <row r="1560" spans="1:5" x14ac:dyDescent="0.3">
      <c r="A1560" s="73"/>
      <c r="B1560" s="22">
        <v>4</v>
      </c>
      <c r="C1560" s="22" t="s">
        <v>1972</v>
      </c>
      <c r="E1560" s="100"/>
    </row>
    <row r="1561" spans="1:5" x14ac:dyDescent="0.3">
      <c r="A1561" s="73"/>
      <c r="B1561" s="22">
        <v>5</v>
      </c>
      <c r="C1561" s="22" t="s">
        <v>2007</v>
      </c>
      <c r="E1561" s="100"/>
    </row>
    <row r="1562" spans="1:5" x14ac:dyDescent="0.3">
      <c r="A1562" s="73" t="s">
        <v>2726</v>
      </c>
      <c r="B1562" s="22">
        <v>0</v>
      </c>
      <c r="C1562" s="22" t="s">
        <v>1280</v>
      </c>
      <c r="E1562" s="100"/>
    </row>
    <row r="1563" spans="1:5" x14ac:dyDescent="0.3">
      <c r="A1563" s="73"/>
      <c r="B1563" s="22">
        <v>1</v>
      </c>
      <c r="C1563" s="22" t="s">
        <v>2721</v>
      </c>
      <c r="E1563" s="100"/>
    </row>
    <row r="1564" spans="1:5" x14ac:dyDescent="0.3">
      <c r="A1564" s="73"/>
      <c r="B1564" s="22">
        <v>2</v>
      </c>
      <c r="C1564" s="22" t="s">
        <v>2723</v>
      </c>
      <c r="E1564" s="100"/>
    </row>
    <row r="1565" spans="1:5" x14ac:dyDescent="0.3">
      <c r="A1565" s="73"/>
      <c r="B1565" s="22">
        <v>3</v>
      </c>
      <c r="C1565" s="22" t="s">
        <v>2725</v>
      </c>
      <c r="E1565" s="100"/>
    </row>
    <row r="1566" spans="1:5" x14ac:dyDescent="0.3">
      <c r="A1566" s="73"/>
      <c r="B1566" s="22">
        <v>4</v>
      </c>
      <c r="C1566" s="22" t="s">
        <v>2724</v>
      </c>
      <c r="E1566" s="100"/>
    </row>
    <row r="1567" spans="1:5" x14ac:dyDescent="0.3">
      <c r="A1567" s="73"/>
      <c r="B1567" s="22">
        <v>5</v>
      </c>
      <c r="C1567" s="22" t="s">
        <v>2722</v>
      </c>
      <c r="E1567" s="100"/>
    </row>
    <row r="1568" spans="1:5" x14ac:dyDescent="0.3">
      <c r="A1568" s="73" t="s">
        <v>3379</v>
      </c>
      <c r="B1568" s="22">
        <v>0</v>
      </c>
      <c r="C1568" s="22" t="s">
        <v>1280</v>
      </c>
      <c r="E1568" s="100"/>
    </row>
    <row r="1569" spans="1:5" x14ac:dyDescent="0.3">
      <c r="A1569" s="73"/>
      <c r="B1569" s="22">
        <v>1</v>
      </c>
      <c r="C1569" s="22" t="s">
        <v>2664</v>
      </c>
      <c r="E1569" s="100"/>
    </row>
    <row r="1570" spans="1:5" x14ac:dyDescent="0.3">
      <c r="A1570" s="73"/>
      <c r="B1570" s="22">
        <v>2</v>
      </c>
      <c r="C1570" s="22" t="s">
        <v>2665</v>
      </c>
      <c r="E1570" s="100"/>
    </row>
    <row r="1571" spans="1:5" x14ac:dyDescent="0.3">
      <c r="A1571" s="73"/>
      <c r="B1571" s="22">
        <v>3</v>
      </c>
      <c r="C1571" s="22" t="s">
        <v>2663</v>
      </c>
      <c r="E1571" s="100"/>
    </row>
    <row r="1572" spans="1:5" x14ac:dyDescent="0.3">
      <c r="A1572" s="73"/>
      <c r="B1572" s="22">
        <v>4</v>
      </c>
      <c r="C1572" s="22" t="s">
        <v>2666</v>
      </c>
      <c r="E1572" s="100"/>
    </row>
    <row r="1573" spans="1:5" x14ac:dyDescent="0.3">
      <c r="A1573" s="73"/>
      <c r="B1573" s="22">
        <v>5</v>
      </c>
      <c r="C1573" s="22" t="s">
        <v>2662</v>
      </c>
      <c r="E1573" s="100"/>
    </row>
    <row r="1574" spans="1:5" x14ac:dyDescent="0.3">
      <c r="A1574" s="73" t="s">
        <v>2030</v>
      </c>
      <c r="B1574" s="22">
        <v>0</v>
      </c>
      <c r="C1574" s="22" t="s">
        <v>1280</v>
      </c>
      <c r="E1574" s="100"/>
    </row>
    <row r="1575" spans="1:5" x14ac:dyDescent="0.3">
      <c r="A1575" s="73"/>
      <c r="B1575" s="22">
        <v>1</v>
      </c>
      <c r="C1575" s="22" t="s">
        <v>2032</v>
      </c>
      <c r="E1575" s="100"/>
    </row>
    <row r="1576" spans="1:5" x14ac:dyDescent="0.3">
      <c r="A1576" s="73"/>
      <c r="B1576" s="22">
        <v>2</v>
      </c>
      <c r="C1576" s="22" t="s">
        <v>1962</v>
      </c>
      <c r="E1576" s="100"/>
    </row>
    <row r="1577" spans="1:5" x14ac:dyDescent="0.3">
      <c r="A1577" s="73"/>
      <c r="B1577" s="22">
        <v>3</v>
      </c>
      <c r="C1577" s="22" t="s">
        <v>1985</v>
      </c>
      <c r="E1577" s="100"/>
    </row>
    <row r="1578" spans="1:5" x14ac:dyDescent="0.3">
      <c r="A1578" s="73"/>
      <c r="B1578" s="22">
        <v>4</v>
      </c>
      <c r="C1578" s="22" t="s">
        <v>1986</v>
      </c>
      <c r="E1578" s="100"/>
    </row>
    <row r="1579" spans="1:5" x14ac:dyDescent="0.3">
      <c r="A1579" s="73"/>
      <c r="B1579" s="22">
        <v>5</v>
      </c>
      <c r="C1579" s="22" t="s">
        <v>4040</v>
      </c>
      <c r="E1579" s="100"/>
    </row>
    <row r="1580" spans="1:5" x14ac:dyDescent="0.3">
      <c r="A1580" s="73" t="s">
        <v>2031</v>
      </c>
      <c r="B1580" s="22">
        <v>0</v>
      </c>
      <c r="C1580" s="22" t="s">
        <v>1280</v>
      </c>
      <c r="E1580" s="100"/>
    </row>
    <row r="1581" spans="1:5" x14ac:dyDescent="0.3">
      <c r="A1581" s="73"/>
      <c r="B1581" s="22">
        <v>1</v>
      </c>
      <c r="C1581" s="22" t="s">
        <v>1980</v>
      </c>
      <c r="E1581" s="100"/>
    </row>
    <row r="1582" spans="1:5" x14ac:dyDescent="0.3">
      <c r="A1582" s="73"/>
      <c r="B1582" s="22">
        <v>2</v>
      </c>
      <c r="C1582" s="22" t="s">
        <v>1981</v>
      </c>
      <c r="E1582" s="100"/>
    </row>
    <row r="1583" spans="1:5" x14ac:dyDescent="0.3">
      <c r="A1583" s="73"/>
      <c r="B1583" s="22">
        <v>3</v>
      </c>
      <c r="C1583" s="22" t="s">
        <v>1984</v>
      </c>
      <c r="E1583" s="100"/>
    </row>
    <row r="1584" spans="1:5" x14ac:dyDescent="0.3">
      <c r="A1584" s="73"/>
      <c r="B1584" s="22">
        <v>4</v>
      </c>
      <c r="C1584" s="22" t="s">
        <v>1983</v>
      </c>
      <c r="E1584" s="100"/>
    </row>
    <row r="1585" spans="1:5" x14ac:dyDescent="0.3">
      <c r="A1585" s="73"/>
      <c r="B1585" s="22">
        <v>5</v>
      </c>
      <c r="C1585" s="22" t="s">
        <v>1982</v>
      </c>
      <c r="E1585" s="100"/>
    </row>
    <row r="1586" spans="1:5" x14ac:dyDescent="0.3">
      <c r="A1586" s="73" t="s">
        <v>4030</v>
      </c>
      <c r="B1586" s="22">
        <v>0</v>
      </c>
      <c r="C1586" s="22" t="s">
        <v>1280</v>
      </c>
      <c r="E1586" s="100"/>
    </row>
    <row r="1587" spans="1:5" x14ac:dyDescent="0.3">
      <c r="A1587" s="73"/>
      <c r="B1587" s="22">
        <v>1</v>
      </c>
      <c r="C1587" s="22" t="s">
        <v>4035</v>
      </c>
      <c r="E1587" s="100"/>
    </row>
    <row r="1588" spans="1:5" x14ac:dyDescent="0.3">
      <c r="A1588" s="73"/>
      <c r="B1588" s="22">
        <v>2</v>
      </c>
      <c r="C1588" s="22" t="s">
        <v>4036</v>
      </c>
      <c r="E1588" s="100"/>
    </row>
    <row r="1589" spans="1:5" x14ac:dyDescent="0.3">
      <c r="A1589" s="73"/>
      <c r="B1589" s="22">
        <v>3</v>
      </c>
      <c r="C1589" s="22" t="s">
        <v>4037</v>
      </c>
      <c r="E1589" s="100"/>
    </row>
    <row r="1590" spans="1:5" x14ac:dyDescent="0.3">
      <c r="A1590" s="73"/>
      <c r="B1590" s="22">
        <v>4</v>
      </c>
      <c r="C1590" s="22" t="s">
        <v>4038</v>
      </c>
      <c r="E1590" s="100"/>
    </row>
    <row r="1591" spans="1:5" x14ac:dyDescent="0.3">
      <c r="A1591" s="73"/>
      <c r="B1591" s="22">
        <v>5</v>
      </c>
      <c r="C1591" s="22" t="s">
        <v>4039</v>
      </c>
      <c r="E1591" s="100"/>
    </row>
    <row r="1592" spans="1:5" x14ac:dyDescent="0.3">
      <c r="A1592" s="22" t="s">
        <v>4466</v>
      </c>
      <c r="B1592" s="22">
        <v>0</v>
      </c>
      <c r="C1592" s="22" t="s">
        <v>1280</v>
      </c>
      <c r="E1592" s="100"/>
    </row>
    <row r="1593" spans="1:5" x14ac:dyDescent="0.3">
      <c r="A1593" s="22"/>
      <c r="B1593" s="22">
        <v>1</v>
      </c>
      <c r="C1593" s="22" t="s">
        <v>4472</v>
      </c>
      <c r="E1593" s="100"/>
    </row>
    <row r="1594" spans="1:5" x14ac:dyDescent="0.3">
      <c r="A1594" s="22"/>
      <c r="B1594" s="22">
        <v>2</v>
      </c>
      <c r="C1594" s="22" t="s">
        <v>4471</v>
      </c>
      <c r="E1594" s="100"/>
    </row>
    <row r="1595" spans="1:5" x14ac:dyDescent="0.3">
      <c r="A1595" s="22"/>
      <c r="B1595" s="22">
        <v>3</v>
      </c>
      <c r="C1595" s="22" t="s">
        <v>4473</v>
      </c>
      <c r="E1595" s="100"/>
    </row>
    <row r="1596" spans="1:5" x14ac:dyDescent="0.3">
      <c r="A1596" s="22"/>
      <c r="B1596" s="22">
        <v>4</v>
      </c>
      <c r="C1596" s="22" t="s">
        <v>4474</v>
      </c>
      <c r="E1596" s="100"/>
    </row>
    <row r="1597" spans="1:5" x14ac:dyDescent="0.3">
      <c r="A1597" s="22"/>
      <c r="B1597" s="22">
        <v>5</v>
      </c>
      <c r="C1597" s="22" t="s">
        <v>4475</v>
      </c>
      <c r="E1597" s="100"/>
    </row>
    <row r="1598" spans="1:5" x14ac:dyDescent="0.3">
      <c r="A1598" s="22"/>
      <c r="B1598" s="22">
        <v>6</v>
      </c>
      <c r="C1598" s="22" t="s">
        <v>4476</v>
      </c>
      <c r="E1598" s="100"/>
    </row>
    <row r="1599" spans="1:5" ht="15.15" thickBot="1" x14ac:dyDescent="0.35"/>
    <row r="1600" spans="1:5" ht="15.15" thickBot="1" x14ac:dyDescent="0.35">
      <c r="A1600" s="905" t="s">
        <v>586</v>
      </c>
      <c r="B1600" s="906"/>
      <c r="C1600" s="906"/>
    </row>
    <row r="1601" spans="1:5" x14ac:dyDescent="0.3">
      <c r="A1601" s="53" t="s">
        <v>335</v>
      </c>
      <c r="B1601" s="65" t="s">
        <v>23</v>
      </c>
      <c r="C1601" s="65" t="s">
        <v>1257</v>
      </c>
    </row>
    <row r="1602" spans="1:5" x14ac:dyDescent="0.3">
      <c r="A1602" s="24" t="s">
        <v>336</v>
      </c>
      <c r="B1602" s="22">
        <v>0</v>
      </c>
      <c r="C1602" s="22" t="s">
        <v>1280</v>
      </c>
      <c r="E1602" s="2"/>
    </row>
    <row r="1603" spans="1:5" x14ac:dyDescent="0.3">
      <c r="A1603" s="24"/>
      <c r="B1603" s="22">
        <v>1</v>
      </c>
      <c r="C1603" s="22" t="s">
        <v>1263</v>
      </c>
      <c r="E1603" s="2"/>
    </row>
    <row r="1604" spans="1:5" x14ac:dyDescent="0.3">
      <c r="A1604" s="72"/>
      <c r="B1604" s="22">
        <v>2</v>
      </c>
      <c r="C1604" s="22" t="s">
        <v>1264</v>
      </c>
      <c r="E1604" s="100"/>
    </row>
    <row r="1605" spans="1:5" x14ac:dyDescent="0.3">
      <c r="A1605" s="72"/>
      <c r="B1605" s="22">
        <v>3</v>
      </c>
      <c r="C1605" s="22" t="s">
        <v>2104</v>
      </c>
      <c r="E1605" s="100"/>
    </row>
    <row r="1606" spans="1:5" x14ac:dyDescent="0.3">
      <c r="A1606" s="72"/>
      <c r="B1606" s="22">
        <v>4</v>
      </c>
      <c r="C1606" s="22" t="s">
        <v>2103</v>
      </c>
      <c r="E1606" s="100"/>
    </row>
    <row r="1607" spans="1:5" x14ac:dyDescent="0.3">
      <c r="A1607" s="72"/>
      <c r="B1607" s="22">
        <v>5</v>
      </c>
      <c r="C1607" s="22" t="s">
        <v>1276</v>
      </c>
      <c r="E1607" s="100"/>
    </row>
    <row r="1608" spans="1:5" x14ac:dyDescent="0.3">
      <c r="A1608" s="24" t="s">
        <v>338</v>
      </c>
      <c r="B1608" s="22">
        <v>0</v>
      </c>
      <c r="C1608" s="22" t="s">
        <v>1280</v>
      </c>
      <c r="E1608" s="100"/>
    </row>
    <row r="1609" spans="1:5" x14ac:dyDescent="0.3">
      <c r="A1609" s="72"/>
      <c r="B1609" s="22">
        <v>1</v>
      </c>
      <c r="C1609" s="22" t="s">
        <v>2036</v>
      </c>
      <c r="E1609" s="100"/>
    </row>
    <row r="1610" spans="1:5" x14ac:dyDescent="0.3">
      <c r="A1610" s="72"/>
      <c r="B1610" s="22">
        <v>2</v>
      </c>
      <c r="C1610" s="22" t="s">
        <v>2049</v>
      </c>
      <c r="E1610" s="100"/>
    </row>
    <row r="1611" spans="1:5" x14ac:dyDescent="0.3">
      <c r="A1611" s="72"/>
      <c r="B1611" s="22">
        <v>3</v>
      </c>
      <c r="C1611" s="22" t="s">
        <v>2050</v>
      </c>
      <c r="E1611" s="100"/>
    </row>
    <row r="1612" spans="1:5" x14ac:dyDescent="0.3">
      <c r="A1612" s="72"/>
      <c r="B1612" s="22">
        <v>4</v>
      </c>
      <c r="C1612" s="22" t="s">
        <v>2548</v>
      </c>
      <c r="E1612" s="100"/>
    </row>
    <row r="1613" spans="1:5" x14ac:dyDescent="0.3">
      <c r="A1613" s="72"/>
      <c r="B1613" s="22">
        <v>5</v>
      </c>
      <c r="C1613" s="22" t="s">
        <v>2037</v>
      </c>
      <c r="E1613" s="100"/>
    </row>
    <row r="1614" spans="1:5" x14ac:dyDescent="0.3">
      <c r="A1614" s="24" t="s">
        <v>339</v>
      </c>
      <c r="B1614" s="22">
        <v>0</v>
      </c>
      <c r="C1614" s="22" t="s">
        <v>1280</v>
      </c>
      <c r="E1614" s="100"/>
    </row>
    <row r="1615" spans="1:5" x14ac:dyDescent="0.3">
      <c r="A1615" s="24"/>
      <c r="B1615" s="22">
        <v>1</v>
      </c>
      <c r="C1615" s="22" t="s">
        <v>2038</v>
      </c>
      <c r="E1615" s="100"/>
    </row>
    <row r="1616" spans="1:5" x14ac:dyDescent="0.3">
      <c r="A1616" s="24"/>
      <c r="B1616" s="22">
        <v>2</v>
      </c>
      <c r="C1616" s="22" t="s">
        <v>2051</v>
      </c>
      <c r="E1616" s="100"/>
    </row>
    <row r="1617" spans="1:5" x14ac:dyDescent="0.3">
      <c r="A1617" s="24"/>
      <c r="B1617" s="22">
        <v>3</v>
      </c>
      <c r="C1617" s="22" t="s">
        <v>2065</v>
      </c>
      <c r="E1617" s="100"/>
    </row>
    <row r="1618" spans="1:5" x14ac:dyDescent="0.3">
      <c r="A1618" s="24"/>
      <c r="B1618" s="22">
        <v>4</v>
      </c>
      <c r="C1618" s="22" t="s">
        <v>2039</v>
      </c>
      <c r="E1618" s="100"/>
    </row>
    <row r="1619" spans="1:5" x14ac:dyDescent="0.3">
      <c r="A1619" s="24"/>
      <c r="B1619" s="22">
        <v>5</v>
      </c>
      <c r="C1619" s="22" t="s">
        <v>2549</v>
      </c>
      <c r="E1619" s="100"/>
    </row>
    <row r="1620" spans="1:5" x14ac:dyDescent="0.3">
      <c r="A1620" s="24" t="s">
        <v>340</v>
      </c>
      <c r="B1620" s="22">
        <v>0</v>
      </c>
      <c r="C1620" s="22" t="s">
        <v>1280</v>
      </c>
      <c r="E1620" s="100"/>
    </row>
    <row r="1621" spans="1:5" x14ac:dyDescent="0.3">
      <c r="A1621" s="24"/>
      <c r="B1621" s="22">
        <v>1</v>
      </c>
      <c r="C1621" s="26" t="s">
        <v>2466</v>
      </c>
      <c r="E1621" s="100"/>
    </row>
    <row r="1622" spans="1:5" x14ac:dyDescent="0.3">
      <c r="A1622" s="24"/>
      <c r="B1622" s="22">
        <v>2</v>
      </c>
      <c r="C1622" s="26" t="s">
        <v>2465</v>
      </c>
      <c r="E1622" s="100"/>
    </row>
    <row r="1623" spans="1:5" x14ac:dyDescent="0.3">
      <c r="A1623" s="24"/>
      <c r="B1623" s="22">
        <v>3</v>
      </c>
      <c r="C1623" s="26" t="s">
        <v>2464</v>
      </c>
      <c r="E1623" s="100"/>
    </row>
    <row r="1624" spans="1:5" x14ac:dyDescent="0.3">
      <c r="A1624" s="24"/>
      <c r="B1624" s="22">
        <v>4</v>
      </c>
      <c r="C1624" s="26" t="s">
        <v>2463</v>
      </c>
      <c r="E1624" s="100"/>
    </row>
    <row r="1625" spans="1:5" x14ac:dyDescent="0.3">
      <c r="A1625" s="24"/>
      <c r="B1625" s="22">
        <v>5</v>
      </c>
      <c r="C1625" s="26" t="s">
        <v>2462</v>
      </c>
      <c r="E1625" s="100"/>
    </row>
    <row r="1626" spans="1:5" x14ac:dyDescent="0.3">
      <c r="A1626" s="24" t="s">
        <v>417</v>
      </c>
      <c r="B1626" s="22">
        <v>0</v>
      </c>
      <c r="C1626" s="22" t="s">
        <v>1280</v>
      </c>
      <c r="E1626" s="100"/>
    </row>
    <row r="1627" spans="1:5" x14ac:dyDescent="0.3">
      <c r="A1627" s="24"/>
      <c r="B1627" s="22">
        <v>1</v>
      </c>
      <c r="C1627" s="22" t="s">
        <v>2089</v>
      </c>
      <c r="E1627" s="100"/>
    </row>
    <row r="1628" spans="1:5" x14ac:dyDescent="0.3">
      <c r="A1628" s="24"/>
      <c r="B1628" s="22">
        <v>2</v>
      </c>
      <c r="C1628" s="22" t="s">
        <v>2054</v>
      </c>
      <c r="E1628" s="100"/>
    </row>
    <row r="1629" spans="1:5" x14ac:dyDescent="0.3">
      <c r="A1629" s="24"/>
      <c r="B1629" s="22">
        <v>3</v>
      </c>
      <c r="C1629" s="22" t="s">
        <v>2055</v>
      </c>
      <c r="E1629" s="100"/>
    </row>
    <row r="1630" spans="1:5" x14ac:dyDescent="0.3">
      <c r="A1630" s="24"/>
      <c r="B1630" s="22">
        <v>4</v>
      </c>
      <c r="C1630" s="22" t="s">
        <v>2053</v>
      </c>
      <c r="E1630" s="100"/>
    </row>
    <row r="1631" spans="1:5" x14ac:dyDescent="0.3">
      <c r="A1631" s="24"/>
      <c r="B1631" s="22">
        <v>5</v>
      </c>
      <c r="C1631" s="22" t="s">
        <v>2088</v>
      </c>
      <c r="E1631" s="100"/>
    </row>
    <row r="1632" spans="1:5" x14ac:dyDescent="0.3">
      <c r="A1632" s="24" t="s">
        <v>844</v>
      </c>
      <c r="B1632" s="22">
        <v>0</v>
      </c>
      <c r="C1632" s="22" t="s">
        <v>1280</v>
      </c>
      <c r="E1632" s="100"/>
    </row>
    <row r="1633" spans="1:5" x14ac:dyDescent="0.3">
      <c r="A1633" s="24"/>
      <c r="B1633" s="22">
        <v>1</v>
      </c>
      <c r="C1633" s="22" t="s">
        <v>2057</v>
      </c>
      <c r="E1633" s="100"/>
    </row>
    <row r="1634" spans="1:5" x14ac:dyDescent="0.3">
      <c r="A1634" s="24"/>
      <c r="B1634" s="22">
        <v>2</v>
      </c>
      <c r="C1634" s="22" t="s">
        <v>2058</v>
      </c>
      <c r="E1634" s="100"/>
    </row>
    <row r="1635" spans="1:5" x14ac:dyDescent="0.3">
      <c r="A1635" s="24"/>
      <c r="B1635" s="22">
        <v>3</v>
      </c>
      <c r="C1635" s="22" t="s">
        <v>2059</v>
      </c>
      <c r="E1635" s="100"/>
    </row>
    <row r="1636" spans="1:5" x14ac:dyDescent="0.3">
      <c r="A1636" s="24"/>
      <c r="B1636" s="22">
        <v>4</v>
      </c>
      <c r="C1636" s="22" t="s">
        <v>2060</v>
      </c>
      <c r="E1636" s="100"/>
    </row>
    <row r="1637" spans="1:5" x14ac:dyDescent="0.3">
      <c r="A1637" s="24"/>
      <c r="B1637" s="22">
        <v>5</v>
      </c>
      <c r="C1637" s="22" t="s">
        <v>2040</v>
      </c>
      <c r="E1637" s="100"/>
    </row>
    <row r="1638" spans="1:5" x14ac:dyDescent="0.3">
      <c r="A1638" s="24" t="s">
        <v>845</v>
      </c>
      <c r="B1638" s="22">
        <v>0</v>
      </c>
      <c r="C1638" s="22" t="s">
        <v>1280</v>
      </c>
      <c r="E1638" s="100"/>
    </row>
    <row r="1639" spans="1:5" x14ac:dyDescent="0.3">
      <c r="A1639" s="24"/>
      <c r="B1639" s="22">
        <v>1</v>
      </c>
      <c r="C1639" s="22" t="s">
        <v>2062</v>
      </c>
      <c r="E1639" s="100"/>
    </row>
    <row r="1640" spans="1:5" x14ac:dyDescent="0.3">
      <c r="A1640" s="24"/>
      <c r="B1640" s="22">
        <v>2</v>
      </c>
      <c r="C1640" s="22" t="s">
        <v>1830</v>
      </c>
      <c r="E1640" s="100"/>
    </row>
    <row r="1641" spans="1:5" x14ac:dyDescent="0.3">
      <c r="A1641" s="24"/>
      <c r="B1641" s="22">
        <v>3</v>
      </c>
      <c r="C1641" s="22" t="s">
        <v>1833</v>
      </c>
      <c r="E1641" s="100"/>
    </row>
    <row r="1642" spans="1:5" x14ac:dyDescent="0.3">
      <c r="A1642" s="24"/>
      <c r="B1642" s="22">
        <v>4</v>
      </c>
      <c r="C1642" s="22" t="s">
        <v>2460</v>
      </c>
      <c r="E1642" s="100"/>
    </row>
    <row r="1643" spans="1:5" x14ac:dyDescent="0.3">
      <c r="A1643" s="24"/>
      <c r="B1643" s="22">
        <v>5</v>
      </c>
      <c r="C1643" s="22" t="s">
        <v>2461</v>
      </c>
      <c r="E1643" s="100"/>
    </row>
    <row r="1644" spans="1:5" x14ac:dyDescent="0.3">
      <c r="A1644" s="24" t="s">
        <v>846</v>
      </c>
      <c r="B1644" s="22">
        <v>0</v>
      </c>
      <c r="C1644" s="22" t="s">
        <v>1280</v>
      </c>
      <c r="E1644" s="100"/>
    </row>
    <row r="1645" spans="1:5" x14ac:dyDescent="0.3">
      <c r="A1645" s="24"/>
      <c r="B1645" s="22">
        <v>1</v>
      </c>
      <c r="C1645" s="22" t="s">
        <v>2063</v>
      </c>
      <c r="E1645" s="100"/>
    </row>
    <row r="1646" spans="1:5" x14ac:dyDescent="0.3">
      <c r="A1646" s="24"/>
      <c r="B1646" s="22">
        <v>2</v>
      </c>
      <c r="C1646" s="22" t="s">
        <v>2064</v>
      </c>
      <c r="E1646" s="100"/>
    </row>
    <row r="1647" spans="1:5" x14ac:dyDescent="0.3">
      <c r="A1647" s="24"/>
      <c r="B1647" s="22">
        <v>3</v>
      </c>
      <c r="C1647" s="22" t="s">
        <v>2066</v>
      </c>
      <c r="E1647" s="100"/>
    </row>
    <row r="1648" spans="1:5" x14ac:dyDescent="0.3">
      <c r="A1648" s="24"/>
      <c r="B1648" s="22">
        <v>4</v>
      </c>
      <c r="C1648" s="22" t="s">
        <v>2067</v>
      </c>
      <c r="E1648" s="100"/>
    </row>
    <row r="1649" spans="1:5" x14ac:dyDescent="0.3">
      <c r="A1649" s="24"/>
      <c r="B1649" s="22">
        <v>5</v>
      </c>
      <c r="C1649" s="22" t="s">
        <v>2068</v>
      </c>
      <c r="E1649" s="100"/>
    </row>
    <row r="1650" spans="1:5" x14ac:dyDescent="0.3">
      <c r="A1650" s="24" t="s">
        <v>847</v>
      </c>
      <c r="B1650" s="22">
        <v>0</v>
      </c>
      <c r="C1650" s="22" t="s">
        <v>1280</v>
      </c>
      <c r="E1650" s="100"/>
    </row>
    <row r="1651" spans="1:5" x14ac:dyDescent="0.3">
      <c r="A1651" s="24"/>
      <c r="B1651" s="22">
        <v>1</v>
      </c>
      <c r="C1651" s="22" t="s">
        <v>2041</v>
      </c>
      <c r="E1651" s="100"/>
    </row>
    <row r="1652" spans="1:5" x14ac:dyDescent="0.3">
      <c r="A1652" s="24"/>
      <c r="B1652" s="22">
        <v>2</v>
      </c>
      <c r="C1652" s="22" t="s">
        <v>2070</v>
      </c>
      <c r="E1652" s="100"/>
    </row>
    <row r="1653" spans="1:5" x14ac:dyDescent="0.3">
      <c r="A1653" s="24"/>
      <c r="B1653" s="22">
        <v>3</v>
      </c>
      <c r="C1653" s="22" t="s">
        <v>2071</v>
      </c>
      <c r="E1653" s="100"/>
    </row>
    <row r="1654" spans="1:5" x14ac:dyDescent="0.3">
      <c r="A1654" s="24"/>
      <c r="B1654" s="22">
        <v>4</v>
      </c>
      <c r="C1654" s="22" t="s">
        <v>2069</v>
      </c>
      <c r="E1654" s="100"/>
    </row>
    <row r="1655" spans="1:5" x14ac:dyDescent="0.3">
      <c r="A1655" s="24"/>
      <c r="B1655" s="22">
        <v>5</v>
      </c>
      <c r="C1655" s="22" t="s">
        <v>3480</v>
      </c>
      <c r="E1655" s="100"/>
    </row>
    <row r="1656" spans="1:5" x14ac:dyDescent="0.3">
      <c r="A1656" s="24" t="s">
        <v>848</v>
      </c>
      <c r="B1656" s="22">
        <v>0</v>
      </c>
      <c r="C1656" s="22" t="s">
        <v>1280</v>
      </c>
      <c r="E1656" s="100"/>
    </row>
    <row r="1657" spans="1:5" x14ac:dyDescent="0.3">
      <c r="A1657" s="24"/>
      <c r="B1657" s="22">
        <v>1</v>
      </c>
      <c r="C1657" s="22" t="s">
        <v>2041</v>
      </c>
      <c r="E1657" s="100"/>
    </row>
    <row r="1658" spans="1:5" x14ac:dyDescent="0.3">
      <c r="A1658" s="24"/>
      <c r="B1658" s="22">
        <v>2</v>
      </c>
      <c r="C1658" s="22" t="s">
        <v>2070</v>
      </c>
      <c r="E1658" s="100"/>
    </row>
    <row r="1659" spans="1:5" x14ac:dyDescent="0.3">
      <c r="A1659" s="24"/>
      <c r="B1659" s="22">
        <v>3</v>
      </c>
      <c r="C1659" s="22" t="s">
        <v>3479</v>
      </c>
      <c r="E1659" s="100"/>
    </row>
    <row r="1660" spans="1:5" x14ac:dyDescent="0.3">
      <c r="A1660" s="24"/>
      <c r="B1660" s="22">
        <v>4</v>
      </c>
      <c r="C1660" s="22" t="s">
        <v>2069</v>
      </c>
      <c r="E1660" s="100"/>
    </row>
    <row r="1661" spans="1:5" x14ac:dyDescent="0.3">
      <c r="A1661" s="24"/>
      <c r="B1661" s="22">
        <v>5</v>
      </c>
      <c r="C1661" s="22" t="s">
        <v>3480</v>
      </c>
      <c r="E1661" s="100"/>
    </row>
    <row r="1662" spans="1:5" x14ac:dyDescent="0.3">
      <c r="A1662" s="24" t="s">
        <v>849</v>
      </c>
      <c r="B1662" s="22">
        <v>0</v>
      </c>
      <c r="C1662" s="22" t="s">
        <v>1280</v>
      </c>
      <c r="E1662" s="100"/>
    </row>
    <row r="1663" spans="1:5" x14ac:dyDescent="0.3">
      <c r="A1663" s="24"/>
      <c r="B1663" s="22">
        <v>1</v>
      </c>
      <c r="C1663" s="22" t="s">
        <v>2090</v>
      </c>
      <c r="E1663" s="100"/>
    </row>
    <row r="1664" spans="1:5" x14ac:dyDescent="0.3">
      <c r="A1664" s="24"/>
      <c r="B1664" s="22">
        <v>2</v>
      </c>
      <c r="C1664" s="22" t="s">
        <v>2072</v>
      </c>
      <c r="E1664" s="100"/>
    </row>
    <row r="1665" spans="1:5" x14ac:dyDescent="0.3">
      <c r="A1665" s="24"/>
      <c r="B1665" s="22">
        <v>3</v>
      </c>
      <c r="C1665" s="22" t="s">
        <v>2074</v>
      </c>
      <c r="E1665" s="100"/>
    </row>
    <row r="1666" spans="1:5" x14ac:dyDescent="0.3">
      <c r="A1666" s="24"/>
      <c r="B1666" s="22">
        <v>4</v>
      </c>
      <c r="C1666" t="s">
        <v>2042</v>
      </c>
      <c r="E1666" s="100"/>
    </row>
    <row r="1667" spans="1:5" x14ac:dyDescent="0.3">
      <c r="A1667" s="24"/>
      <c r="B1667" s="22">
        <v>5</v>
      </c>
      <c r="C1667" s="22" t="s">
        <v>2073</v>
      </c>
      <c r="E1667" s="100"/>
    </row>
    <row r="1668" spans="1:5" x14ac:dyDescent="0.3">
      <c r="A1668" s="24" t="s">
        <v>850</v>
      </c>
      <c r="B1668" s="22">
        <v>0</v>
      </c>
      <c r="C1668" s="22" t="s">
        <v>1280</v>
      </c>
      <c r="E1668" s="100"/>
    </row>
    <row r="1669" spans="1:5" x14ac:dyDescent="0.3">
      <c r="A1669" s="24"/>
      <c r="B1669" s="22">
        <v>1</v>
      </c>
      <c r="C1669" s="22" t="s">
        <v>2075</v>
      </c>
      <c r="E1669" s="100"/>
    </row>
    <row r="1670" spans="1:5" x14ac:dyDescent="0.3">
      <c r="A1670" s="24"/>
      <c r="B1670" s="22">
        <v>2</v>
      </c>
      <c r="C1670" s="22" t="s">
        <v>2077</v>
      </c>
      <c r="E1670" s="100"/>
    </row>
    <row r="1671" spans="1:5" x14ac:dyDescent="0.3">
      <c r="A1671" s="24"/>
      <c r="B1671" s="22">
        <v>3</v>
      </c>
      <c r="C1671" s="22" t="s">
        <v>2078</v>
      </c>
      <c r="E1671" s="100"/>
    </row>
    <row r="1672" spans="1:5" x14ac:dyDescent="0.3">
      <c r="A1672" s="24"/>
      <c r="B1672" s="22">
        <v>4</v>
      </c>
      <c r="C1672" s="22" t="s">
        <v>2080</v>
      </c>
      <c r="E1672" s="100"/>
    </row>
    <row r="1673" spans="1:5" x14ac:dyDescent="0.3">
      <c r="A1673" s="24"/>
      <c r="B1673" s="22">
        <v>5</v>
      </c>
      <c r="C1673" s="22" t="s">
        <v>2081</v>
      </c>
      <c r="E1673" s="100"/>
    </row>
    <row r="1674" spans="1:5" x14ac:dyDescent="0.3">
      <c r="A1674" s="24" t="s">
        <v>851</v>
      </c>
      <c r="B1674" s="22">
        <v>0</v>
      </c>
      <c r="C1674" s="22" t="s">
        <v>1280</v>
      </c>
      <c r="E1674" s="100"/>
    </row>
    <row r="1675" spans="1:5" x14ac:dyDescent="0.3">
      <c r="A1675" s="24"/>
      <c r="B1675" s="22">
        <v>1</v>
      </c>
      <c r="C1675" s="22" t="s">
        <v>2043</v>
      </c>
      <c r="E1675" s="100"/>
    </row>
    <row r="1676" spans="1:5" x14ac:dyDescent="0.3">
      <c r="A1676" s="24"/>
      <c r="B1676" s="22">
        <v>2</v>
      </c>
      <c r="C1676" s="22" t="s">
        <v>2046</v>
      </c>
      <c r="E1676" s="100"/>
    </row>
    <row r="1677" spans="1:5" x14ac:dyDescent="0.3">
      <c r="A1677" s="24"/>
      <c r="B1677" s="22">
        <v>3</v>
      </c>
      <c r="C1677" s="22" t="s">
        <v>2047</v>
      </c>
      <c r="E1677" s="100"/>
    </row>
    <row r="1678" spans="1:5" x14ac:dyDescent="0.3">
      <c r="A1678" s="24"/>
      <c r="B1678" s="22">
        <v>4</v>
      </c>
      <c r="C1678" s="22" t="s">
        <v>2048</v>
      </c>
      <c r="E1678" s="100"/>
    </row>
    <row r="1679" spans="1:5" x14ac:dyDescent="0.3">
      <c r="A1679" s="24"/>
      <c r="B1679" s="22">
        <v>5</v>
      </c>
      <c r="C1679" s="22" t="s">
        <v>2045</v>
      </c>
      <c r="E1679" s="100"/>
    </row>
    <row r="1680" spans="1:5" x14ac:dyDescent="0.3">
      <c r="A1680" s="24" t="s">
        <v>852</v>
      </c>
      <c r="B1680" s="22">
        <v>0</v>
      </c>
      <c r="C1680" s="22" t="s">
        <v>1280</v>
      </c>
      <c r="E1680" s="100"/>
    </row>
    <row r="1681" spans="1:5" x14ac:dyDescent="0.3">
      <c r="A1681" s="24"/>
      <c r="B1681" s="22">
        <v>1</v>
      </c>
      <c r="C1681" s="22" t="s">
        <v>2044</v>
      </c>
      <c r="E1681" s="100"/>
    </row>
    <row r="1682" spans="1:5" x14ac:dyDescent="0.3">
      <c r="A1682" s="24"/>
      <c r="B1682" s="22">
        <v>2</v>
      </c>
      <c r="C1682" s="22" t="s">
        <v>2082</v>
      </c>
      <c r="E1682" s="100"/>
    </row>
    <row r="1683" spans="1:5" x14ac:dyDescent="0.3">
      <c r="A1683" s="24"/>
      <c r="B1683" s="22">
        <v>3</v>
      </c>
      <c r="C1683" s="22" t="s">
        <v>2551</v>
      </c>
      <c r="E1683" s="100"/>
    </row>
    <row r="1684" spans="1:5" x14ac:dyDescent="0.3">
      <c r="A1684" s="24"/>
      <c r="B1684" s="22">
        <v>4</v>
      </c>
      <c r="C1684" s="22" t="s">
        <v>2083</v>
      </c>
      <c r="E1684" s="100"/>
    </row>
    <row r="1685" spans="1:5" x14ac:dyDescent="0.3">
      <c r="A1685" s="24"/>
      <c r="B1685" s="22">
        <v>5</v>
      </c>
      <c r="C1685" s="22" t="s">
        <v>2084</v>
      </c>
      <c r="E1685" s="100"/>
    </row>
    <row r="1686" spans="1:5" ht="15.15" thickBot="1" x14ac:dyDescent="0.35"/>
    <row r="1687" spans="1:5" x14ac:dyDescent="0.3">
      <c r="A1687" s="51" t="s">
        <v>345</v>
      </c>
      <c r="B1687" s="65" t="s">
        <v>23</v>
      </c>
      <c r="C1687" s="65" t="s">
        <v>1257</v>
      </c>
    </row>
    <row r="1688" spans="1:5" x14ac:dyDescent="0.3">
      <c r="A1688" s="72" t="s">
        <v>346</v>
      </c>
      <c r="B1688" s="22">
        <v>0</v>
      </c>
      <c r="C1688" s="22" t="s">
        <v>1280</v>
      </c>
      <c r="E1688" s="2"/>
    </row>
    <row r="1689" spans="1:5" x14ac:dyDescent="0.3">
      <c r="A1689" s="72"/>
      <c r="B1689" s="22">
        <v>1</v>
      </c>
      <c r="C1689" s="22" t="s">
        <v>2091</v>
      </c>
      <c r="E1689" s="2"/>
    </row>
    <row r="1690" spans="1:5" x14ac:dyDescent="0.3">
      <c r="A1690" s="72"/>
      <c r="B1690" s="22">
        <v>2</v>
      </c>
      <c r="C1690" s="22" t="s">
        <v>2094</v>
      </c>
      <c r="E1690" s="2"/>
    </row>
    <row r="1691" spans="1:5" x14ac:dyDescent="0.3">
      <c r="A1691" s="72"/>
      <c r="B1691" s="22">
        <v>3</v>
      </c>
      <c r="C1691" s="22" t="s">
        <v>2095</v>
      </c>
      <c r="E1691" s="2"/>
    </row>
    <row r="1692" spans="1:5" x14ac:dyDescent="0.3">
      <c r="A1692" s="72"/>
      <c r="B1692" s="22">
        <v>4</v>
      </c>
      <c r="C1692" s="22" t="s">
        <v>2092</v>
      </c>
      <c r="E1692" s="2"/>
    </row>
    <row r="1693" spans="1:5" x14ac:dyDescent="0.3">
      <c r="A1693" s="72"/>
      <c r="B1693" s="22">
        <v>5</v>
      </c>
      <c r="C1693" s="22" t="s">
        <v>2093</v>
      </c>
      <c r="E1693" s="2"/>
    </row>
    <row r="1694" spans="1:5" x14ac:dyDescent="0.3">
      <c r="A1694" s="72" t="s">
        <v>347</v>
      </c>
      <c r="B1694" s="22">
        <v>0</v>
      </c>
      <c r="C1694" s="22" t="s">
        <v>1280</v>
      </c>
      <c r="E1694" s="2"/>
    </row>
    <row r="1695" spans="1:5" x14ac:dyDescent="0.3">
      <c r="A1695" s="72"/>
      <c r="B1695" s="22">
        <v>1</v>
      </c>
      <c r="C1695" s="22" t="s">
        <v>1263</v>
      </c>
      <c r="E1695" s="2"/>
    </row>
    <row r="1696" spans="1:5" x14ac:dyDescent="0.3">
      <c r="A1696" s="72"/>
      <c r="B1696" s="22">
        <v>2</v>
      </c>
      <c r="C1696" s="22" t="s">
        <v>1264</v>
      </c>
      <c r="E1696" s="2"/>
    </row>
    <row r="1697" spans="1:5" x14ac:dyDescent="0.3">
      <c r="A1697" s="72"/>
      <c r="B1697" s="22">
        <v>3</v>
      </c>
      <c r="C1697" s="22" t="s">
        <v>2104</v>
      </c>
      <c r="E1697" s="2"/>
    </row>
    <row r="1698" spans="1:5" x14ac:dyDescent="0.3">
      <c r="A1698" s="72"/>
      <c r="B1698" s="22">
        <v>4</v>
      </c>
      <c r="C1698" s="22" t="s">
        <v>2103</v>
      </c>
      <c r="E1698" s="2"/>
    </row>
    <row r="1699" spans="1:5" x14ac:dyDescent="0.3">
      <c r="A1699" s="72"/>
      <c r="B1699" s="22">
        <v>5</v>
      </c>
      <c r="C1699" s="22" t="s">
        <v>1276</v>
      </c>
      <c r="E1699" s="2"/>
    </row>
    <row r="1700" spans="1:5" x14ac:dyDescent="0.3">
      <c r="A1700" s="72" t="s">
        <v>349</v>
      </c>
      <c r="B1700" s="22">
        <v>0</v>
      </c>
      <c r="C1700" s="22" t="s">
        <v>1280</v>
      </c>
      <c r="E1700" s="100"/>
    </row>
    <row r="1701" spans="1:5" x14ac:dyDescent="0.3">
      <c r="A1701" s="72"/>
      <c r="B1701" s="22">
        <v>1</v>
      </c>
      <c r="C1701" s="22" t="s">
        <v>2036</v>
      </c>
      <c r="E1701" s="100"/>
    </row>
    <row r="1702" spans="1:5" x14ac:dyDescent="0.3">
      <c r="A1702" s="72"/>
      <c r="B1702" s="22">
        <v>2</v>
      </c>
      <c r="C1702" s="22" t="s">
        <v>2049</v>
      </c>
      <c r="E1702" s="100"/>
    </row>
    <row r="1703" spans="1:5" x14ac:dyDescent="0.3">
      <c r="A1703" s="72"/>
      <c r="B1703" s="22">
        <v>3</v>
      </c>
      <c r="C1703" s="22" t="s">
        <v>2050</v>
      </c>
      <c r="E1703" s="100"/>
    </row>
    <row r="1704" spans="1:5" x14ac:dyDescent="0.3">
      <c r="A1704" s="72"/>
      <c r="B1704" s="22">
        <v>4</v>
      </c>
      <c r="C1704" s="22" t="s">
        <v>2548</v>
      </c>
      <c r="E1704" s="100"/>
    </row>
    <row r="1705" spans="1:5" x14ac:dyDescent="0.3">
      <c r="A1705" s="72"/>
      <c r="B1705" s="22">
        <v>5</v>
      </c>
      <c r="C1705" s="22" t="s">
        <v>2037</v>
      </c>
      <c r="E1705" s="100"/>
    </row>
    <row r="1706" spans="1:5" x14ac:dyDescent="0.3">
      <c r="A1706" s="72" t="s">
        <v>400</v>
      </c>
      <c r="B1706" s="22">
        <v>0</v>
      </c>
      <c r="C1706" s="22" t="s">
        <v>1280</v>
      </c>
      <c r="E1706" s="100"/>
    </row>
    <row r="1707" spans="1:5" x14ac:dyDescent="0.3">
      <c r="A1707" s="72"/>
      <c r="B1707" s="22">
        <v>1</v>
      </c>
      <c r="C1707" s="22" t="s">
        <v>2038</v>
      </c>
      <c r="E1707" s="100"/>
    </row>
    <row r="1708" spans="1:5" x14ac:dyDescent="0.3">
      <c r="A1708" s="72"/>
      <c r="B1708" s="22">
        <v>2</v>
      </c>
      <c r="C1708" s="22" t="s">
        <v>2051</v>
      </c>
      <c r="E1708" s="100"/>
    </row>
    <row r="1709" spans="1:5" x14ac:dyDescent="0.3">
      <c r="A1709" s="72"/>
      <c r="B1709" s="22">
        <v>3</v>
      </c>
      <c r="C1709" s="22" t="s">
        <v>2065</v>
      </c>
      <c r="E1709" s="100"/>
    </row>
    <row r="1710" spans="1:5" x14ac:dyDescent="0.3">
      <c r="A1710" s="72"/>
      <c r="B1710" s="22">
        <v>4</v>
      </c>
      <c r="C1710" s="22" t="s">
        <v>2039</v>
      </c>
      <c r="E1710" s="100"/>
    </row>
    <row r="1711" spans="1:5" x14ac:dyDescent="0.3">
      <c r="A1711" s="72"/>
      <c r="B1711" s="22">
        <v>5</v>
      </c>
      <c r="C1711" s="22" t="s">
        <v>2549</v>
      </c>
      <c r="E1711" s="100"/>
    </row>
    <row r="1712" spans="1:5" x14ac:dyDescent="0.3">
      <c r="A1712" s="72" t="s">
        <v>401</v>
      </c>
      <c r="B1712" s="22">
        <v>0</v>
      </c>
      <c r="C1712" s="22" t="s">
        <v>1280</v>
      </c>
      <c r="E1712" s="100"/>
    </row>
    <row r="1713" spans="1:5" x14ac:dyDescent="0.3">
      <c r="A1713" s="72"/>
      <c r="B1713" s="22">
        <v>1</v>
      </c>
      <c r="C1713" s="26" t="s">
        <v>2466</v>
      </c>
      <c r="E1713" s="100"/>
    </row>
    <row r="1714" spans="1:5" x14ac:dyDescent="0.3">
      <c r="A1714" s="72"/>
      <c r="B1714" s="22">
        <v>2</v>
      </c>
      <c r="C1714" s="26" t="s">
        <v>2465</v>
      </c>
      <c r="E1714" s="100"/>
    </row>
    <row r="1715" spans="1:5" x14ac:dyDescent="0.3">
      <c r="A1715" s="72"/>
      <c r="B1715" s="22">
        <v>3</v>
      </c>
      <c r="C1715" s="26" t="s">
        <v>2464</v>
      </c>
      <c r="E1715" s="100"/>
    </row>
    <row r="1716" spans="1:5" x14ac:dyDescent="0.3">
      <c r="A1716" s="72"/>
      <c r="B1716" s="22">
        <v>4</v>
      </c>
      <c r="C1716" s="26" t="s">
        <v>2463</v>
      </c>
      <c r="E1716" s="100"/>
    </row>
    <row r="1717" spans="1:5" x14ac:dyDescent="0.3">
      <c r="A1717" s="72"/>
      <c r="B1717" s="22">
        <v>5</v>
      </c>
      <c r="C1717" s="26" t="s">
        <v>2462</v>
      </c>
      <c r="E1717" s="100"/>
    </row>
    <row r="1718" spans="1:5" x14ac:dyDescent="0.3">
      <c r="A1718" s="72" t="s">
        <v>415</v>
      </c>
      <c r="B1718" s="22">
        <v>0</v>
      </c>
      <c r="C1718" s="22" t="s">
        <v>1280</v>
      </c>
      <c r="E1718" s="100"/>
    </row>
    <row r="1719" spans="1:5" x14ac:dyDescent="0.3">
      <c r="A1719" s="72"/>
      <c r="B1719" s="22">
        <v>1</v>
      </c>
      <c r="C1719" s="22" t="s">
        <v>2089</v>
      </c>
      <c r="E1719" s="100"/>
    </row>
    <row r="1720" spans="1:5" x14ac:dyDescent="0.3">
      <c r="A1720" s="72"/>
      <c r="B1720" s="22">
        <v>2</v>
      </c>
      <c r="C1720" s="22" t="s">
        <v>2054</v>
      </c>
      <c r="E1720" s="100"/>
    </row>
    <row r="1721" spans="1:5" x14ac:dyDescent="0.3">
      <c r="A1721" s="72"/>
      <c r="B1721" s="22">
        <v>3</v>
      </c>
      <c r="C1721" s="22" t="s">
        <v>2055</v>
      </c>
      <c r="E1721" s="100"/>
    </row>
    <row r="1722" spans="1:5" x14ac:dyDescent="0.3">
      <c r="A1722" s="72"/>
      <c r="B1722" s="22">
        <v>4</v>
      </c>
      <c r="C1722" s="22" t="s">
        <v>2053</v>
      </c>
      <c r="E1722" s="100"/>
    </row>
    <row r="1723" spans="1:5" x14ac:dyDescent="0.3">
      <c r="A1723" s="72"/>
      <c r="B1723" s="22">
        <v>5</v>
      </c>
      <c r="C1723" s="22" t="s">
        <v>2088</v>
      </c>
      <c r="E1723" s="100"/>
    </row>
    <row r="1724" spans="1:5" x14ac:dyDescent="0.3">
      <c r="A1724" s="72" t="s">
        <v>854</v>
      </c>
      <c r="B1724" s="22">
        <v>0</v>
      </c>
      <c r="C1724" s="22" t="s">
        <v>1280</v>
      </c>
      <c r="E1724" s="100"/>
    </row>
    <row r="1725" spans="1:5" x14ac:dyDescent="0.3">
      <c r="A1725" s="72"/>
      <c r="B1725" s="22">
        <v>1</v>
      </c>
      <c r="C1725" s="22" t="s">
        <v>2057</v>
      </c>
      <c r="E1725" s="100"/>
    </row>
    <row r="1726" spans="1:5" x14ac:dyDescent="0.3">
      <c r="A1726" s="72"/>
      <c r="B1726" s="22">
        <v>2</v>
      </c>
      <c r="C1726" s="22" t="s">
        <v>2058</v>
      </c>
      <c r="E1726" s="100"/>
    </row>
    <row r="1727" spans="1:5" x14ac:dyDescent="0.3">
      <c r="A1727" s="72"/>
      <c r="B1727" s="22">
        <v>3</v>
      </c>
      <c r="C1727" s="22" t="s">
        <v>2059</v>
      </c>
      <c r="E1727" s="100"/>
    </row>
    <row r="1728" spans="1:5" x14ac:dyDescent="0.3">
      <c r="A1728" s="72"/>
      <c r="B1728" s="22">
        <v>4</v>
      </c>
      <c r="C1728" s="22" t="s">
        <v>2060</v>
      </c>
      <c r="E1728" s="100"/>
    </row>
    <row r="1729" spans="1:5" x14ac:dyDescent="0.3">
      <c r="A1729" s="72"/>
      <c r="B1729" s="22">
        <v>5</v>
      </c>
      <c r="C1729" s="22" t="s">
        <v>2040</v>
      </c>
      <c r="E1729" s="100"/>
    </row>
    <row r="1730" spans="1:5" x14ac:dyDescent="0.3">
      <c r="A1730" s="72" t="s">
        <v>855</v>
      </c>
      <c r="B1730" s="22">
        <v>0</v>
      </c>
      <c r="C1730" s="22" t="s">
        <v>1280</v>
      </c>
      <c r="E1730" s="100"/>
    </row>
    <row r="1731" spans="1:5" x14ac:dyDescent="0.3">
      <c r="A1731" s="72"/>
      <c r="B1731" s="22">
        <v>1</v>
      </c>
      <c r="C1731" s="22" t="s">
        <v>2062</v>
      </c>
      <c r="E1731" s="100"/>
    </row>
    <row r="1732" spans="1:5" x14ac:dyDescent="0.3">
      <c r="A1732" s="72"/>
      <c r="B1732" s="22">
        <v>2</v>
      </c>
      <c r="C1732" s="22" t="s">
        <v>1830</v>
      </c>
      <c r="E1732" s="100"/>
    </row>
    <row r="1733" spans="1:5" x14ac:dyDescent="0.3">
      <c r="A1733" s="72"/>
      <c r="B1733" s="22">
        <v>3</v>
      </c>
      <c r="C1733" s="22" t="s">
        <v>1833</v>
      </c>
      <c r="E1733" s="100"/>
    </row>
    <row r="1734" spans="1:5" x14ac:dyDescent="0.3">
      <c r="A1734" s="72"/>
      <c r="B1734" s="22">
        <v>4</v>
      </c>
      <c r="C1734" s="22" t="s">
        <v>2460</v>
      </c>
      <c r="E1734" s="100"/>
    </row>
    <row r="1735" spans="1:5" x14ac:dyDescent="0.3">
      <c r="A1735" s="72"/>
      <c r="B1735" s="22">
        <v>5</v>
      </c>
      <c r="C1735" s="22" t="s">
        <v>2461</v>
      </c>
      <c r="E1735" s="100"/>
    </row>
    <row r="1736" spans="1:5" x14ac:dyDescent="0.3">
      <c r="A1736" s="72" t="s">
        <v>856</v>
      </c>
      <c r="B1736" s="22">
        <v>0</v>
      </c>
      <c r="C1736" s="22" t="s">
        <v>1280</v>
      </c>
      <c r="E1736" s="100"/>
    </row>
    <row r="1737" spans="1:5" x14ac:dyDescent="0.3">
      <c r="A1737" s="72"/>
      <c r="B1737" s="22">
        <v>1</v>
      </c>
      <c r="C1737" s="22" t="s">
        <v>2096</v>
      </c>
      <c r="E1737" s="100"/>
    </row>
    <row r="1738" spans="1:5" x14ac:dyDescent="0.3">
      <c r="A1738" s="72"/>
      <c r="B1738" s="22">
        <v>2</v>
      </c>
      <c r="C1738" s="22" t="s">
        <v>2098</v>
      </c>
      <c r="E1738" s="100"/>
    </row>
    <row r="1739" spans="1:5" x14ac:dyDescent="0.3">
      <c r="A1739" s="72"/>
      <c r="B1739" s="22">
        <v>3</v>
      </c>
      <c r="C1739" s="22" t="s">
        <v>2099</v>
      </c>
      <c r="E1739" s="100"/>
    </row>
    <row r="1740" spans="1:5" x14ac:dyDescent="0.3">
      <c r="A1740" s="72"/>
      <c r="B1740" s="22">
        <v>4</v>
      </c>
      <c r="C1740" s="22" t="s">
        <v>2552</v>
      </c>
      <c r="E1740" s="100"/>
    </row>
    <row r="1741" spans="1:5" x14ac:dyDescent="0.3">
      <c r="A1741" s="72"/>
      <c r="B1741" s="22">
        <v>5</v>
      </c>
      <c r="C1741" s="22" t="s">
        <v>2097</v>
      </c>
      <c r="E1741" s="100"/>
    </row>
    <row r="1742" spans="1:5" x14ac:dyDescent="0.3">
      <c r="A1742" s="72" t="s">
        <v>857</v>
      </c>
      <c r="B1742" s="22">
        <v>0</v>
      </c>
      <c r="C1742" s="22" t="s">
        <v>1280</v>
      </c>
      <c r="E1742" s="100"/>
    </row>
    <row r="1743" spans="1:5" x14ac:dyDescent="0.3">
      <c r="A1743" s="72"/>
      <c r="B1743" s="22">
        <v>1</v>
      </c>
      <c r="C1743" s="22" t="s">
        <v>2041</v>
      </c>
      <c r="E1743" s="100"/>
    </row>
    <row r="1744" spans="1:5" x14ac:dyDescent="0.3">
      <c r="A1744" s="72"/>
      <c r="B1744" s="22">
        <v>2</v>
      </c>
      <c r="C1744" s="22" t="s">
        <v>2070</v>
      </c>
      <c r="E1744" s="100"/>
    </row>
    <row r="1745" spans="1:5" x14ac:dyDescent="0.3">
      <c r="A1745" s="72"/>
      <c r="B1745" s="22">
        <v>3</v>
      </c>
      <c r="C1745" s="22" t="s">
        <v>3479</v>
      </c>
      <c r="E1745" s="100"/>
    </row>
    <row r="1746" spans="1:5" x14ac:dyDescent="0.3">
      <c r="A1746" s="72"/>
      <c r="B1746" s="22">
        <v>4</v>
      </c>
      <c r="C1746" s="22" t="s">
        <v>2069</v>
      </c>
      <c r="E1746" s="100"/>
    </row>
    <row r="1747" spans="1:5" x14ac:dyDescent="0.3">
      <c r="A1747" s="72"/>
      <c r="B1747" s="22">
        <v>5</v>
      </c>
      <c r="C1747" s="22" t="s">
        <v>3480</v>
      </c>
      <c r="E1747" s="100"/>
    </row>
    <row r="1748" spans="1:5" x14ac:dyDescent="0.3">
      <c r="A1748" s="72" t="s">
        <v>858</v>
      </c>
      <c r="B1748" s="22">
        <v>0</v>
      </c>
      <c r="C1748" s="22" t="s">
        <v>1280</v>
      </c>
      <c r="E1748" s="100"/>
    </row>
    <row r="1749" spans="1:5" x14ac:dyDescent="0.3">
      <c r="A1749" s="72"/>
      <c r="B1749" s="22">
        <v>1</v>
      </c>
      <c r="C1749" s="22" t="s">
        <v>2090</v>
      </c>
      <c r="E1749" s="100"/>
    </row>
    <row r="1750" spans="1:5" x14ac:dyDescent="0.3">
      <c r="A1750" s="72"/>
      <c r="B1750" s="22">
        <v>2</v>
      </c>
      <c r="C1750" s="22" t="s">
        <v>2072</v>
      </c>
      <c r="E1750" s="100"/>
    </row>
    <row r="1751" spans="1:5" x14ac:dyDescent="0.3">
      <c r="A1751" s="72"/>
      <c r="B1751" s="22">
        <v>3</v>
      </c>
      <c r="C1751" s="22" t="s">
        <v>2074</v>
      </c>
      <c r="E1751" s="100"/>
    </row>
    <row r="1752" spans="1:5" x14ac:dyDescent="0.3">
      <c r="A1752" s="72"/>
      <c r="B1752" s="22">
        <v>4</v>
      </c>
      <c r="C1752" t="s">
        <v>2042</v>
      </c>
      <c r="E1752" s="100"/>
    </row>
    <row r="1753" spans="1:5" x14ac:dyDescent="0.3">
      <c r="A1753" s="72"/>
      <c r="B1753" s="22">
        <v>5</v>
      </c>
      <c r="C1753" s="22" t="s">
        <v>2073</v>
      </c>
      <c r="E1753" s="100"/>
    </row>
    <row r="1754" spans="1:5" x14ac:dyDescent="0.3">
      <c r="A1754" s="72" t="s">
        <v>859</v>
      </c>
      <c r="B1754" s="22">
        <v>0</v>
      </c>
      <c r="C1754" s="22" t="s">
        <v>1280</v>
      </c>
      <c r="E1754" s="100"/>
    </row>
    <row r="1755" spans="1:5" x14ac:dyDescent="0.3">
      <c r="A1755" s="72"/>
      <c r="B1755" s="22">
        <v>1</v>
      </c>
      <c r="C1755" s="22" t="s">
        <v>2101</v>
      </c>
      <c r="E1755" s="100"/>
    </row>
    <row r="1756" spans="1:5" x14ac:dyDescent="0.3">
      <c r="A1756" s="72"/>
      <c r="B1756" s="22">
        <v>2</v>
      </c>
      <c r="C1756" s="22" t="s">
        <v>1264</v>
      </c>
      <c r="E1756" s="100"/>
    </row>
    <row r="1757" spans="1:5" x14ac:dyDescent="0.3">
      <c r="A1757" s="72"/>
      <c r="B1757" s="22">
        <v>3</v>
      </c>
      <c r="C1757" s="22" t="s">
        <v>2105</v>
      </c>
      <c r="E1757" s="100"/>
    </row>
    <row r="1758" spans="1:5" x14ac:dyDescent="0.3">
      <c r="A1758" s="72"/>
      <c r="B1758" s="22">
        <v>4</v>
      </c>
      <c r="C1758" s="22" t="s">
        <v>2553</v>
      </c>
      <c r="E1758" s="100"/>
    </row>
    <row r="1759" spans="1:5" x14ac:dyDescent="0.3">
      <c r="A1759" s="72"/>
      <c r="B1759" s="22">
        <v>5</v>
      </c>
      <c r="C1759" s="22" t="s">
        <v>2498</v>
      </c>
      <c r="E1759" s="100"/>
    </row>
    <row r="1760" spans="1:5" x14ac:dyDescent="0.3">
      <c r="A1760" s="72" t="s">
        <v>860</v>
      </c>
      <c r="B1760" s="22">
        <v>0</v>
      </c>
      <c r="C1760" s="22" t="s">
        <v>1280</v>
      </c>
      <c r="E1760" s="100"/>
    </row>
    <row r="1761" spans="1:5" x14ac:dyDescent="0.3">
      <c r="A1761" s="72"/>
      <c r="B1761" s="22">
        <v>1</v>
      </c>
      <c r="C1761" s="22" t="s">
        <v>2043</v>
      </c>
      <c r="D1761" s="22" t="s">
        <v>1280</v>
      </c>
      <c r="E1761" s="100"/>
    </row>
    <row r="1762" spans="1:5" x14ac:dyDescent="0.3">
      <c r="A1762" s="72"/>
      <c r="B1762" s="22">
        <v>2</v>
      </c>
      <c r="C1762" s="22" t="s">
        <v>2046</v>
      </c>
      <c r="D1762" s="22"/>
      <c r="E1762" s="100"/>
    </row>
    <row r="1763" spans="1:5" x14ac:dyDescent="0.3">
      <c r="A1763" s="72"/>
      <c r="B1763" s="22">
        <v>3</v>
      </c>
      <c r="C1763" s="22" t="s">
        <v>2047</v>
      </c>
      <c r="D1763" s="22"/>
      <c r="E1763" s="100"/>
    </row>
    <row r="1764" spans="1:5" x14ac:dyDescent="0.3">
      <c r="A1764" s="72"/>
      <c r="B1764" s="22">
        <v>4</v>
      </c>
      <c r="C1764" s="22" t="s">
        <v>2048</v>
      </c>
      <c r="D1764" s="22"/>
      <c r="E1764" s="100"/>
    </row>
    <row r="1765" spans="1:5" x14ac:dyDescent="0.3">
      <c r="A1765" s="72"/>
      <c r="B1765" s="22">
        <v>5</v>
      </c>
      <c r="C1765" s="22" t="s">
        <v>2045</v>
      </c>
      <c r="D1765" s="22"/>
      <c r="E1765" s="100"/>
    </row>
    <row r="1766" spans="1:5" x14ac:dyDescent="0.3">
      <c r="A1766" s="72" t="s">
        <v>861</v>
      </c>
      <c r="B1766" s="22">
        <v>0</v>
      </c>
      <c r="C1766" s="22" t="s">
        <v>1280</v>
      </c>
      <c r="D1766" s="22"/>
      <c r="E1766" s="100"/>
    </row>
    <row r="1767" spans="1:5" x14ac:dyDescent="0.3">
      <c r="A1767" s="72"/>
      <c r="B1767" s="22">
        <v>1</v>
      </c>
      <c r="C1767" s="22" t="s">
        <v>2044</v>
      </c>
      <c r="E1767" s="100"/>
    </row>
    <row r="1768" spans="1:5" x14ac:dyDescent="0.3">
      <c r="A1768" s="72"/>
      <c r="B1768" s="22">
        <v>2</v>
      </c>
      <c r="C1768" s="22" t="s">
        <v>2082</v>
      </c>
      <c r="E1768" s="100"/>
    </row>
    <row r="1769" spans="1:5" x14ac:dyDescent="0.3">
      <c r="A1769" s="72"/>
      <c r="B1769" s="22">
        <v>3</v>
      </c>
      <c r="C1769" s="22" t="s">
        <v>2551</v>
      </c>
      <c r="E1769" s="100"/>
    </row>
    <row r="1770" spans="1:5" x14ac:dyDescent="0.3">
      <c r="A1770" s="72"/>
      <c r="B1770" s="22">
        <v>4</v>
      </c>
      <c r="C1770" s="22" t="s">
        <v>2083</v>
      </c>
      <c r="E1770" s="100"/>
    </row>
    <row r="1771" spans="1:5" x14ac:dyDescent="0.3">
      <c r="A1771" s="72"/>
      <c r="B1771" s="22">
        <v>5</v>
      </c>
      <c r="C1771" s="22" t="s">
        <v>2084</v>
      </c>
      <c r="E1771" s="100"/>
    </row>
    <row r="1772" spans="1:5" ht="15.15" thickBot="1" x14ac:dyDescent="0.35">
      <c r="A1772" s="78"/>
    </row>
    <row r="1773" spans="1:5" x14ac:dyDescent="0.3">
      <c r="A1773" s="51" t="s">
        <v>357</v>
      </c>
      <c r="B1773" s="65" t="s">
        <v>23</v>
      </c>
      <c r="C1773" s="65" t="s">
        <v>1257</v>
      </c>
    </row>
    <row r="1774" spans="1:5" x14ac:dyDescent="0.3">
      <c r="A1774" s="72" t="s">
        <v>358</v>
      </c>
      <c r="B1774" s="22">
        <v>0</v>
      </c>
      <c r="C1774" s="22" t="s">
        <v>1280</v>
      </c>
      <c r="E1774" s="2"/>
    </row>
    <row r="1775" spans="1:5" x14ac:dyDescent="0.3">
      <c r="A1775" s="72"/>
      <c r="B1775" s="22">
        <v>1</v>
      </c>
      <c r="C1775" s="22" t="s">
        <v>1263</v>
      </c>
      <c r="E1775" s="2"/>
    </row>
    <row r="1776" spans="1:5" x14ac:dyDescent="0.3">
      <c r="A1776" s="72"/>
      <c r="B1776" s="22">
        <v>2</v>
      </c>
      <c r="C1776" s="22" t="s">
        <v>1264</v>
      </c>
      <c r="E1776" s="2"/>
    </row>
    <row r="1777" spans="1:5" x14ac:dyDescent="0.3">
      <c r="A1777" s="72"/>
      <c r="B1777" s="22">
        <v>3</v>
      </c>
      <c r="C1777" s="22" t="s">
        <v>2104</v>
      </c>
      <c r="E1777" s="2"/>
    </row>
    <row r="1778" spans="1:5" x14ac:dyDescent="0.3">
      <c r="A1778" s="72"/>
      <c r="B1778" s="22">
        <v>4</v>
      </c>
      <c r="C1778" s="22" t="s">
        <v>2103</v>
      </c>
      <c r="E1778" s="2"/>
    </row>
    <row r="1779" spans="1:5" x14ac:dyDescent="0.3">
      <c r="A1779" s="72"/>
      <c r="B1779" s="22">
        <v>5</v>
      </c>
      <c r="C1779" s="22" t="s">
        <v>1276</v>
      </c>
      <c r="E1779" s="2"/>
    </row>
    <row r="1780" spans="1:5" x14ac:dyDescent="0.3">
      <c r="A1780" s="72" t="s">
        <v>360</v>
      </c>
      <c r="B1780" s="22">
        <v>0</v>
      </c>
      <c r="C1780" s="22" t="s">
        <v>1280</v>
      </c>
      <c r="E1780" s="100"/>
    </row>
    <row r="1781" spans="1:5" x14ac:dyDescent="0.3">
      <c r="A1781" s="72"/>
      <c r="B1781" s="22">
        <v>1</v>
      </c>
      <c r="C1781" s="22" t="s">
        <v>2036</v>
      </c>
      <c r="E1781" s="100"/>
    </row>
    <row r="1782" spans="1:5" x14ac:dyDescent="0.3">
      <c r="A1782" s="72"/>
      <c r="B1782" s="22">
        <v>2</v>
      </c>
      <c r="C1782" s="22" t="s">
        <v>2049</v>
      </c>
      <c r="E1782" s="100"/>
    </row>
    <row r="1783" spans="1:5" x14ac:dyDescent="0.3">
      <c r="A1783" s="72"/>
      <c r="B1783" s="22">
        <v>3</v>
      </c>
      <c r="C1783" s="22" t="s">
        <v>2050</v>
      </c>
      <c r="E1783" s="100"/>
    </row>
    <row r="1784" spans="1:5" x14ac:dyDescent="0.3">
      <c r="A1784" s="72"/>
      <c r="B1784" s="22">
        <v>4</v>
      </c>
      <c r="C1784" s="22" t="s">
        <v>2548</v>
      </c>
      <c r="E1784" s="100"/>
    </row>
    <row r="1785" spans="1:5" x14ac:dyDescent="0.3">
      <c r="A1785" s="72"/>
      <c r="B1785" s="22">
        <v>5</v>
      </c>
      <c r="C1785" s="22" t="s">
        <v>2037</v>
      </c>
      <c r="E1785" s="100"/>
    </row>
    <row r="1786" spans="1:5" x14ac:dyDescent="0.3">
      <c r="A1786" s="72" t="s">
        <v>361</v>
      </c>
      <c r="B1786" s="22">
        <v>0</v>
      </c>
      <c r="C1786" s="22" t="s">
        <v>1280</v>
      </c>
      <c r="E1786" s="100"/>
    </row>
    <row r="1787" spans="1:5" x14ac:dyDescent="0.3">
      <c r="A1787" s="72"/>
      <c r="B1787" s="22">
        <v>1</v>
      </c>
      <c r="C1787" s="22" t="s">
        <v>2038</v>
      </c>
      <c r="E1787" s="100"/>
    </row>
    <row r="1788" spans="1:5" x14ac:dyDescent="0.3">
      <c r="A1788" s="72"/>
      <c r="B1788" s="22">
        <v>2</v>
      </c>
      <c r="C1788" s="22" t="s">
        <v>2051</v>
      </c>
      <c r="E1788" s="100"/>
    </row>
    <row r="1789" spans="1:5" x14ac:dyDescent="0.3">
      <c r="A1789" s="72"/>
      <c r="B1789" s="22">
        <v>3</v>
      </c>
      <c r="C1789" s="22" t="s">
        <v>2065</v>
      </c>
      <c r="E1789" s="100"/>
    </row>
    <row r="1790" spans="1:5" x14ac:dyDescent="0.3">
      <c r="A1790" s="72"/>
      <c r="B1790" s="22">
        <v>4</v>
      </c>
      <c r="C1790" s="22" t="s">
        <v>2039</v>
      </c>
      <c r="E1790" s="100"/>
    </row>
    <row r="1791" spans="1:5" x14ac:dyDescent="0.3">
      <c r="A1791" s="72"/>
      <c r="B1791" s="22">
        <v>5</v>
      </c>
      <c r="C1791" s="22" t="s">
        <v>2549</v>
      </c>
      <c r="E1791" s="100"/>
    </row>
    <row r="1792" spans="1:5" x14ac:dyDescent="0.3">
      <c r="A1792" s="72" t="s">
        <v>362</v>
      </c>
      <c r="B1792" s="22">
        <v>0</v>
      </c>
      <c r="C1792" s="22" t="s">
        <v>1280</v>
      </c>
      <c r="E1792" s="100"/>
    </row>
    <row r="1793" spans="1:5" x14ac:dyDescent="0.3">
      <c r="A1793" s="72"/>
      <c r="B1793" s="22">
        <v>1</v>
      </c>
      <c r="C1793" s="26" t="s">
        <v>2466</v>
      </c>
      <c r="E1793" s="100"/>
    </row>
    <row r="1794" spans="1:5" x14ac:dyDescent="0.3">
      <c r="A1794" s="72"/>
      <c r="B1794" s="22">
        <v>2</v>
      </c>
      <c r="C1794" s="26" t="s">
        <v>2465</v>
      </c>
      <c r="E1794" s="100"/>
    </row>
    <row r="1795" spans="1:5" x14ac:dyDescent="0.3">
      <c r="A1795" s="72"/>
      <c r="B1795" s="22">
        <v>3</v>
      </c>
      <c r="C1795" s="26" t="s">
        <v>2464</v>
      </c>
      <c r="E1795" s="100"/>
    </row>
    <row r="1796" spans="1:5" x14ac:dyDescent="0.3">
      <c r="A1796" s="72"/>
      <c r="B1796" s="22">
        <v>4</v>
      </c>
      <c r="C1796" s="26" t="s">
        <v>2463</v>
      </c>
      <c r="E1796" s="100"/>
    </row>
    <row r="1797" spans="1:5" x14ac:dyDescent="0.3">
      <c r="A1797" s="72"/>
      <c r="B1797" s="22">
        <v>5</v>
      </c>
      <c r="C1797" s="26" t="s">
        <v>2462</v>
      </c>
      <c r="E1797" s="100"/>
    </row>
    <row r="1798" spans="1:5" x14ac:dyDescent="0.3">
      <c r="A1798" s="72" t="s">
        <v>414</v>
      </c>
      <c r="B1798" s="22">
        <v>0</v>
      </c>
      <c r="C1798" s="22" t="s">
        <v>1280</v>
      </c>
      <c r="E1798" s="100"/>
    </row>
    <row r="1799" spans="1:5" x14ac:dyDescent="0.3">
      <c r="A1799" s="72"/>
      <c r="B1799" s="22">
        <v>1</v>
      </c>
      <c r="C1799" s="22" t="s">
        <v>2089</v>
      </c>
      <c r="E1799" s="100"/>
    </row>
    <row r="1800" spans="1:5" x14ac:dyDescent="0.3">
      <c r="A1800" s="72"/>
      <c r="B1800" s="22">
        <v>2</v>
      </c>
      <c r="C1800" s="22" t="s">
        <v>2054</v>
      </c>
      <c r="E1800" s="100"/>
    </row>
    <row r="1801" spans="1:5" x14ac:dyDescent="0.3">
      <c r="A1801" s="72"/>
      <c r="B1801" s="22">
        <v>3</v>
      </c>
      <c r="C1801" s="22" t="s">
        <v>2055</v>
      </c>
      <c r="E1801" s="100"/>
    </row>
    <row r="1802" spans="1:5" x14ac:dyDescent="0.3">
      <c r="A1802" s="72"/>
      <c r="B1802" s="22">
        <v>4</v>
      </c>
      <c r="C1802" s="22" t="s">
        <v>2053</v>
      </c>
      <c r="E1802" s="100"/>
    </row>
    <row r="1803" spans="1:5" x14ac:dyDescent="0.3">
      <c r="A1803" s="72"/>
      <c r="B1803" s="22">
        <v>5</v>
      </c>
      <c r="C1803" s="22" t="s">
        <v>2088</v>
      </c>
      <c r="E1803" s="100"/>
    </row>
    <row r="1804" spans="1:5" x14ac:dyDescent="0.3">
      <c r="A1804" s="72" t="s">
        <v>863</v>
      </c>
      <c r="B1804" s="22">
        <v>0</v>
      </c>
      <c r="C1804" s="22" t="s">
        <v>1280</v>
      </c>
      <c r="E1804" s="100"/>
    </row>
    <row r="1805" spans="1:5" x14ac:dyDescent="0.3">
      <c r="A1805" s="72"/>
      <c r="B1805" s="22">
        <v>1</v>
      </c>
      <c r="C1805" s="22" t="s">
        <v>2057</v>
      </c>
      <c r="E1805" s="100"/>
    </row>
    <row r="1806" spans="1:5" x14ac:dyDescent="0.3">
      <c r="A1806" s="72"/>
      <c r="B1806" s="22">
        <v>2</v>
      </c>
      <c r="C1806" s="22" t="s">
        <v>2058</v>
      </c>
      <c r="E1806" s="100"/>
    </row>
    <row r="1807" spans="1:5" x14ac:dyDescent="0.3">
      <c r="A1807" s="72"/>
      <c r="B1807" s="22">
        <v>3</v>
      </c>
      <c r="C1807" s="22" t="s">
        <v>2059</v>
      </c>
      <c r="E1807" s="100"/>
    </row>
    <row r="1808" spans="1:5" x14ac:dyDescent="0.3">
      <c r="A1808" s="72"/>
      <c r="B1808" s="22">
        <v>4</v>
      </c>
      <c r="C1808" s="22" t="s">
        <v>2060</v>
      </c>
      <c r="E1808" s="100"/>
    </row>
    <row r="1809" spans="1:5" x14ac:dyDescent="0.3">
      <c r="A1809" s="72"/>
      <c r="B1809" s="22">
        <v>5</v>
      </c>
      <c r="C1809" s="22" t="s">
        <v>2040</v>
      </c>
      <c r="E1809" s="100"/>
    </row>
    <row r="1810" spans="1:5" x14ac:dyDescent="0.3">
      <c r="A1810" s="72" t="s">
        <v>864</v>
      </c>
      <c r="B1810" s="22">
        <v>0</v>
      </c>
      <c r="C1810" s="22" t="s">
        <v>1280</v>
      </c>
      <c r="E1810" s="100"/>
    </row>
    <row r="1811" spans="1:5" x14ac:dyDescent="0.3">
      <c r="A1811" s="72"/>
      <c r="B1811" s="22">
        <v>1</v>
      </c>
      <c r="C1811" s="22" t="s">
        <v>2062</v>
      </c>
      <c r="E1811" s="100"/>
    </row>
    <row r="1812" spans="1:5" x14ac:dyDescent="0.3">
      <c r="A1812" s="72"/>
      <c r="B1812" s="22">
        <v>2</v>
      </c>
      <c r="C1812" s="22" t="s">
        <v>1830</v>
      </c>
      <c r="E1812" s="100"/>
    </row>
    <row r="1813" spans="1:5" x14ac:dyDescent="0.3">
      <c r="A1813" s="72"/>
      <c r="B1813" s="22">
        <v>3</v>
      </c>
      <c r="C1813" s="22" t="s">
        <v>1833</v>
      </c>
      <c r="E1813" s="100"/>
    </row>
    <row r="1814" spans="1:5" x14ac:dyDescent="0.3">
      <c r="A1814" s="72"/>
      <c r="B1814" s="22">
        <v>4</v>
      </c>
      <c r="C1814" s="22" t="s">
        <v>2460</v>
      </c>
      <c r="E1814" s="100"/>
    </row>
    <row r="1815" spans="1:5" x14ac:dyDescent="0.3">
      <c r="A1815" s="72"/>
      <c r="B1815" s="22">
        <v>5</v>
      </c>
      <c r="C1815" s="22" t="s">
        <v>2461</v>
      </c>
      <c r="E1815" s="100"/>
    </row>
    <row r="1816" spans="1:5" x14ac:dyDescent="0.3">
      <c r="A1816" s="72" t="s">
        <v>865</v>
      </c>
      <c r="B1816" s="22">
        <v>0</v>
      </c>
      <c r="C1816" s="22" t="s">
        <v>1280</v>
      </c>
      <c r="E1816" s="100"/>
    </row>
    <row r="1817" spans="1:5" x14ac:dyDescent="0.3">
      <c r="A1817" s="72"/>
      <c r="B1817" s="22">
        <v>1</v>
      </c>
      <c r="C1817" s="22" t="s">
        <v>2063</v>
      </c>
      <c r="E1817" s="100"/>
    </row>
    <row r="1818" spans="1:5" x14ac:dyDescent="0.3">
      <c r="A1818" s="72"/>
      <c r="B1818" s="22">
        <v>2</v>
      </c>
      <c r="C1818" s="22" t="s">
        <v>2064</v>
      </c>
      <c r="E1818" s="100"/>
    </row>
    <row r="1819" spans="1:5" x14ac:dyDescent="0.3">
      <c r="A1819" s="72"/>
      <c r="B1819" s="22">
        <v>3</v>
      </c>
      <c r="C1819" s="22" t="s">
        <v>2066</v>
      </c>
      <c r="E1819" s="100"/>
    </row>
    <row r="1820" spans="1:5" x14ac:dyDescent="0.3">
      <c r="A1820" s="72"/>
      <c r="B1820" s="22">
        <v>4</v>
      </c>
      <c r="C1820" s="22" t="s">
        <v>2067</v>
      </c>
      <c r="E1820" s="100"/>
    </row>
    <row r="1821" spans="1:5" x14ac:dyDescent="0.3">
      <c r="A1821" s="72"/>
      <c r="B1821" s="22">
        <v>5</v>
      </c>
      <c r="C1821" s="22" t="s">
        <v>2068</v>
      </c>
      <c r="E1821" s="100"/>
    </row>
    <row r="1822" spans="1:5" x14ac:dyDescent="0.3">
      <c r="A1822" s="72" t="s">
        <v>866</v>
      </c>
      <c r="B1822" s="22">
        <v>0</v>
      </c>
      <c r="C1822" s="22" t="s">
        <v>1280</v>
      </c>
      <c r="E1822" s="100"/>
    </row>
    <row r="1823" spans="1:5" x14ac:dyDescent="0.3">
      <c r="A1823" s="72"/>
      <c r="B1823" s="22">
        <v>1</v>
      </c>
      <c r="C1823" s="22" t="s">
        <v>2041</v>
      </c>
      <c r="E1823" s="100"/>
    </row>
    <row r="1824" spans="1:5" x14ac:dyDescent="0.3">
      <c r="A1824" s="72"/>
      <c r="B1824" s="22">
        <v>2</v>
      </c>
      <c r="C1824" s="22" t="s">
        <v>2070</v>
      </c>
      <c r="E1824" s="100"/>
    </row>
    <row r="1825" spans="1:5" x14ac:dyDescent="0.3">
      <c r="A1825" s="72"/>
      <c r="B1825" s="22">
        <v>3</v>
      </c>
      <c r="C1825" s="22" t="s">
        <v>2071</v>
      </c>
      <c r="E1825" s="100"/>
    </row>
    <row r="1826" spans="1:5" x14ac:dyDescent="0.3">
      <c r="A1826" s="72"/>
      <c r="B1826" s="22">
        <v>4</v>
      </c>
      <c r="C1826" s="22" t="s">
        <v>2069</v>
      </c>
      <c r="E1826" s="100"/>
    </row>
    <row r="1827" spans="1:5" x14ac:dyDescent="0.3">
      <c r="A1827" s="72"/>
      <c r="B1827" s="22">
        <v>5</v>
      </c>
      <c r="C1827" s="22" t="s">
        <v>2550</v>
      </c>
      <c r="E1827" s="100"/>
    </row>
    <row r="1828" spans="1:5" x14ac:dyDescent="0.3">
      <c r="A1828" s="72" t="s">
        <v>867</v>
      </c>
      <c r="B1828" s="22">
        <v>0</v>
      </c>
      <c r="C1828" s="22" t="s">
        <v>1280</v>
      </c>
      <c r="E1828" s="100"/>
    </row>
    <row r="1829" spans="1:5" x14ac:dyDescent="0.3">
      <c r="A1829" s="72"/>
      <c r="B1829" s="22">
        <v>1</v>
      </c>
      <c r="C1829" s="22" t="s">
        <v>2041</v>
      </c>
      <c r="E1829" s="100"/>
    </row>
    <row r="1830" spans="1:5" x14ac:dyDescent="0.3">
      <c r="A1830" s="72"/>
      <c r="B1830" s="22">
        <v>2</v>
      </c>
      <c r="C1830" s="22" t="s">
        <v>2070</v>
      </c>
      <c r="E1830" s="100"/>
    </row>
    <row r="1831" spans="1:5" x14ac:dyDescent="0.3">
      <c r="A1831" s="72"/>
      <c r="B1831" s="22">
        <v>3</v>
      </c>
      <c r="C1831" s="22" t="s">
        <v>3479</v>
      </c>
      <c r="E1831" s="100"/>
    </row>
    <row r="1832" spans="1:5" x14ac:dyDescent="0.3">
      <c r="A1832" s="72"/>
      <c r="B1832" s="22">
        <v>4</v>
      </c>
      <c r="C1832" s="22" t="s">
        <v>2069</v>
      </c>
      <c r="E1832" s="100"/>
    </row>
    <row r="1833" spans="1:5" x14ac:dyDescent="0.3">
      <c r="A1833" s="72"/>
      <c r="B1833" s="22">
        <v>5</v>
      </c>
      <c r="C1833" s="22" t="s">
        <v>3480</v>
      </c>
      <c r="E1833" s="100"/>
    </row>
    <row r="1834" spans="1:5" x14ac:dyDescent="0.3">
      <c r="A1834" s="72" t="s">
        <v>868</v>
      </c>
      <c r="B1834" s="22">
        <v>0</v>
      </c>
      <c r="C1834" s="22" t="s">
        <v>1280</v>
      </c>
      <c r="E1834" s="100"/>
    </row>
    <row r="1835" spans="1:5" x14ac:dyDescent="0.3">
      <c r="A1835" s="72"/>
      <c r="B1835" s="22">
        <v>1</v>
      </c>
      <c r="C1835" s="22" t="s">
        <v>2090</v>
      </c>
      <c r="E1835" s="100"/>
    </row>
    <row r="1836" spans="1:5" x14ac:dyDescent="0.3">
      <c r="A1836" s="72"/>
      <c r="B1836" s="22">
        <v>2</v>
      </c>
      <c r="C1836" s="22" t="s">
        <v>2072</v>
      </c>
      <c r="E1836" s="100"/>
    </row>
    <row r="1837" spans="1:5" x14ac:dyDescent="0.3">
      <c r="A1837" s="72"/>
      <c r="B1837" s="22">
        <v>3</v>
      </c>
      <c r="C1837" s="22" t="s">
        <v>2074</v>
      </c>
      <c r="E1837" s="100"/>
    </row>
    <row r="1838" spans="1:5" x14ac:dyDescent="0.3">
      <c r="A1838" s="72"/>
      <c r="B1838" s="22">
        <v>4</v>
      </c>
      <c r="C1838" t="s">
        <v>2042</v>
      </c>
      <c r="E1838" s="100"/>
    </row>
    <row r="1839" spans="1:5" x14ac:dyDescent="0.3">
      <c r="A1839" s="72"/>
      <c r="B1839" s="22">
        <v>5</v>
      </c>
      <c r="C1839" s="22" t="s">
        <v>2073</v>
      </c>
      <c r="E1839" s="100"/>
    </row>
    <row r="1840" spans="1:5" x14ac:dyDescent="0.3">
      <c r="A1840" s="72" t="s">
        <v>868</v>
      </c>
      <c r="B1840" s="22">
        <v>0</v>
      </c>
      <c r="C1840" s="22" t="s">
        <v>1280</v>
      </c>
      <c r="E1840" s="100"/>
    </row>
    <row r="1841" spans="1:5" x14ac:dyDescent="0.3">
      <c r="A1841" s="72"/>
      <c r="B1841" s="22">
        <v>1</v>
      </c>
      <c r="C1841" s="22" t="s">
        <v>2101</v>
      </c>
      <c r="E1841" s="100"/>
    </row>
    <row r="1842" spans="1:5" x14ac:dyDescent="0.3">
      <c r="A1842" s="72"/>
      <c r="B1842" s="22">
        <v>2</v>
      </c>
      <c r="C1842" s="22" t="s">
        <v>1264</v>
      </c>
      <c r="E1842" s="100"/>
    </row>
    <row r="1843" spans="1:5" x14ac:dyDescent="0.3">
      <c r="A1843" s="72"/>
      <c r="B1843" s="22">
        <v>3</v>
      </c>
      <c r="C1843" s="22" t="s">
        <v>2105</v>
      </c>
      <c r="E1843" s="100"/>
    </row>
    <row r="1844" spans="1:5" x14ac:dyDescent="0.3">
      <c r="A1844" s="72"/>
      <c r="B1844" s="22">
        <v>4</v>
      </c>
      <c r="C1844" s="22" t="s">
        <v>2553</v>
      </c>
      <c r="E1844" s="100"/>
    </row>
    <row r="1845" spans="1:5" x14ac:dyDescent="0.3">
      <c r="A1845" s="72"/>
      <c r="B1845" s="22">
        <v>5</v>
      </c>
      <c r="C1845" s="22" t="s">
        <v>2102</v>
      </c>
      <c r="E1845" s="100"/>
    </row>
    <row r="1846" spans="1:5" x14ac:dyDescent="0.3">
      <c r="A1846" s="72" t="s">
        <v>869</v>
      </c>
      <c r="B1846" s="22">
        <v>0</v>
      </c>
      <c r="C1846" s="22" t="s">
        <v>1280</v>
      </c>
      <c r="E1846" s="100"/>
    </row>
    <row r="1847" spans="1:5" x14ac:dyDescent="0.3">
      <c r="A1847" s="72"/>
      <c r="B1847" s="22">
        <v>1</v>
      </c>
      <c r="C1847" s="22" t="s">
        <v>2043</v>
      </c>
      <c r="E1847" s="100"/>
    </row>
    <row r="1848" spans="1:5" x14ac:dyDescent="0.3">
      <c r="A1848" s="72"/>
      <c r="B1848" s="22">
        <v>2</v>
      </c>
      <c r="C1848" s="22" t="s">
        <v>2046</v>
      </c>
      <c r="E1848" s="100"/>
    </row>
    <row r="1849" spans="1:5" x14ac:dyDescent="0.3">
      <c r="A1849" s="72"/>
      <c r="B1849" s="22">
        <v>3</v>
      </c>
      <c r="C1849" s="22" t="s">
        <v>2047</v>
      </c>
      <c r="E1849" s="100"/>
    </row>
    <row r="1850" spans="1:5" x14ac:dyDescent="0.3">
      <c r="A1850" s="72"/>
      <c r="B1850" s="22">
        <v>4</v>
      </c>
      <c r="C1850" s="22" t="s">
        <v>2048</v>
      </c>
      <c r="E1850" s="100"/>
    </row>
    <row r="1851" spans="1:5" x14ac:dyDescent="0.3">
      <c r="A1851" s="72"/>
      <c r="B1851" s="22">
        <v>5</v>
      </c>
      <c r="C1851" s="22" t="s">
        <v>2045</v>
      </c>
      <c r="E1851" s="100"/>
    </row>
    <row r="1852" spans="1:5" x14ac:dyDescent="0.3">
      <c r="A1852" s="72" t="s">
        <v>870</v>
      </c>
      <c r="B1852" s="22">
        <v>0</v>
      </c>
      <c r="C1852" s="22" t="s">
        <v>1280</v>
      </c>
      <c r="E1852" s="100"/>
    </row>
    <row r="1853" spans="1:5" x14ac:dyDescent="0.3">
      <c r="A1853" s="72"/>
      <c r="B1853" s="22">
        <v>1</v>
      </c>
      <c r="C1853" s="22" t="s">
        <v>2044</v>
      </c>
      <c r="E1853" s="100"/>
    </row>
    <row r="1854" spans="1:5" x14ac:dyDescent="0.3">
      <c r="A1854" s="72"/>
      <c r="B1854" s="22">
        <v>2</v>
      </c>
      <c r="C1854" s="22" t="s">
        <v>2082</v>
      </c>
      <c r="E1854" s="100"/>
    </row>
    <row r="1855" spans="1:5" x14ac:dyDescent="0.3">
      <c r="A1855" s="72"/>
      <c r="B1855" s="22">
        <v>3</v>
      </c>
      <c r="C1855" s="22" t="s">
        <v>2551</v>
      </c>
      <c r="E1855" s="100"/>
    </row>
    <row r="1856" spans="1:5" x14ac:dyDescent="0.3">
      <c r="A1856" s="72"/>
      <c r="B1856" s="22">
        <v>4</v>
      </c>
      <c r="C1856" s="22" t="s">
        <v>2083</v>
      </c>
      <c r="E1856" s="100"/>
    </row>
    <row r="1857" spans="1:5" x14ac:dyDescent="0.3">
      <c r="A1857" s="72"/>
      <c r="B1857" s="22">
        <v>5</v>
      </c>
      <c r="C1857" s="22" t="s">
        <v>2084</v>
      </c>
      <c r="E1857" s="100"/>
    </row>
    <row r="1858" spans="1:5" ht="15.15" thickBot="1" x14ac:dyDescent="0.35">
      <c r="E1858" s="2"/>
    </row>
    <row r="1859" spans="1:5" x14ac:dyDescent="0.3">
      <c r="A1859" s="51" t="s">
        <v>363</v>
      </c>
      <c r="B1859" s="65" t="s">
        <v>23</v>
      </c>
      <c r="C1859" s="65" t="s">
        <v>1257</v>
      </c>
      <c r="E1859" s="2"/>
    </row>
    <row r="1860" spans="1:5" x14ac:dyDescent="0.3">
      <c r="A1860" s="72" t="s">
        <v>404</v>
      </c>
      <c r="B1860" s="22">
        <v>0</v>
      </c>
      <c r="C1860" s="22" t="s">
        <v>1280</v>
      </c>
      <c r="E1860" s="100"/>
    </row>
    <row r="1861" spans="1:5" x14ac:dyDescent="0.3">
      <c r="A1861" s="72"/>
      <c r="B1861" s="22">
        <v>1</v>
      </c>
      <c r="C1861" s="22" t="s">
        <v>1263</v>
      </c>
      <c r="E1861" s="100"/>
    </row>
    <row r="1862" spans="1:5" x14ac:dyDescent="0.3">
      <c r="A1862" s="72"/>
      <c r="B1862" s="22">
        <v>2</v>
      </c>
      <c r="C1862" s="22" t="s">
        <v>1264</v>
      </c>
      <c r="E1862" s="100"/>
    </row>
    <row r="1863" spans="1:5" x14ac:dyDescent="0.3">
      <c r="A1863" s="72"/>
      <c r="B1863" s="22">
        <v>3</v>
      </c>
      <c r="C1863" s="22" t="s">
        <v>2104</v>
      </c>
      <c r="E1863" s="100"/>
    </row>
    <row r="1864" spans="1:5" x14ac:dyDescent="0.3">
      <c r="A1864" s="72"/>
      <c r="B1864" s="22">
        <v>4</v>
      </c>
      <c r="C1864" s="22" t="s">
        <v>2103</v>
      </c>
      <c r="E1864" s="100"/>
    </row>
    <row r="1865" spans="1:5" x14ac:dyDescent="0.3">
      <c r="A1865" s="72"/>
      <c r="B1865" s="22">
        <v>5</v>
      </c>
      <c r="C1865" s="22" t="s">
        <v>1276</v>
      </c>
      <c r="E1865" s="100"/>
    </row>
    <row r="1866" spans="1:5" x14ac:dyDescent="0.3">
      <c r="A1866" s="72" t="s">
        <v>406</v>
      </c>
      <c r="B1866" s="22">
        <v>0</v>
      </c>
      <c r="C1866" s="22" t="s">
        <v>1280</v>
      </c>
      <c r="E1866" s="100"/>
    </row>
    <row r="1867" spans="1:5" x14ac:dyDescent="0.3">
      <c r="A1867" s="72"/>
      <c r="B1867" s="22">
        <v>1</v>
      </c>
      <c r="C1867" s="22" t="s">
        <v>2036</v>
      </c>
      <c r="E1867" s="100"/>
    </row>
    <row r="1868" spans="1:5" x14ac:dyDescent="0.3">
      <c r="A1868" s="72"/>
      <c r="B1868" s="22">
        <v>2</v>
      </c>
      <c r="C1868" s="22" t="s">
        <v>2049</v>
      </c>
      <c r="E1868" s="100"/>
    </row>
    <row r="1869" spans="1:5" x14ac:dyDescent="0.3">
      <c r="A1869" s="72"/>
      <c r="B1869" s="22">
        <v>3</v>
      </c>
      <c r="C1869" s="22" t="s">
        <v>2050</v>
      </c>
      <c r="E1869" s="100"/>
    </row>
    <row r="1870" spans="1:5" x14ac:dyDescent="0.3">
      <c r="A1870" s="72"/>
      <c r="B1870" s="22">
        <v>4</v>
      </c>
      <c r="C1870" s="22" t="s">
        <v>2548</v>
      </c>
      <c r="E1870" s="100"/>
    </row>
    <row r="1871" spans="1:5" x14ac:dyDescent="0.3">
      <c r="A1871" s="72"/>
      <c r="B1871" s="22">
        <v>5</v>
      </c>
      <c r="C1871" s="22" t="s">
        <v>2037</v>
      </c>
      <c r="E1871" s="100"/>
    </row>
    <row r="1872" spans="1:5" x14ac:dyDescent="0.3">
      <c r="A1872" s="72" t="s">
        <v>407</v>
      </c>
      <c r="B1872" s="22">
        <v>0</v>
      </c>
      <c r="C1872" s="22" t="s">
        <v>1280</v>
      </c>
      <c r="E1872" s="100"/>
    </row>
    <row r="1873" spans="1:5" x14ac:dyDescent="0.3">
      <c r="A1873" s="72"/>
      <c r="B1873" s="22">
        <v>1</v>
      </c>
      <c r="C1873" s="22" t="s">
        <v>2038</v>
      </c>
      <c r="E1873" s="100"/>
    </row>
    <row r="1874" spans="1:5" x14ac:dyDescent="0.3">
      <c r="A1874" s="72"/>
      <c r="B1874" s="22">
        <v>2</v>
      </c>
      <c r="C1874" s="22" t="s">
        <v>2051</v>
      </c>
      <c r="E1874" s="100"/>
    </row>
    <row r="1875" spans="1:5" x14ac:dyDescent="0.3">
      <c r="A1875" s="72"/>
      <c r="B1875" s="22">
        <v>3</v>
      </c>
      <c r="C1875" s="22" t="s">
        <v>2065</v>
      </c>
      <c r="E1875" s="100"/>
    </row>
    <row r="1876" spans="1:5" x14ac:dyDescent="0.3">
      <c r="A1876" s="72"/>
      <c r="B1876" s="22">
        <v>4</v>
      </c>
      <c r="C1876" s="22" t="s">
        <v>2039</v>
      </c>
      <c r="E1876" s="100"/>
    </row>
    <row r="1877" spans="1:5" x14ac:dyDescent="0.3">
      <c r="A1877" s="72"/>
      <c r="B1877" s="22">
        <v>5</v>
      </c>
      <c r="C1877" s="22" t="s">
        <v>2549</v>
      </c>
      <c r="E1877" s="100"/>
    </row>
    <row r="1878" spans="1:5" x14ac:dyDescent="0.3">
      <c r="A1878" s="72" t="s">
        <v>408</v>
      </c>
      <c r="B1878" s="22">
        <v>0</v>
      </c>
      <c r="C1878" s="22" t="s">
        <v>1280</v>
      </c>
      <c r="E1878" s="100"/>
    </row>
    <row r="1879" spans="1:5" x14ac:dyDescent="0.3">
      <c r="A1879" s="72"/>
      <c r="B1879" s="22">
        <v>1</v>
      </c>
      <c r="C1879" s="26" t="s">
        <v>2466</v>
      </c>
      <c r="E1879" s="100"/>
    </row>
    <row r="1880" spans="1:5" x14ac:dyDescent="0.3">
      <c r="A1880" s="72"/>
      <c r="B1880" s="22">
        <v>2</v>
      </c>
      <c r="C1880" s="26" t="s">
        <v>2465</v>
      </c>
      <c r="E1880" s="100"/>
    </row>
    <row r="1881" spans="1:5" x14ac:dyDescent="0.3">
      <c r="A1881" s="72"/>
      <c r="B1881" s="22">
        <v>3</v>
      </c>
      <c r="C1881" s="26" t="s">
        <v>2464</v>
      </c>
      <c r="E1881" s="100"/>
    </row>
    <row r="1882" spans="1:5" x14ac:dyDescent="0.3">
      <c r="A1882" s="72"/>
      <c r="B1882" s="22">
        <v>4</v>
      </c>
      <c r="C1882" s="26" t="s">
        <v>2463</v>
      </c>
      <c r="E1882" s="100"/>
    </row>
    <row r="1883" spans="1:5" x14ac:dyDescent="0.3">
      <c r="A1883" s="72"/>
      <c r="B1883" s="22">
        <v>5</v>
      </c>
      <c r="C1883" s="26" t="s">
        <v>2462</v>
      </c>
      <c r="E1883" s="100"/>
    </row>
    <row r="1884" spans="1:5" x14ac:dyDescent="0.3">
      <c r="A1884" s="72" t="s">
        <v>413</v>
      </c>
      <c r="B1884" s="22">
        <v>0</v>
      </c>
      <c r="C1884" s="22" t="s">
        <v>1280</v>
      </c>
      <c r="E1884" s="100"/>
    </row>
    <row r="1885" spans="1:5" x14ac:dyDescent="0.3">
      <c r="A1885" s="72"/>
      <c r="B1885" s="22">
        <v>1</v>
      </c>
      <c r="C1885" s="22" t="s">
        <v>2089</v>
      </c>
      <c r="E1885" s="100"/>
    </row>
    <row r="1886" spans="1:5" x14ac:dyDescent="0.3">
      <c r="A1886" s="72"/>
      <c r="B1886" s="22">
        <v>2</v>
      </c>
      <c r="C1886" s="22" t="s">
        <v>2054</v>
      </c>
      <c r="E1886" s="100"/>
    </row>
    <row r="1887" spans="1:5" x14ac:dyDescent="0.3">
      <c r="A1887" s="72"/>
      <c r="B1887" s="22">
        <v>3</v>
      </c>
      <c r="C1887" s="22" t="s">
        <v>2055</v>
      </c>
      <c r="E1887" s="100"/>
    </row>
    <row r="1888" spans="1:5" x14ac:dyDescent="0.3">
      <c r="A1888" s="72"/>
      <c r="B1888" s="22">
        <v>4</v>
      </c>
      <c r="C1888" s="22" t="s">
        <v>2053</v>
      </c>
      <c r="E1888" s="100"/>
    </row>
    <row r="1889" spans="1:5" x14ac:dyDescent="0.3">
      <c r="A1889" s="72"/>
      <c r="B1889" s="22">
        <v>5</v>
      </c>
      <c r="C1889" s="22" t="s">
        <v>2088</v>
      </c>
      <c r="E1889" s="100"/>
    </row>
    <row r="1890" spans="1:5" x14ac:dyDescent="0.3">
      <c r="A1890" s="72" t="s">
        <v>873</v>
      </c>
      <c r="B1890" s="22">
        <v>0</v>
      </c>
      <c r="C1890" s="22" t="s">
        <v>1280</v>
      </c>
      <c r="E1890" s="100"/>
    </row>
    <row r="1891" spans="1:5" x14ac:dyDescent="0.3">
      <c r="A1891" s="72"/>
      <c r="B1891" s="22">
        <v>1</v>
      </c>
      <c r="C1891" s="22" t="s">
        <v>2057</v>
      </c>
      <c r="E1891" s="100"/>
    </row>
    <row r="1892" spans="1:5" x14ac:dyDescent="0.3">
      <c r="A1892" s="72"/>
      <c r="B1892" s="22">
        <v>2</v>
      </c>
      <c r="C1892" s="22" t="s">
        <v>2058</v>
      </c>
      <c r="E1892" s="100"/>
    </row>
    <row r="1893" spans="1:5" x14ac:dyDescent="0.3">
      <c r="A1893" s="72"/>
      <c r="B1893" s="22">
        <v>3</v>
      </c>
      <c r="C1893" s="22" t="s">
        <v>2059</v>
      </c>
      <c r="E1893" s="100"/>
    </row>
    <row r="1894" spans="1:5" x14ac:dyDescent="0.3">
      <c r="A1894" s="72"/>
      <c r="B1894" s="22">
        <v>4</v>
      </c>
      <c r="C1894" s="22" t="s">
        <v>2060</v>
      </c>
      <c r="E1894" s="100"/>
    </row>
    <row r="1895" spans="1:5" x14ac:dyDescent="0.3">
      <c r="A1895" s="72"/>
      <c r="B1895" s="22">
        <v>5</v>
      </c>
      <c r="C1895" s="22" t="s">
        <v>2040</v>
      </c>
      <c r="E1895" s="100"/>
    </row>
    <row r="1896" spans="1:5" x14ac:dyDescent="0.3">
      <c r="A1896" s="72" t="s">
        <v>874</v>
      </c>
      <c r="B1896" s="22">
        <v>0</v>
      </c>
      <c r="C1896" s="22" t="s">
        <v>1280</v>
      </c>
      <c r="E1896" s="100"/>
    </row>
    <row r="1897" spans="1:5" x14ac:dyDescent="0.3">
      <c r="A1897" s="72"/>
      <c r="B1897" s="22">
        <v>1</v>
      </c>
      <c r="C1897" s="22" t="s">
        <v>2062</v>
      </c>
      <c r="E1897" s="100"/>
    </row>
    <row r="1898" spans="1:5" x14ac:dyDescent="0.3">
      <c r="A1898" s="72"/>
      <c r="B1898" s="22">
        <v>2</v>
      </c>
      <c r="C1898" s="22" t="s">
        <v>1830</v>
      </c>
      <c r="E1898" s="100"/>
    </row>
    <row r="1899" spans="1:5" x14ac:dyDescent="0.3">
      <c r="A1899" s="72"/>
      <c r="B1899" s="22">
        <v>3</v>
      </c>
      <c r="C1899" s="22" t="s">
        <v>1833</v>
      </c>
      <c r="E1899" s="100"/>
    </row>
    <row r="1900" spans="1:5" x14ac:dyDescent="0.3">
      <c r="A1900" s="72"/>
      <c r="B1900" s="22">
        <v>4</v>
      </c>
      <c r="C1900" s="22" t="s">
        <v>2460</v>
      </c>
      <c r="E1900" s="100"/>
    </row>
    <row r="1901" spans="1:5" x14ac:dyDescent="0.3">
      <c r="A1901" s="72"/>
      <c r="B1901" s="22">
        <v>5</v>
      </c>
      <c r="C1901" s="22" t="s">
        <v>2461</v>
      </c>
      <c r="E1901" s="100"/>
    </row>
    <row r="1902" spans="1:5" x14ac:dyDescent="0.3">
      <c r="A1902" s="72" t="s">
        <v>875</v>
      </c>
      <c r="B1902" s="22">
        <v>0</v>
      </c>
      <c r="C1902" s="22" t="s">
        <v>1280</v>
      </c>
      <c r="E1902" s="100"/>
    </row>
    <row r="1903" spans="1:5" x14ac:dyDescent="0.3">
      <c r="A1903" s="72"/>
      <c r="B1903" s="22">
        <v>1</v>
      </c>
      <c r="C1903" s="22" t="s">
        <v>2063</v>
      </c>
      <c r="E1903" s="100"/>
    </row>
    <row r="1904" spans="1:5" x14ac:dyDescent="0.3">
      <c r="A1904" s="72"/>
      <c r="B1904" s="22">
        <v>2</v>
      </c>
      <c r="C1904" s="22" t="s">
        <v>2064</v>
      </c>
      <c r="E1904" s="100"/>
    </row>
    <row r="1905" spans="1:5" x14ac:dyDescent="0.3">
      <c r="A1905" s="72"/>
      <c r="B1905" s="22">
        <v>3</v>
      </c>
      <c r="C1905" s="22" t="s">
        <v>2066</v>
      </c>
      <c r="E1905" s="100"/>
    </row>
    <row r="1906" spans="1:5" x14ac:dyDescent="0.3">
      <c r="A1906" s="72"/>
      <c r="B1906" s="22">
        <v>4</v>
      </c>
      <c r="C1906" s="22" t="s">
        <v>2067</v>
      </c>
      <c r="E1906" s="100"/>
    </row>
    <row r="1907" spans="1:5" x14ac:dyDescent="0.3">
      <c r="A1907" s="72"/>
      <c r="B1907" s="22">
        <v>5</v>
      </c>
      <c r="C1907" s="22" t="s">
        <v>2068</v>
      </c>
      <c r="E1907" s="100"/>
    </row>
    <row r="1908" spans="1:5" x14ac:dyDescent="0.3">
      <c r="A1908" s="72" t="s">
        <v>876</v>
      </c>
      <c r="B1908" s="22">
        <v>0</v>
      </c>
      <c r="C1908" s="22" t="s">
        <v>1280</v>
      </c>
      <c r="E1908" s="100"/>
    </row>
    <row r="1909" spans="1:5" x14ac:dyDescent="0.3">
      <c r="A1909" s="72"/>
      <c r="B1909" s="22">
        <v>1</v>
      </c>
      <c r="C1909" s="22" t="s">
        <v>2041</v>
      </c>
      <c r="E1909" s="100"/>
    </row>
    <row r="1910" spans="1:5" x14ac:dyDescent="0.3">
      <c r="A1910" s="72"/>
      <c r="B1910" s="22">
        <v>2</v>
      </c>
      <c r="C1910" s="22" t="s">
        <v>2070</v>
      </c>
      <c r="E1910" s="100"/>
    </row>
    <row r="1911" spans="1:5" x14ac:dyDescent="0.3">
      <c r="A1911" s="72"/>
      <c r="B1911" s="22">
        <v>3</v>
      </c>
      <c r="C1911" s="22" t="s">
        <v>2071</v>
      </c>
      <c r="E1911" s="100"/>
    </row>
    <row r="1912" spans="1:5" x14ac:dyDescent="0.3">
      <c r="A1912" s="72"/>
      <c r="B1912" s="22">
        <v>4</v>
      </c>
      <c r="C1912" s="22" t="s">
        <v>2069</v>
      </c>
      <c r="E1912" s="100"/>
    </row>
    <row r="1913" spans="1:5" x14ac:dyDescent="0.3">
      <c r="A1913" s="72"/>
      <c r="B1913" s="22">
        <v>5</v>
      </c>
      <c r="C1913" s="22" t="s">
        <v>2550</v>
      </c>
      <c r="E1913" s="100"/>
    </row>
    <row r="1914" spans="1:5" x14ac:dyDescent="0.3">
      <c r="A1914" s="72" t="s">
        <v>877</v>
      </c>
      <c r="B1914" s="22">
        <v>0</v>
      </c>
      <c r="C1914" s="22" t="s">
        <v>1280</v>
      </c>
      <c r="E1914" s="100"/>
    </row>
    <row r="1915" spans="1:5" x14ac:dyDescent="0.3">
      <c r="A1915" s="72"/>
      <c r="B1915" s="22">
        <v>1</v>
      </c>
      <c r="C1915" s="22" t="s">
        <v>2041</v>
      </c>
      <c r="E1915" s="100"/>
    </row>
    <row r="1916" spans="1:5" x14ac:dyDescent="0.3">
      <c r="A1916" s="72"/>
      <c r="B1916" s="22">
        <v>2</v>
      </c>
      <c r="C1916" s="22" t="s">
        <v>2070</v>
      </c>
      <c r="E1916" s="100"/>
    </row>
    <row r="1917" spans="1:5" x14ac:dyDescent="0.3">
      <c r="A1917" s="72"/>
      <c r="B1917" s="22">
        <v>3</v>
      </c>
      <c r="C1917" s="22" t="s">
        <v>3479</v>
      </c>
      <c r="E1917" s="100"/>
    </row>
    <row r="1918" spans="1:5" x14ac:dyDescent="0.3">
      <c r="A1918" s="72"/>
      <c r="B1918" s="22">
        <v>4</v>
      </c>
      <c r="C1918" s="22" t="s">
        <v>2069</v>
      </c>
      <c r="E1918" s="100"/>
    </row>
    <row r="1919" spans="1:5" x14ac:dyDescent="0.3">
      <c r="A1919" s="72"/>
      <c r="B1919" s="22">
        <v>5</v>
      </c>
      <c r="C1919" s="22" t="s">
        <v>3480</v>
      </c>
      <c r="E1919" s="100"/>
    </row>
    <row r="1920" spans="1:5" x14ac:dyDescent="0.3">
      <c r="A1920" s="72" t="s">
        <v>878</v>
      </c>
      <c r="B1920" s="22">
        <v>0</v>
      </c>
      <c r="C1920" s="22" t="s">
        <v>1280</v>
      </c>
      <c r="E1920" s="100"/>
    </row>
    <row r="1921" spans="1:5" x14ac:dyDescent="0.3">
      <c r="A1921" s="72"/>
      <c r="B1921" s="22">
        <v>1</v>
      </c>
      <c r="C1921" s="22" t="s">
        <v>2090</v>
      </c>
      <c r="E1921" s="100"/>
    </row>
    <row r="1922" spans="1:5" x14ac:dyDescent="0.3">
      <c r="A1922" s="72"/>
      <c r="B1922" s="22">
        <v>2</v>
      </c>
      <c r="C1922" s="22" t="s">
        <v>2072</v>
      </c>
      <c r="E1922" s="100"/>
    </row>
    <row r="1923" spans="1:5" x14ac:dyDescent="0.3">
      <c r="A1923" s="72"/>
      <c r="B1923" s="22">
        <v>3</v>
      </c>
      <c r="C1923" s="22" t="s">
        <v>2074</v>
      </c>
      <c r="E1923" s="100"/>
    </row>
    <row r="1924" spans="1:5" x14ac:dyDescent="0.3">
      <c r="A1924" s="72"/>
      <c r="B1924" s="22">
        <v>4</v>
      </c>
      <c r="C1924" t="s">
        <v>2042</v>
      </c>
      <c r="E1924" s="100"/>
    </row>
    <row r="1925" spans="1:5" x14ac:dyDescent="0.3">
      <c r="A1925" s="72"/>
      <c r="B1925" s="22">
        <v>5</v>
      </c>
      <c r="C1925" s="22" t="s">
        <v>2073</v>
      </c>
      <c r="E1925" s="100"/>
    </row>
    <row r="1926" spans="1:5" x14ac:dyDescent="0.3">
      <c r="A1926" s="72" t="s">
        <v>879</v>
      </c>
      <c r="B1926" s="22">
        <v>0</v>
      </c>
      <c r="C1926" s="22" t="s">
        <v>1280</v>
      </c>
      <c r="E1926" s="32"/>
    </row>
    <row r="1927" spans="1:5" x14ac:dyDescent="0.3">
      <c r="A1927" s="72"/>
      <c r="B1927" s="22">
        <v>1</v>
      </c>
      <c r="C1927" s="22" t="s">
        <v>2043</v>
      </c>
      <c r="E1927" s="100"/>
    </row>
    <row r="1928" spans="1:5" x14ac:dyDescent="0.3">
      <c r="A1928" s="72"/>
      <c r="B1928" s="22">
        <v>2</v>
      </c>
      <c r="C1928" s="22" t="s">
        <v>2046</v>
      </c>
      <c r="E1928" s="100"/>
    </row>
    <row r="1929" spans="1:5" x14ac:dyDescent="0.3">
      <c r="A1929" s="72"/>
      <c r="B1929" s="22">
        <v>3</v>
      </c>
      <c r="C1929" s="22" t="s">
        <v>2047</v>
      </c>
      <c r="E1929" s="100"/>
    </row>
    <row r="1930" spans="1:5" x14ac:dyDescent="0.3">
      <c r="A1930" s="72"/>
      <c r="B1930" s="22">
        <v>4</v>
      </c>
      <c r="C1930" s="22" t="s">
        <v>2048</v>
      </c>
      <c r="E1930" s="100"/>
    </row>
    <row r="1931" spans="1:5" x14ac:dyDescent="0.3">
      <c r="A1931" s="72"/>
      <c r="B1931" s="22">
        <v>5</v>
      </c>
      <c r="C1931" s="22" t="s">
        <v>2045</v>
      </c>
      <c r="E1931" s="100"/>
    </row>
    <row r="1932" spans="1:5" x14ac:dyDescent="0.3">
      <c r="A1932" s="72" t="s">
        <v>880</v>
      </c>
      <c r="B1932" s="22">
        <v>0</v>
      </c>
      <c r="C1932" s="22" t="s">
        <v>1280</v>
      </c>
      <c r="E1932" s="100"/>
    </row>
    <row r="1933" spans="1:5" x14ac:dyDescent="0.3">
      <c r="A1933" s="72"/>
      <c r="B1933" s="22">
        <v>1</v>
      </c>
      <c r="C1933" s="22" t="s">
        <v>2044</v>
      </c>
      <c r="E1933" s="100"/>
    </row>
    <row r="1934" spans="1:5" x14ac:dyDescent="0.3">
      <c r="A1934" s="72"/>
      <c r="B1934" s="22">
        <v>2</v>
      </c>
      <c r="C1934" s="22" t="s">
        <v>2082</v>
      </c>
      <c r="E1934" s="100"/>
    </row>
    <row r="1935" spans="1:5" x14ac:dyDescent="0.3">
      <c r="A1935" s="72"/>
      <c r="B1935" s="22">
        <v>3</v>
      </c>
      <c r="C1935" s="22" t="s">
        <v>2551</v>
      </c>
      <c r="E1935" s="100"/>
    </row>
    <row r="1936" spans="1:5" x14ac:dyDescent="0.3">
      <c r="A1936" s="72"/>
      <c r="B1936" s="22">
        <v>4</v>
      </c>
      <c r="C1936" s="22" t="s">
        <v>2083</v>
      </c>
      <c r="E1936" s="100"/>
    </row>
    <row r="1937" spans="1:5" x14ac:dyDescent="0.3">
      <c r="A1937" s="72"/>
      <c r="B1937" s="22">
        <v>5</v>
      </c>
      <c r="C1937" s="22" t="s">
        <v>2084</v>
      </c>
      <c r="E1937" s="100"/>
    </row>
    <row r="1938" spans="1:5" ht="15.15" thickBot="1" x14ac:dyDescent="0.35">
      <c r="A1938" s="19"/>
      <c r="B1938" s="19"/>
      <c r="C1938" s="19"/>
    </row>
    <row r="1939" spans="1:5" x14ac:dyDescent="0.3">
      <c r="A1939" s="51" t="s">
        <v>2164</v>
      </c>
      <c r="B1939" s="65" t="s">
        <v>23</v>
      </c>
      <c r="C1939" s="65" t="s">
        <v>1257</v>
      </c>
    </row>
    <row r="1940" spans="1:5" x14ac:dyDescent="0.3">
      <c r="A1940" s="77" t="s">
        <v>372</v>
      </c>
      <c r="B1940" s="22">
        <v>0</v>
      </c>
      <c r="C1940" s="22" t="s">
        <v>1280</v>
      </c>
    </row>
    <row r="1941" spans="1:5" x14ac:dyDescent="0.3">
      <c r="A1941" s="77"/>
      <c r="B1941" s="22">
        <v>1</v>
      </c>
      <c r="C1941" s="22" t="s">
        <v>2447</v>
      </c>
    </row>
    <row r="1942" spans="1:5" x14ac:dyDescent="0.3">
      <c r="A1942" s="77"/>
      <c r="B1942" s="22">
        <v>2</v>
      </c>
      <c r="C1942" s="22" t="s">
        <v>2448</v>
      </c>
    </row>
    <row r="1943" spans="1:5" x14ac:dyDescent="0.3">
      <c r="A1943" s="77"/>
      <c r="B1943" s="22">
        <v>3</v>
      </c>
      <c r="C1943" s="22" t="s">
        <v>2449</v>
      </c>
    </row>
    <row r="1944" spans="1:5" x14ac:dyDescent="0.3">
      <c r="A1944" s="77"/>
      <c r="B1944" s="22">
        <v>4</v>
      </c>
      <c r="C1944" s="22" t="s">
        <v>2092</v>
      </c>
    </row>
    <row r="1945" spans="1:5" x14ac:dyDescent="0.3">
      <c r="A1945" s="77"/>
      <c r="B1945" s="22">
        <v>5</v>
      </c>
      <c r="C1945" s="22" t="s">
        <v>2554</v>
      </c>
    </row>
    <row r="1946" spans="1:5" x14ac:dyDescent="0.3">
      <c r="A1946" s="72" t="s">
        <v>373</v>
      </c>
      <c r="B1946" s="22">
        <v>0</v>
      </c>
      <c r="C1946" s="22" t="s">
        <v>1280</v>
      </c>
    </row>
    <row r="1947" spans="1:5" x14ac:dyDescent="0.3">
      <c r="A1947" s="72"/>
      <c r="B1947" s="22">
        <v>1</v>
      </c>
      <c r="C1947" s="22" t="s">
        <v>1263</v>
      </c>
    </row>
    <row r="1948" spans="1:5" x14ac:dyDescent="0.3">
      <c r="A1948" s="72"/>
      <c r="B1948" s="22">
        <v>2</v>
      </c>
      <c r="C1948" s="22" t="s">
        <v>1264</v>
      </c>
    </row>
    <row r="1949" spans="1:5" x14ac:dyDescent="0.3">
      <c r="A1949" s="72"/>
      <c r="B1949" s="22">
        <v>3</v>
      </c>
      <c r="C1949" s="22" t="s">
        <v>2104</v>
      </c>
    </row>
    <row r="1950" spans="1:5" x14ac:dyDescent="0.3">
      <c r="A1950" s="72"/>
      <c r="B1950" s="22">
        <v>4</v>
      </c>
      <c r="C1950" s="22" t="s">
        <v>2103</v>
      </c>
    </row>
    <row r="1951" spans="1:5" x14ac:dyDescent="0.3">
      <c r="A1951" s="72"/>
      <c r="B1951" s="22">
        <v>5</v>
      </c>
      <c r="C1951" s="22" t="s">
        <v>1276</v>
      </c>
    </row>
    <row r="1952" spans="1:5" x14ac:dyDescent="0.3">
      <c r="A1952" s="72" t="s">
        <v>375</v>
      </c>
      <c r="B1952" s="22">
        <v>0</v>
      </c>
      <c r="C1952" s="22" t="s">
        <v>1280</v>
      </c>
    </row>
    <row r="1953" spans="1:3" x14ac:dyDescent="0.3">
      <c r="A1953" s="72"/>
      <c r="B1953" s="22">
        <v>1</v>
      </c>
      <c r="C1953" s="22" t="s">
        <v>2036</v>
      </c>
    </row>
    <row r="1954" spans="1:3" x14ac:dyDescent="0.3">
      <c r="A1954" s="72"/>
      <c r="B1954" s="22">
        <v>2</v>
      </c>
      <c r="C1954" s="22" t="s">
        <v>2049</v>
      </c>
    </row>
    <row r="1955" spans="1:3" x14ac:dyDescent="0.3">
      <c r="A1955" s="72"/>
      <c r="B1955" s="22">
        <v>3</v>
      </c>
      <c r="C1955" s="22" t="s">
        <v>2050</v>
      </c>
    </row>
    <row r="1956" spans="1:3" x14ac:dyDescent="0.3">
      <c r="A1956" s="72"/>
      <c r="B1956" s="22">
        <v>4</v>
      </c>
      <c r="C1956" s="22" t="s">
        <v>2548</v>
      </c>
    </row>
    <row r="1957" spans="1:3" x14ac:dyDescent="0.3">
      <c r="A1957" s="72"/>
      <c r="B1957" s="22">
        <v>5</v>
      </c>
      <c r="C1957" s="22" t="s">
        <v>2037</v>
      </c>
    </row>
    <row r="1958" spans="1:3" x14ac:dyDescent="0.3">
      <c r="A1958" s="72" t="s">
        <v>376</v>
      </c>
      <c r="B1958" s="22">
        <v>0</v>
      </c>
      <c r="C1958" s="22" t="s">
        <v>1280</v>
      </c>
    </row>
    <row r="1959" spans="1:3" x14ac:dyDescent="0.3">
      <c r="A1959" s="72"/>
      <c r="B1959" s="22">
        <v>1</v>
      </c>
      <c r="C1959" s="22" t="s">
        <v>2038</v>
      </c>
    </row>
    <row r="1960" spans="1:3" x14ac:dyDescent="0.3">
      <c r="A1960" s="72"/>
      <c r="B1960" s="22">
        <v>2</v>
      </c>
      <c r="C1960" s="22" t="s">
        <v>2051</v>
      </c>
    </row>
    <row r="1961" spans="1:3" x14ac:dyDescent="0.3">
      <c r="A1961" s="72"/>
      <c r="B1961" s="22">
        <v>3</v>
      </c>
      <c r="C1961" s="22" t="s">
        <v>2065</v>
      </c>
    </row>
    <row r="1962" spans="1:3" x14ac:dyDescent="0.3">
      <c r="A1962" s="72"/>
      <c r="B1962" s="22">
        <v>4</v>
      </c>
      <c r="C1962" s="22" t="s">
        <v>2039</v>
      </c>
    </row>
    <row r="1963" spans="1:3" x14ac:dyDescent="0.3">
      <c r="A1963" s="72"/>
      <c r="B1963" s="22">
        <v>5</v>
      </c>
      <c r="C1963" s="22" t="s">
        <v>2549</v>
      </c>
    </row>
    <row r="1964" spans="1:3" x14ac:dyDescent="0.3">
      <c r="A1964" s="72" t="s">
        <v>478</v>
      </c>
      <c r="B1964" s="22">
        <v>0</v>
      </c>
      <c r="C1964" s="22" t="s">
        <v>1280</v>
      </c>
    </row>
    <row r="1965" spans="1:3" x14ac:dyDescent="0.3">
      <c r="A1965" s="72"/>
      <c r="B1965" s="22">
        <v>1</v>
      </c>
      <c r="C1965" s="26" t="s">
        <v>2466</v>
      </c>
    </row>
    <row r="1966" spans="1:3" x14ac:dyDescent="0.3">
      <c r="A1966" s="72"/>
      <c r="B1966" s="22">
        <v>2</v>
      </c>
      <c r="C1966" s="26" t="s">
        <v>2465</v>
      </c>
    </row>
    <row r="1967" spans="1:3" x14ac:dyDescent="0.3">
      <c r="A1967" s="72"/>
      <c r="B1967" s="22">
        <v>3</v>
      </c>
      <c r="C1967" s="26" t="s">
        <v>2464</v>
      </c>
    </row>
    <row r="1968" spans="1:3" x14ac:dyDescent="0.3">
      <c r="A1968" s="72"/>
      <c r="B1968" s="22">
        <v>4</v>
      </c>
      <c r="C1968" s="26" t="s">
        <v>2463</v>
      </c>
    </row>
    <row r="1969" spans="1:3" x14ac:dyDescent="0.3">
      <c r="A1969" s="72"/>
      <c r="B1969" s="22">
        <v>5</v>
      </c>
      <c r="C1969" s="26" t="s">
        <v>2462</v>
      </c>
    </row>
    <row r="1970" spans="1:3" x14ac:dyDescent="0.3">
      <c r="A1970" s="72" t="s">
        <v>883</v>
      </c>
      <c r="B1970" s="22">
        <v>0</v>
      </c>
      <c r="C1970" s="22" t="s">
        <v>1280</v>
      </c>
    </row>
    <row r="1971" spans="1:3" x14ac:dyDescent="0.3">
      <c r="A1971" s="72"/>
      <c r="B1971" s="22">
        <v>1</v>
      </c>
      <c r="C1971" s="22" t="s">
        <v>2089</v>
      </c>
    </row>
    <row r="1972" spans="1:3" x14ac:dyDescent="0.3">
      <c r="A1972" s="72"/>
      <c r="B1972" s="22">
        <v>2</v>
      </c>
      <c r="C1972" s="22" t="s">
        <v>2054</v>
      </c>
    </row>
    <row r="1973" spans="1:3" x14ac:dyDescent="0.3">
      <c r="A1973" s="72"/>
      <c r="B1973" s="22">
        <v>3</v>
      </c>
      <c r="C1973" s="22" t="s">
        <v>2055</v>
      </c>
    </row>
    <row r="1974" spans="1:3" x14ac:dyDescent="0.3">
      <c r="A1974" s="72"/>
      <c r="B1974" s="22">
        <v>4</v>
      </c>
      <c r="C1974" s="22" t="s">
        <v>2053</v>
      </c>
    </row>
    <row r="1975" spans="1:3" x14ac:dyDescent="0.3">
      <c r="A1975" s="72"/>
      <c r="B1975" s="22">
        <v>5</v>
      </c>
      <c r="C1975" s="22" t="s">
        <v>2088</v>
      </c>
    </row>
    <row r="1976" spans="1:3" x14ac:dyDescent="0.3">
      <c r="A1976" s="72" t="s">
        <v>884</v>
      </c>
      <c r="B1976" s="22">
        <v>0</v>
      </c>
      <c r="C1976" s="22" t="s">
        <v>1280</v>
      </c>
    </row>
    <row r="1977" spans="1:3" x14ac:dyDescent="0.3">
      <c r="A1977" s="72"/>
      <c r="B1977" s="22">
        <v>1</v>
      </c>
      <c r="C1977" s="22" t="s">
        <v>2057</v>
      </c>
    </row>
    <row r="1978" spans="1:3" x14ac:dyDescent="0.3">
      <c r="A1978" s="72"/>
      <c r="B1978" s="22">
        <v>2</v>
      </c>
      <c r="C1978" s="22" t="s">
        <v>2058</v>
      </c>
    </row>
    <row r="1979" spans="1:3" x14ac:dyDescent="0.3">
      <c r="A1979" s="72"/>
      <c r="B1979" s="22">
        <v>3</v>
      </c>
      <c r="C1979" s="22" t="s">
        <v>2059</v>
      </c>
    </row>
    <row r="1980" spans="1:3" x14ac:dyDescent="0.3">
      <c r="A1980" s="72"/>
      <c r="B1980" s="22">
        <v>4</v>
      </c>
      <c r="C1980" s="22" t="s">
        <v>2060</v>
      </c>
    </row>
    <row r="1981" spans="1:3" x14ac:dyDescent="0.3">
      <c r="A1981" s="72"/>
      <c r="B1981" s="22">
        <v>5</v>
      </c>
      <c r="C1981" s="22" t="s">
        <v>2040</v>
      </c>
    </row>
    <row r="1982" spans="1:3" x14ac:dyDescent="0.3">
      <c r="A1982" s="72" t="s">
        <v>885</v>
      </c>
      <c r="B1982" s="22">
        <v>0</v>
      </c>
      <c r="C1982" s="22" t="s">
        <v>1280</v>
      </c>
    </row>
    <row r="1983" spans="1:3" x14ac:dyDescent="0.3">
      <c r="A1983" s="72"/>
      <c r="B1983" s="22">
        <v>1</v>
      </c>
      <c r="C1983" s="22" t="s">
        <v>2062</v>
      </c>
    </row>
    <row r="1984" spans="1:3" x14ac:dyDescent="0.3">
      <c r="A1984" s="72"/>
      <c r="B1984" s="22">
        <v>2</v>
      </c>
      <c r="C1984" s="22" t="s">
        <v>1830</v>
      </c>
    </row>
    <row r="1985" spans="1:3" x14ac:dyDescent="0.3">
      <c r="A1985" s="72"/>
      <c r="B1985" s="22">
        <v>3</v>
      </c>
      <c r="C1985" s="22" t="s">
        <v>1833</v>
      </c>
    </row>
    <row r="1986" spans="1:3" x14ac:dyDescent="0.3">
      <c r="A1986" s="72"/>
      <c r="B1986" s="22">
        <v>4</v>
      </c>
      <c r="C1986" s="22" t="s">
        <v>2460</v>
      </c>
    </row>
    <row r="1987" spans="1:3" x14ac:dyDescent="0.3">
      <c r="A1987" s="72"/>
      <c r="B1987" s="22">
        <v>5</v>
      </c>
      <c r="C1987" s="22" t="s">
        <v>2461</v>
      </c>
    </row>
    <row r="1988" spans="1:3" x14ac:dyDescent="0.3">
      <c r="A1988" s="72" t="s">
        <v>886</v>
      </c>
      <c r="B1988" s="22">
        <v>0</v>
      </c>
      <c r="C1988" s="22" t="s">
        <v>1280</v>
      </c>
    </row>
    <row r="1989" spans="1:3" x14ac:dyDescent="0.3">
      <c r="A1989" s="72"/>
      <c r="B1989" s="22">
        <v>1</v>
      </c>
      <c r="C1989" s="22" t="s">
        <v>2063</v>
      </c>
    </row>
    <row r="1990" spans="1:3" x14ac:dyDescent="0.3">
      <c r="A1990" s="72"/>
      <c r="B1990" s="22">
        <v>2</v>
      </c>
      <c r="C1990" s="22" t="s">
        <v>2064</v>
      </c>
    </row>
    <row r="1991" spans="1:3" x14ac:dyDescent="0.3">
      <c r="A1991" s="72"/>
      <c r="B1991" s="22">
        <v>3</v>
      </c>
      <c r="C1991" s="22" t="s">
        <v>2066</v>
      </c>
    </row>
    <row r="1992" spans="1:3" x14ac:dyDescent="0.3">
      <c r="A1992" s="72"/>
      <c r="B1992" s="22">
        <v>4</v>
      </c>
      <c r="C1992" s="22" t="s">
        <v>2067</v>
      </c>
    </row>
    <row r="1993" spans="1:3" x14ac:dyDescent="0.3">
      <c r="A1993" s="72"/>
      <c r="B1993" s="22">
        <v>5</v>
      </c>
      <c r="C1993" s="22" t="s">
        <v>2068</v>
      </c>
    </row>
    <row r="1994" spans="1:3" x14ac:dyDescent="0.3">
      <c r="A1994" s="72" t="s">
        <v>887</v>
      </c>
      <c r="B1994" s="22">
        <v>0</v>
      </c>
      <c r="C1994" s="22" t="s">
        <v>1280</v>
      </c>
    </row>
    <row r="1995" spans="1:3" x14ac:dyDescent="0.3">
      <c r="A1995" s="72"/>
      <c r="B1995" s="22">
        <v>1</v>
      </c>
      <c r="C1995" s="22" t="s">
        <v>2041</v>
      </c>
    </row>
    <row r="1996" spans="1:3" x14ac:dyDescent="0.3">
      <c r="A1996" s="72"/>
      <c r="B1996" s="22">
        <v>2</v>
      </c>
      <c r="C1996" s="22" t="s">
        <v>2070</v>
      </c>
    </row>
    <row r="1997" spans="1:3" x14ac:dyDescent="0.3">
      <c r="A1997" s="72"/>
      <c r="B1997" s="22">
        <v>3</v>
      </c>
      <c r="C1997" s="22" t="s">
        <v>2071</v>
      </c>
    </row>
    <row r="1998" spans="1:3" x14ac:dyDescent="0.3">
      <c r="A1998" s="72"/>
      <c r="B1998" s="22">
        <v>4</v>
      </c>
      <c r="C1998" s="22" t="s">
        <v>2069</v>
      </c>
    </row>
    <row r="1999" spans="1:3" x14ac:dyDescent="0.3">
      <c r="A1999" s="72"/>
      <c r="B1999" s="22">
        <v>5</v>
      </c>
      <c r="C1999" s="22" t="s">
        <v>2550</v>
      </c>
    </row>
    <row r="2000" spans="1:3" x14ac:dyDescent="0.3">
      <c r="A2000" s="72" t="s">
        <v>888</v>
      </c>
      <c r="B2000" s="22">
        <v>0</v>
      </c>
      <c r="C2000" s="22" t="s">
        <v>1280</v>
      </c>
    </row>
    <row r="2001" spans="1:3" x14ac:dyDescent="0.3">
      <c r="A2001" s="72"/>
      <c r="B2001" s="22">
        <v>1</v>
      </c>
      <c r="C2001" s="22" t="s">
        <v>2041</v>
      </c>
    </row>
    <row r="2002" spans="1:3" x14ac:dyDescent="0.3">
      <c r="A2002" s="72"/>
      <c r="B2002" s="22">
        <v>2</v>
      </c>
      <c r="C2002" s="22" t="s">
        <v>2070</v>
      </c>
    </row>
    <row r="2003" spans="1:3" x14ac:dyDescent="0.3">
      <c r="A2003" s="72"/>
      <c r="B2003" s="22">
        <v>3</v>
      </c>
      <c r="C2003" s="22" t="s">
        <v>3479</v>
      </c>
    </row>
    <row r="2004" spans="1:3" x14ac:dyDescent="0.3">
      <c r="A2004" s="72"/>
      <c r="B2004" s="22">
        <v>4</v>
      </c>
      <c r="C2004" s="22" t="s">
        <v>2069</v>
      </c>
    </row>
    <row r="2005" spans="1:3" x14ac:dyDescent="0.3">
      <c r="A2005" s="72"/>
      <c r="B2005" s="22">
        <v>5</v>
      </c>
      <c r="C2005" s="22" t="s">
        <v>3480</v>
      </c>
    </row>
    <row r="2006" spans="1:3" x14ac:dyDescent="0.3">
      <c r="A2006" s="72" t="s">
        <v>889</v>
      </c>
      <c r="B2006" s="22">
        <v>0</v>
      </c>
      <c r="C2006" s="22" t="s">
        <v>1280</v>
      </c>
    </row>
    <row r="2007" spans="1:3" x14ac:dyDescent="0.3">
      <c r="A2007" s="72"/>
      <c r="B2007" s="22">
        <v>1</v>
      </c>
      <c r="C2007" s="22" t="s">
        <v>2090</v>
      </c>
    </row>
    <row r="2008" spans="1:3" x14ac:dyDescent="0.3">
      <c r="A2008" s="72"/>
      <c r="B2008" s="22">
        <v>2</v>
      </c>
      <c r="C2008" s="22" t="s">
        <v>2072</v>
      </c>
    </row>
    <row r="2009" spans="1:3" x14ac:dyDescent="0.3">
      <c r="A2009" s="72"/>
      <c r="B2009" s="22">
        <v>3</v>
      </c>
      <c r="C2009" s="22" t="s">
        <v>2074</v>
      </c>
    </row>
    <row r="2010" spans="1:3" x14ac:dyDescent="0.3">
      <c r="A2010" s="72"/>
      <c r="B2010" s="22">
        <v>4</v>
      </c>
      <c r="C2010" t="s">
        <v>2042</v>
      </c>
    </row>
    <row r="2011" spans="1:3" x14ac:dyDescent="0.3">
      <c r="A2011" s="72"/>
      <c r="B2011" s="22">
        <v>5</v>
      </c>
      <c r="C2011" s="22" t="s">
        <v>2073</v>
      </c>
    </row>
    <row r="2012" spans="1:3" x14ac:dyDescent="0.3">
      <c r="A2012" s="72" t="s">
        <v>890</v>
      </c>
      <c r="B2012" s="22">
        <v>0</v>
      </c>
      <c r="C2012" s="22" t="s">
        <v>1280</v>
      </c>
    </row>
    <row r="2013" spans="1:3" x14ac:dyDescent="0.3">
      <c r="A2013" s="72"/>
      <c r="B2013" s="22">
        <v>1</v>
      </c>
      <c r="C2013" s="22" t="s">
        <v>2043</v>
      </c>
    </row>
    <row r="2014" spans="1:3" x14ac:dyDescent="0.3">
      <c r="A2014" s="72"/>
      <c r="B2014" s="22">
        <v>2</v>
      </c>
      <c r="C2014" s="22" t="s">
        <v>2046</v>
      </c>
    </row>
    <row r="2015" spans="1:3" x14ac:dyDescent="0.3">
      <c r="A2015" s="72"/>
      <c r="B2015" s="22">
        <v>3</v>
      </c>
      <c r="C2015" s="22" t="s">
        <v>2047</v>
      </c>
    </row>
    <row r="2016" spans="1:3" x14ac:dyDescent="0.3">
      <c r="A2016" s="72"/>
      <c r="B2016" s="22">
        <v>4</v>
      </c>
      <c r="C2016" s="22" t="s">
        <v>2048</v>
      </c>
    </row>
    <row r="2017" spans="1:5" x14ac:dyDescent="0.3">
      <c r="A2017" s="72"/>
      <c r="B2017" s="22">
        <v>5</v>
      </c>
      <c r="C2017" s="22" t="s">
        <v>2045</v>
      </c>
    </row>
    <row r="2018" spans="1:5" x14ac:dyDescent="0.3">
      <c r="A2018" s="72" t="s">
        <v>891</v>
      </c>
      <c r="B2018" s="22">
        <v>0</v>
      </c>
      <c r="C2018" s="22" t="s">
        <v>1280</v>
      </c>
    </row>
    <row r="2019" spans="1:5" x14ac:dyDescent="0.3">
      <c r="A2019" s="72"/>
      <c r="B2019" s="22">
        <v>1</v>
      </c>
      <c r="C2019" s="22" t="s">
        <v>2044</v>
      </c>
    </row>
    <row r="2020" spans="1:5" x14ac:dyDescent="0.3">
      <c r="A2020" s="72"/>
      <c r="B2020" s="22">
        <v>2</v>
      </c>
      <c r="C2020" s="22" t="s">
        <v>2082</v>
      </c>
    </row>
    <row r="2021" spans="1:5" x14ac:dyDescent="0.3">
      <c r="A2021" s="72"/>
      <c r="B2021" s="22">
        <v>3</v>
      </c>
      <c r="C2021" s="22" t="s">
        <v>2551</v>
      </c>
    </row>
    <row r="2022" spans="1:5" x14ac:dyDescent="0.3">
      <c r="A2022" s="72"/>
      <c r="B2022" s="22">
        <v>4</v>
      </c>
      <c r="C2022" s="22" t="s">
        <v>2083</v>
      </c>
    </row>
    <row r="2023" spans="1:5" x14ac:dyDescent="0.3">
      <c r="A2023" s="72"/>
      <c r="B2023" s="22">
        <v>5</v>
      </c>
      <c r="C2023" s="22" t="s">
        <v>2084</v>
      </c>
    </row>
    <row r="2024" spans="1:5" ht="15.15" thickBot="1" x14ac:dyDescent="0.35">
      <c r="E2024" s="100"/>
    </row>
    <row r="2025" spans="1:5" x14ac:dyDescent="0.3">
      <c r="A2025" s="51" t="s">
        <v>2165</v>
      </c>
      <c r="B2025" s="65" t="s">
        <v>23</v>
      </c>
      <c r="C2025" s="65" t="s">
        <v>1257</v>
      </c>
      <c r="E2025" s="100"/>
    </row>
    <row r="2026" spans="1:5" x14ac:dyDescent="0.3">
      <c r="A2026" s="72" t="s">
        <v>579</v>
      </c>
      <c r="B2026" s="22">
        <v>0</v>
      </c>
      <c r="C2026" s="22" t="s">
        <v>1280</v>
      </c>
      <c r="E2026" s="100"/>
    </row>
    <row r="2027" spans="1:5" x14ac:dyDescent="0.3">
      <c r="A2027" s="72"/>
      <c r="B2027" s="22">
        <v>1</v>
      </c>
      <c r="C2027" s="22" t="s">
        <v>1263</v>
      </c>
      <c r="E2027" s="100"/>
    </row>
    <row r="2028" spans="1:5" x14ac:dyDescent="0.3">
      <c r="A2028" s="72"/>
      <c r="B2028" s="22">
        <v>2</v>
      </c>
      <c r="C2028" s="22" t="s">
        <v>1264</v>
      </c>
      <c r="E2028" s="100"/>
    </row>
    <row r="2029" spans="1:5" x14ac:dyDescent="0.3">
      <c r="A2029" s="72"/>
      <c r="B2029" s="22">
        <v>3</v>
      </c>
      <c r="C2029" s="22" t="s">
        <v>2104</v>
      </c>
      <c r="E2029" s="100"/>
    </row>
    <row r="2030" spans="1:5" x14ac:dyDescent="0.3">
      <c r="A2030" s="72"/>
      <c r="B2030" s="22">
        <v>4</v>
      </c>
      <c r="C2030" s="22" t="s">
        <v>2103</v>
      </c>
      <c r="E2030" s="100"/>
    </row>
    <row r="2031" spans="1:5" x14ac:dyDescent="0.3">
      <c r="B2031" s="22">
        <v>5</v>
      </c>
      <c r="C2031" s="22" t="s">
        <v>1276</v>
      </c>
      <c r="E2031" s="100"/>
    </row>
    <row r="2032" spans="1:5" x14ac:dyDescent="0.3">
      <c r="A2032" s="72" t="s">
        <v>581</v>
      </c>
      <c r="B2032" s="22">
        <v>0</v>
      </c>
      <c r="C2032" s="22" t="s">
        <v>1280</v>
      </c>
      <c r="E2032" s="100"/>
    </row>
    <row r="2033" spans="1:5" x14ac:dyDescent="0.3">
      <c r="A2033" s="72"/>
      <c r="B2033" s="22">
        <v>1</v>
      </c>
      <c r="C2033" s="22" t="s">
        <v>2036</v>
      </c>
      <c r="E2033" s="100"/>
    </row>
    <row r="2034" spans="1:5" x14ac:dyDescent="0.3">
      <c r="A2034" s="72"/>
      <c r="B2034" s="22">
        <v>2</v>
      </c>
      <c r="C2034" s="22" t="s">
        <v>2049</v>
      </c>
      <c r="E2034" s="100"/>
    </row>
    <row r="2035" spans="1:5" x14ac:dyDescent="0.3">
      <c r="A2035" s="72"/>
      <c r="B2035" s="22">
        <v>3</v>
      </c>
      <c r="C2035" s="22" t="s">
        <v>2050</v>
      </c>
      <c r="E2035" s="100"/>
    </row>
    <row r="2036" spans="1:5" x14ac:dyDescent="0.3">
      <c r="A2036" s="72"/>
      <c r="B2036" s="22">
        <v>4</v>
      </c>
      <c r="C2036" s="22" t="s">
        <v>2548</v>
      </c>
      <c r="E2036" s="100"/>
    </row>
    <row r="2037" spans="1:5" x14ac:dyDescent="0.3">
      <c r="A2037" s="72"/>
      <c r="B2037" s="22">
        <v>5</v>
      </c>
      <c r="C2037" s="22" t="s">
        <v>2037</v>
      </c>
      <c r="E2037" s="100"/>
    </row>
    <row r="2038" spans="1:5" x14ac:dyDescent="0.3">
      <c r="A2038" s="72" t="s">
        <v>582</v>
      </c>
      <c r="B2038" s="22">
        <v>0</v>
      </c>
      <c r="C2038" s="22" t="s">
        <v>1280</v>
      </c>
      <c r="E2038" s="100"/>
    </row>
    <row r="2039" spans="1:5" x14ac:dyDescent="0.3">
      <c r="A2039" s="72"/>
      <c r="B2039" s="22">
        <v>1</v>
      </c>
      <c r="C2039" s="22" t="s">
        <v>2038</v>
      </c>
      <c r="E2039" s="100"/>
    </row>
    <row r="2040" spans="1:5" x14ac:dyDescent="0.3">
      <c r="A2040" s="72"/>
      <c r="B2040" s="22">
        <v>2</v>
      </c>
      <c r="C2040" s="22" t="s">
        <v>2051</v>
      </c>
      <c r="E2040" s="100"/>
    </row>
    <row r="2041" spans="1:5" x14ac:dyDescent="0.3">
      <c r="A2041" s="72"/>
      <c r="B2041" s="22">
        <v>3</v>
      </c>
      <c r="C2041" s="22" t="s">
        <v>2065</v>
      </c>
      <c r="E2041" s="100"/>
    </row>
    <row r="2042" spans="1:5" x14ac:dyDescent="0.3">
      <c r="A2042" s="72"/>
      <c r="B2042" s="22">
        <v>4</v>
      </c>
      <c r="C2042" s="22" t="s">
        <v>2039</v>
      </c>
      <c r="E2042" s="100"/>
    </row>
    <row r="2043" spans="1:5" x14ac:dyDescent="0.3">
      <c r="A2043" s="72"/>
      <c r="B2043" s="22">
        <v>5</v>
      </c>
      <c r="C2043" s="22" t="s">
        <v>2549</v>
      </c>
      <c r="E2043" s="100"/>
    </row>
    <row r="2044" spans="1:5" x14ac:dyDescent="0.3">
      <c r="A2044" s="72" t="s">
        <v>583</v>
      </c>
      <c r="B2044" s="22">
        <v>0</v>
      </c>
      <c r="C2044" s="22" t="s">
        <v>1280</v>
      </c>
      <c r="E2044" s="100"/>
    </row>
    <row r="2045" spans="1:5" x14ac:dyDescent="0.3">
      <c r="A2045" s="72"/>
      <c r="B2045" s="22">
        <v>1</v>
      </c>
      <c r="C2045" s="26" t="s">
        <v>2466</v>
      </c>
      <c r="E2045" s="100"/>
    </row>
    <row r="2046" spans="1:5" x14ac:dyDescent="0.3">
      <c r="A2046" s="72"/>
      <c r="B2046" s="22">
        <v>2</v>
      </c>
      <c r="C2046" s="26" t="s">
        <v>2465</v>
      </c>
      <c r="E2046" s="100"/>
    </row>
    <row r="2047" spans="1:5" x14ac:dyDescent="0.3">
      <c r="A2047" s="72"/>
      <c r="B2047" s="22">
        <v>3</v>
      </c>
      <c r="C2047" s="26" t="s">
        <v>2464</v>
      </c>
      <c r="E2047" s="100"/>
    </row>
    <row r="2048" spans="1:5" x14ac:dyDescent="0.3">
      <c r="A2048" s="72"/>
      <c r="B2048" s="22">
        <v>4</v>
      </c>
      <c r="C2048" s="26" t="s">
        <v>2463</v>
      </c>
      <c r="E2048" s="100"/>
    </row>
    <row r="2049" spans="1:5" x14ac:dyDescent="0.3">
      <c r="A2049" s="72"/>
      <c r="B2049" s="22">
        <v>5</v>
      </c>
      <c r="C2049" s="26" t="s">
        <v>2462</v>
      </c>
      <c r="E2049" s="100"/>
    </row>
    <row r="2050" spans="1:5" x14ac:dyDescent="0.3">
      <c r="A2050" s="72" t="s">
        <v>584</v>
      </c>
      <c r="B2050" s="22">
        <v>0</v>
      </c>
      <c r="C2050" s="22" t="s">
        <v>1280</v>
      </c>
      <c r="E2050" s="100"/>
    </row>
    <row r="2051" spans="1:5" x14ac:dyDescent="0.3">
      <c r="A2051" s="72"/>
      <c r="B2051" s="22">
        <v>1</v>
      </c>
      <c r="C2051" s="22" t="s">
        <v>2089</v>
      </c>
      <c r="E2051" s="100"/>
    </row>
    <row r="2052" spans="1:5" x14ac:dyDescent="0.3">
      <c r="A2052" s="72"/>
      <c r="B2052" s="22">
        <v>2</v>
      </c>
      <c r="C2052" s="22" t="s">
        <v>2054</v>
      </c>
      <c r="E2052" s="100"/>
    </row>
    <row r="2053" spans="1:5" x14ac:dyDescent="0.3">
      <c r="A2053" s="72"/>
      <c r="B2053" s="22">
        <v>3</v>
      </c>
      <c r="C2053" s="22" t="s">
        <v>2055</v>
      </c>
      <c r="E2053" s="100"/>
    </row>
    <row r="2054" spans="1:5" x14ac:dyDescent="0.3">
      <c r="A2054" s="72"/>
      <c r="B2054" s="22">
        <v>4</v>
      </c>
      <c r="C2054" s="22" t="s">
        <v>2053</v>
      </c>
      <c r="E2054" s="100"/>
    </row>
    <row r="2055" spans="1:5" x14ac:dyDescent="0.3">
      <c r="A2055" s="72"/>
      <c r="B2055" s="22">
        <v>5</v>
      </c>
      <c r="C2055" s="22" t="s">
        <v>2088</v>
      </c>
      <c r="E2055" s="100"/>
    </row>
    <row r="2056" spans="1:5" x14ac:dyDescent="0.3">
      <c r="A2056" s="72" t="s">
        <v>892</v>
      </c>
      <c r="B2056" s="22">
        <v>0</v>
      </c>
      <c r="C2056" s="22" t="s">
        <v>1280</v>
      </c>
      <c r="E2056" s="100"/>
    </row>
    <row r="2057" spans="1:5" x14ac:dyDescent="0.3">
      <c r="A2057" s="72"/>
      <c r="B2057" s="22">
        <v>1</v>
      </c>
      <c r="C2057" s="22" t="s">
        <v>2057</v>
      </c>
      <c r="E2057" s="100"/>
    </row>
    <row r="2058" spans="1:5" x14ac:dyDescent="0.3">
      <c r="A2058" s="72"/>
      <c r="B2058" s="22">
        <v>2</v>
      </c>
      <c r="C2058" s="22" t="s">
        <v>2058</v>
      </c>
      <c r="E2058" s="100"/>
    </row>
    <row r="2059" spans="1:5" x14ac:dyDescent="0.3">
      <c r="A2059" s="72"/>
      <c r="B2059" s="22">
        <v>3</v>
      </c>
      <c r="C2059" s="22" t="s">
        <v>2059</v>
      </c>
      <c r="E2059" s="100"/>
    </row>
    <row r="2060" spans="1:5" x14ac:dyDescent="0.3">
      <c r="A2060" s="72"/>
      <c r="B2060" s="22">
        <v>4</v>
      </c>
      <c r="C2060" s="22" t="s">
        <v>2060</v>
      </c>
      <c r="E2060" s="100"/>
    </row>
    <row r="2061" spans="1:5" x14ac:dyDescent="0.3">
      <c r="A2061" s="72"/>
      <c r="B2061" s="22">
        <v>5</v>
      </c>
      <c r="C2061" s="22" t="s">
        <v>2040</v>
      </c>
      <c r="E2061" s="100"/>
    </row>
    <row r="2062" spans="1:5" x14ac:dyDescent="0.3">
      <c r="A2062" s="72" t="s">
        <v>893</v>
      </c>
      <c r="B2062" s="22">
        <v>0</v>
      </c>
      <c r="C2062" s="22" t="s">
        <v>1280</v>
      </c>
      <c r="E2062" s="100"/>
    </row>
    <row r="2063" spans="1:5" x14ac:dyDescent="0.3">
      <c r="A2063" s="72"/>
      <c r="B2063" s="22">
        <v>1</v>
      </c>
      <c r="C2063" s="22" t="s">
        <v>2062</v>
      </c>
      <c r="E2063" s="100"/>
    </row>
    <row r="2064" spans="1:5" x14ac:dyDescent="0.3">
      <c r="A2064" s="72"/>
      <c r="B2064" s="22">
        <v>2</v>
      </c>
      <c r="C2064" s="22" t="s">
        <v>1830</v>
      </c>
      <c r="E2064" s="100"/>
    </row>
    <row r="2065" spans="1:5" x14ac:dyDescent="0.3">
      <c r="A2065" s="72"/>
      <c r="B2065" s="22">
        <v>3</v>
      </c>
      <c r="C2065" s="22" t="s">
        <v>1833</v>
      </c>
      <c r="E2065" s="100"/>
    </row>
    <row r="2066" spans="1:5" x14ac:dyDescent="0.3">
      <c r="A2066" s="72"/>
      <c r="B2066" s="22">
        <v>4</v>
      </c>
      <c r="C2066" s="22" t="s">
        <v>2460</v>
      </c>
      <c r="E2066" s="100"/>
    </row>
    <row r="2067" spans="1:5" x14ac:dyDescent="0.3">
      <c r="A2067" s="72"/>
      <c r="B2067" s="22">
        <v>5</v>
      </c>
      <c r="C2067" s="22" t="s">
        <v>2461</v>
      </c>
      <c r="E2067" s="100"/>
    </row>
    <row r="2068" spans="1:5" x14ac:dyDescent="0.3">
      <c r="A2068" s="72" t="s">
        <v>894</v>
      </c>
      <c r="B2068" s="22">
        <v>0</v>
      </c>
      <c r="C2068" s="22" t="s">
        <v>1280</v>
      </c>
      <c r="E2068" s="100"/>
    </row>
    <row r="2069" spans="1:5" x14ac:dyDescent="0.3">
      <c r="A2069" s="72"/>
      <c r="B2069" s="22">
        <v>1</v>
      </c>
      <c r="C2069" s="22" t="s">
        <v>2063</v>
      </c>
      <c r="E2069" s="100"/>
    </row>
    <row r="2070" spans="1:5" x14ac:dyDescent="0.3">
      <c r="A2070" s="72"/>
      <c r="B2070" s="22">
        <v>2</v>
      </c>
      <c r="C2070" s="22" t="s">
        <v>2064</v>
      </c>
      <c r="E2070" s="100"/>
    </row>
    <row r="2071" spans="1:5" x14ac:dyDescent="0.3">
      <c r="A2071" s="72"/>
      <c r="B2071" s="22">
        <v>3</v>
      </c>
      <c r="C2071" s="22" t="s">
        <v>2066</v>
      </c>
      <c r="E2071" s="100"/>
    </row>
    <row r="2072" spans="1:5" x14ac:dyDescent="0.3">
      <c r="A2072" s="72"/>
      <c r="B2072" s="22">
        <v>4</v>
      </c>
      <c r="C2072" s="22" t="s">
        <v>2067</v>
      </c>
      <c r="E2072" s="100"/>
    </row>
    <row r="2073" spans="1:5" x14ac:dyDescent="0.3">
      <c r="A2073" s="72"/>
      <c r="B2073" s="22">
        <v>5</v>
      </c>
      <c r="C2073" s="22" t="s">
        <v>2068</v>
      </c>
      <c r="E2073" s="100"/>
    </row>
    <row r="2074" spans="1:5" x14ac:dyDescent="0.3">
      <c r="A2074" s="72" t="s">
        <v>895</v>
      </c>
      <c r="B2074" s="22">
        <v>0</v>
      </c>
      <c r="C2074" s="22" t="s">
        <v>1280</v>
      </c>
      <c r="E2074" s="100"/>
    </row>
    <row r="2075" spans="1:5" x14ac:dyDescent="0.3">
      <c r="A2075" s="72"/>
      <c r="B2075" s="22">
        <v>1</v>
      </c>
      <c r="C2075" s="22" t="s">
        <v>2041</v>
      </c>
      <c r="E2075" s="100"/>
    </row>
    <row r="2076" spans="1:5" x14ac:dyDescent="0.3">
      <c r="A2076" s="72"/>
      <c r="B2076" s="22">
        <v>2</v>
      </c>
      <c r="C2076" s="22" t="s">
        <v>2070</v>
      </c>
      <c r="E2076" s="100"/>
    </row>
    <row r="2077" spans="1:5" x14ac:dyDescent="0.3">
      <c r="A2077" s="72"/>
      <c r="B2077" s="22">
        <v>3</v>
      </c>
      <c r="C2077" s="22" t="s">
        <v>2071</v>
      </c>
      <c r="E2077" s="100"/>
    </row>
    <row r="2078" spans="1:5" x14ac:dyDescent="0.3">
      <c r="A2078" s="72"/>
      <c r="B2078" s="22">
        <v>4</v>
      </c>
      <c r="C2078" s="22" t="s">
        <v>2069</v>
      </c>
      <c r="E2078" s="100"/>
    </row>
    <row r="2079" spans="1:5" x14ac:dyDescent="0.3">
      <c r="A2079" s="72"/>
      <c r="B2079" s="22">
        <v>5</v>
      </c>
      <c r="C2079" s="22" t="s">
        <v>2550</v>
      </c>
      <c r="E2079" s="100"/>
    </row>
    <row r="2080" spans="1:5" x14ac:dyDescent="0.3">
      <c r="A2080" s="72" t="s">
        <v>896</v>
      </c>
      <c r="B2080" s="22">
        <v>0</v>
      </c>
      <c r="C2080" s="22" t="s">
        <v>1280</v>
      </c>
      <c r="E2080" s="32"/>
    </row>
    <row r="2081" spans="1:5" x14ac:dyDescent="0.3">
      <c r="A2081" s="72"/>
      <c r="B2081" s="22">
        <v>1</v>
      </c>
      <c r="C2081" s="22" t="s">
        <v>2041</v>
      </c>
      <c r="E2081" s="100"/>
    </row>
    <row r="2082" spans="1:5" x14ac:dyDescent="0.3">
      <c r="A2082" s="72"/>
      <c r="B2082" s="22">
        <v>2</v>
      </c>
      <c r="C2082" s="22" t="s">
        <v>2070</v>
      </c>
      <c r="E2082" s="100"/>
    </row>
    <row r="2083" spans="1:5" x14ac:dyDescent="0.3">
      <c r="A2083" s="72"/>
      <c r="B2083" s="22">
        <v>3</v>
      </c>
      <c r="C2083" s="22" t="s">
        <v>3479</v>
      </c>
      <c r="E2083" s="100"/>
    </row>
    <row r="2084" spans="1:5" x14ac:dyDescent="0.3">
      <c r="A2084" s="72"/>
      <c r="B2084" s="22">
        <v>4</v>
      </c>
      <c r="C2084" s="22" t="s">
        <v>2069</v>
      </c>
      <c r="E2084" s="100"/>
    </row>
    <row r="2085" spans="1:5" x14ac:dyDescent="0.3">
      <c r="A2085" s="72"/>
      <c r="B2085" s="22">
        <v>5</v>
      </c>
      <c r="C2085" s="22" t="s">
        <v>3480</v>
      </c>
      <c r="E2085" s="100"/>
    </row>
    <row r="2086" spans="1:5" x14ac:dyDescent="0.3">
      <c r="A2086" s="72" t="s">
        <v>897</v>
      </c>
      <c r="B2086" s="22">
        <v>0</v>
      </c>
      <c r="C2086" s="22" t="s">
        <v>1280</v>
      </c>
      <c r="E2086" s="100"/>
    </row>
    <row r="2087" spans="1:5" x14ac:dyDescent="0.3">
      <c r="A2087" s="72"/>
      <c r="B2087" s="22">
        <v>1</v>
      </c>
      <c r="C2087" s="22" t="s">
        <v>2090</v>
      </c>
      <c r="E2087" s="100"/>
    </row>
    <row r="2088" spans="1:5" x14ac:dyDescent="0.3">
      <c r="A2088" s="72"/>
      <c r="B2088" s="22">
        <v>2</v>
      </c>
      <c r="C2088" s="22" t="s">
        <v>2072</v>
      </c>
      <c r="E2088" s="100"/>
    </row>
    <row r="2089" spans="1:5" x14ac:dyDescent="0.3">
      <c r="A2089" s="72"/>
      <c r="B2089" s="22">
        <v>3</v>
      </c>
      <c r="C2089" s="22" t="s">
        <v>2074</v>
      </c>
      <c r="E2089" s="100"/>
    </row>
    <row r="2090" spans="1:5" x14ac:dyDescent="0.3">
      <c r="A2090" s="72"/>
      <c r="B2090" s="22">
        <v>4</v>
      </c>
      <c r="C2090" t="s">
        <v>2042</v>
      </c>
      <c r="E2090" s="100"/>
    </row>
    <row r="2091" spans="1:5" x14ac:dyDescent="0.3">
      <c r="A2091" s="72"/>
      <c r="B2091" s="22">
        <v>5</v>
      </c>
      <c r="C2091" s="22" t="s">
        <v>2073</v>
      </c>
      <c r="E2091" s="100"/>
    </row>
    <row r="2092" spans="1:5" x14ac:dyDescent="0.3">
      <c r="A2092" s="72" t="s">
        <v>898</v>
      </c>
      <c r="B2092" s="22">
        <v>0</v>
      </c>
      <c r="C2092" s="22" t="s">
        <v>1280</v>
      </c>
      <c r="E2092" s="100"/>
    </row>
    <row r="2093" spans="1:5" x14ac:dyDescent="0.3">
      <c r="A2093" s="72"/>
      <c r="B2093" s="22">
        <v>1</v>
      </c>
      <c r="C2093" s="22" t="s">
        <v>2043</v>
      </c>
      <c r="E2093" s="100"/>
    </row>
    <row r="2094" spans="1:5" x14ac:dyDescent="0.3">
      <c r="A2094" s="72"/>
      <c r="B2094" s="22">
        <v>2</v>
      </c>
      <c r="C2094" s="22" t="s">
        <v>2046</v>
      </c>
      <c r="E2094" s="100"/>
    </row>
    <row r="2095" spans="1:5" x14ac:dyDescent="0.3">
      <c r="A2095" s="72"/>
      <c r="B2095" s="22">
        <v>3</v>
      </c>
      <c r="C2095" s="22" t="s">
        <v>2047</v>
      </c>
      <c r="E2095" s="100"/>
    </row>
    <row r="2096" spans="1:5" x14ac:dyDescent="0.3">
      <c r="A2096" s="72"/>
      <c r="B2096" s="22">
        <v>4</v>
      </c>
      <c r="C2096" s="22" t="s">
        <v>2048</v>
      </c>
      <c r="E2096" s="100"/>
    </row>
    <row r="2097" spans="1:5" x14ac:dyDescent="0.3">
      <c r="A2097" s="72"/>
      <c r="B2097" s="22">
        <v>5</v>
      </c>
      <c r="C2097" s="22" t="s">
        <v>2045</v>
      </c>
      <c r="E2097" s="100"/>
    </row>
    <row r="2098" spans="1:5" x14ac:dyDescent="0.3">
      <c r="A2098" s="72" t="s">
        <v>899</v>
      </c>
      <c r="B2098" s="22">
        <v>0</v>
      </c>
      <c r="C2098" s="22" t="s">
        <v>1280</v>
      </c>
      <c r="E2098" s="100"/>
    </row>
    <row r="2099" spans="1:5" x14ac:dyDescent="0.3">
      <c r="A2099" s="72"/>
      <c r="B2099" s="22">
        <v>1</v>
      </c>
      <c r="C2099" s="22" t="s">
        <v>2044</v>
      </c>
    </row>
    <row r="2100" spans="1:5" x14ac:dyDescent="0.3">
      <c r="A2100" s="72"/>
      <c r="B2100" s="22">
        <v>2</v>
      </c>
      <c r="C2100" s="22" t="s">
        <v>2082</v>
      </c>
    </row>
    <row r="2101" spans="1:5" x14ac:dyDescent="0.3">
      <c r="A2101" s="72"/>
      <c r="B2101" s="22">
        <v>3</v>
      </c>
      <c r="C2101" s="22" t="s">
        <v>2551</v>
      </c>
      <c r="E2101" s="2"/>
    </row>
    <row r="2102" spans="1:5" x14ac:dyDescent="0.3">
      <c r="A2102" s="72"/>
      <c r="B2102" s="22">
        <v>4</v>
      </c>
      <c r="C2102" s="22" t="s">
        <v>2083</v>
      </c>
      <c r="E2102" s="2"/>
    </row>
    <row r="2103" spans="1:5" x14ac:dyDescent="0.3">
      <c r="A2103" s="72"/>
      <c r="B2103" s="22">
        <v>5</v>
      </c>
      <c r="C2103" s="22" t="s">
        <v>2084</v>
      </c>
      <c r="E2103" s="100"/>
    </row>
    <row r="2104" spans="1:5" ht="15.15" thickBot="1" x14ac:dyDescent="0.35">
      <c r="E2104" s="100"/>
    </row>
    <row r="2105" spans="1:5" x14ac:dyDescent="0.3">
      <c r="A2105" s="53" t="s">
        <v>2166</v>
      </c>
      <c r="B2105" s="65" t="s">
        <v>23</v>
      </c>
      <c r="C2105" s="65" t="s">
        <v>1257</v>
      </c>
      <c r="E2105" s="100"/>
    </row>
    <row r="2106" spans="1:5" x14ac:dyDescent="0.3">
      <c r="A2106" s="73" t="s">
        <v>2168</v>
      </c>
      <c r="B2106" s="22">
        <v>0</v>
      </c>
      <c r="C2106" s="22" t="s">
        <v>1280</v>
      </c>
      <c r="E2106" s="100"/>
    </row>
    <row r="2107" spans="1:5" x14ac:dyDescent="0.3">
      <c r="A2107" s="73"/>
      <c r="B2107" s="22">
        <v>1</v>
      </c>
      <c r="C2107" s="22" t="s">
        <v>1263</v>
      </c>
      <c r="E2107" s="100"/>
    </row>
    <row r="2108" spans="1:5" x14ac:dyDescent="0.3">
      <c r="A2108" s="73"/>
      <c r="B2108" s="22">
        <v>2</v>
      </c>
      <c r="C2108" s="22" t="s">
        <v>1264</v>
      </c>
      <c r="E2108" s="100"/>
    </row>
    <row r="2109" spans="1:5" x14ac:dyDescent="0.3">
      <c r="A2109" s="73"/>
      <c r="B2109" s="22">
        <v>3</v>
      </c>
      <c r="C2109" s="22" t="s">
        <v>2104</v>
      </c>
      <c r="E2109" s="100"/>
    </row>
    <row r="2110" spans="1:5" x14ac:dyDescent="0.3">
      <c r="A2110" s="73"/>
      <c r="B2110" s="22">
        <v>4</v>
      </c>
      <c r="C2110" s="22" t="s">
        <v>2103</v>
      </c>
      <c r="E2110" s="100"/>
    </row>
    <row r="2111" spans="1:5" x14ac:dyDescent="0.3">
      <c r="A2111" s="73"/>
      <c r="B2111" s="22">
        <v>5</v>
      </c>
      <c r="C2111" s="22" t="s">
        <v>1276</v>
      </c>
      <c r="E2111" s="100"/>
    </row>
    <row r="2112" spans="1:5" x14ac:dyDescent="0.3">
      <c r="A2112" s="73" t="s">
        <v>2181</v>
      </c>
      <c r="B2112" s="22">
        <v>0</v>
      </c>
      <c r="C2112" s="22" t="s">
        <v>1280</v>
      </c>
      <c r="E2112" s="100"/>
    </row>
    <row r="2113" spans="1:5" x14ac:dyDescent="0.3">
      <c r="A2113" s="73"/>
      <c r="B2113" s="22">
        <v>1</v>
      </c>
      <c r="C2113" s="22" t="s">
        <v>2036</v>
      </c>
      <c r="E2113" s="100"/>
    </row>
    <row r="2114" spans="1:5" x14ac:dyDescent="0.3">
      <c r="A2114" s="73"/>
      <c r="B2114" s="22">
        <v>2</v>
      </c>
      <c r="C2114" s="22" t="s">
        <v>2049</v>
      </c>
      <c r="E2114" s="100"/>
    </row>
    <row r="2115" spans="1:5" x14ac:dyDescent="0.3">
      <c r="A2115" s="73"/>
      <c r="B2115" s="22">
        <v>3</v>
      </c>
      <c r="C2115" s="22" t="s">
        <v>2050</v>
      </c>
      <c r="E2115" s="100"/>
    </row>
    <row r="2116" spans="1:5" x14ac:dyDescent="0.3">
      <c r="A2116" s="73"/>
      <c r="B2116" s="22">
        <v>4</v>
      </c>
      <c r="C2116" s="22" t="s">
        <v>2548</v>
      </c>
      <c r="E2116" s="100"/>
    </row>
    <row r="2117" spans="1:5" x14ac:dyDescent="0.3">
      <c r="A2117" s="73"/>
      <c r="B2117" s="22">
        <v>5</v>
      </c>
      <c r="C2117" s="22" t="s">
        <v>2037</v>
      </c>
      <c r="E2117" s="100"/>
    </row>
    <row r="2118" spans="1:5" x14ac:dyDescent="0.3">
      <c r="A2118" s="73" t="s">
        <v>2182</v>
      </c>
      <c r="B2118" s="22">
        <v>0</v>
      </c>
      <c r="C2118" s="22" t="s">
        <v>1280</v>
      </c>
      <c r="E2118" s="100"/>
    </row>
    <row r="2119" spans="1:5" x14ac:dyDescent="0.3">
      <c r="A2119" s="73"/>
      <c r="B2119" s="22">
        <v>1</v>
      </c>
      <c r="C2119" s="22" t="s">
        <v>2038</v>
      </c>
      <c r="E2119" s="100"/>
    </row>
    <row r="2120" spans="1:5" x14ac:dyDescent="0.3">
      <c r="A2120" s="73"/>
      <c r="B2120" s="22">
        <v>2</v>
      </c>
      <c r="C2120" s="22" t="s">
        <v>2051</v>
      </c>
      <c r="E2120" s="100"/>
    </row>
    <row r="2121" spans="1:5" x14ac:dyDescent="0.3">
      <c r="A2121" s="73"/>
      <c r="B2121" s="22">
        <v>3</v>
      </c>
      <c r="C2121" s="22" t="s">
        <v>2065</v>
      </c>
      <c r="E2121" s="100"/>
    </row>
    <row r="2122" spans="1:5" x14ac:dyDescent="0.3">
      <c r="A2122" s="73"/>
      <c r="B2122" s="22">
        <v>4</v>
      </c>
      <c r="C2122" s="22" t="s">
        <v>2039</v>
      </c>
      <c r="E2122" s="100"/>
    </row>
    <row r="2123" spans="1:5" x14ac:dyDescent="0.3">
      <c r="A2123" s="73"/>
      <c r="B2123" s="22">
        <v>5</v>
      </c>
      <c r="C2123" s="22" t="s">
        <v>2549</v>
      </c>
      <c r="E2123" s="100"/>
    </row>
    <row r="2124" spans="1:5" x14ac:dyDescent="0.3">
      <c r="A2124" s="73" t="s">
        <v>2183</v>
      </c>
      <c r="B2124" s="22">
        <v>0</v>
      </c>
      <c r="C2124" s="22" t="s">
        <v>1280</v>
      </c>
      <c r="E2124" s="100"/>
    </row>
    <row r="2125" spans="1:5" x14ac:dyDescent="0.3">
      <c r="A2125" s="73"/>
      <c r="B2125" s="22">
        <v>1</v>
      </c>
      <c r="C2125" s="26" t="s">
        <v>2466</v>
      </c>
      <c r="E2125" s="100"/>
    </row>
    <row r="2126" spans="1:5" x14ac:dyDescent="0.3">
      <c r="A2126" s="73"/>
      <c r="B2126" s="22">
        <v>2</v>
      </c>
      <c r="C2126" s="26" t="s">
        <v>2465</v>
      </c>
      <c r="E2126" s="100"/>
    </row>
    <row r="2127" spans="1:5" x14ac:dyDescent="0.3">
      <c r="A2127" s="73"/>
      <c r="B2127" s="22">
        <v>3</v>
      </c>
      <c r="C2127" s="26" t="s">
        <v>2464</v>
      </c>
      <c r="E2127" s="100"/>
    </row>
    <row r="2128" spans="1:5" x14ac:dyDescent="0.3">
      <c r="A2128" s="73"/>
      <c r="B2128" s="22">
        <v>4</v>
      </c>
      <c r="C2128" s="26" t="s">
        <v>2463</v>
      </c>
      <c r="E2128" s="100"/>
    </row>
    <row r="2129" spans="1:5" x14ac:dyDescent="0.3">
      <c r="A2129" s="73"/>
      <c r="B2129" s="22">
        <v>5</v>
      </c>
      <c r="C2129" s="26" t="s">
        <v>2462</v>
      </c>
      <c r="E2129" s="100"/>
    </row>
    <row r="2130" spans="1:5" x14ac:dyDescent="0.3">
      <c r="A2130" s="73" t="s">
        <v>2184</v>
      </c>
      <c r="B2130" s="22">
        <v>0</v>
      </c>
      <c r="C2130" s="22" t="s">
        <v>1280</v>
      </c>
      <c r="E2130" s="100"/>
    </row>
    <row r="2131" spans="1:5" x14ac:dyDescent="0.3">
      <c r="A2131" s="73"/>
      <c r="B2131" s="22">
        <v>1</v>
      </c>
      <c r="C2131" s="22" t="s">
        <v>2089</v>
      </c>
      <c r="E2131" s="100"/>
    </row>
    <row r="2132" spans="1:5" x14ac:dyDescent="0.3">
      <c r="A2132" s="73"/>
      <c r="B2132" s="22">
        <v>2</v>
      </c>
      <c r="C2132" s="22" t="s">
        <v>2054</v>
      </c>
      <c r="E2132" s="100"/>
    </row>
    <row r="2133" spans="1:5" x14ac:dyDescent="0.3">
      <c r="A2133" s="73"/>
      <c r="B2133" s="22">
        <v>3</v>
      </c>
      <c r="C2133" s="22" t="s">
        <v>2055</v>
      </c>
      <c r="E2133" s="100"/>
    </row>
    <row r="2134" spans="1:5" x14ac:dyDescent="0.3">
      <c r="A2134" s="73"/>
      <c r="B2134" s="22">
        <v>4</v>
      </c>
      <c r="C2134" s="22" t="s">
        <v>2053</v>
      </c>
      <c r="E2134" s="100"/>
    </row>
    <row r="2135" spans="1:5" x14ac:dyDescent="0.3">
      <c r="A2135" s="73"/>
      <c r="B2135" s="22">
        <v>5</v>
      </c>
      <c r="C2135" s="22" t="s">
        <v>2088</v>
      </c>
      <c r="E2135" s="100"/>
    </row>
    <row r="2136" spans="1:5" x14ac:dyDescent="0.3">
      <c r="A2136" s="73" t="s">
        <v>2185</v>
      </c>
      <c r="B2136" s="22">
        <v>0</v>
      </c>
      <c r="C2136" s="22" t="s">
        <v>1280</v>
      </c>
      <c r="E2136" s="100"/>
    </row>
    <row r="2137" spans="1:5" x14ac:dyDescent="0.3">
      <c r="A2137" s="73"/>
      <c r="B2137" s="22">
        <v>1</v>
      </c>
      <c r="C2137" s="22" t="s">
        <v>2057</v>
      </c>
      <c r="E2137" s="100"/>
    </row>
    <row r="2138" spans="1:5" x14ac:dyDescent="0.3">
      <c r="A2138" s="73"/>
      <c r="B2138" s="22">
        <v>2</v>
      </c>
      <c r="C2138" s="22" t="s">
        <v>2058</v>
      </c>
      <c r="E2138" s="100"/>
    </row>
    <row r="2139" spans="1:5" x14ac:dyDescent="0.3">
      <c r="A2139" s="73"/>
      <c r="B2139" s="22">
        <v>3</v>
      </c>
      <c r="C2139" s="22" t="s">
        <v>2059</v>
      </c>
      <c r="E2139" s="100"/>
    </row>
    <row r="2140" spans="1:5" x14ac:dyDescent="0.3">
      <c r="A2140" s="73"/>
      <c r="B2140" s="22">
        <v>4</v>
      </c>
      <c r="C2140" s="22" t="s">
        <v>2060</v>
      </c>
      <c r="E2140" s="100"/>
    </row>
    <row r="2141" spans="1:5" x14ac:dyDescent="0.3">
      <c r="A2141" s="73"/>
      <c r="B2141" s="22">
        <v>5</v>
      </c>
      <c r="C2141" s="22" t="s">
        <v>2040</v>
      </c>
      <c r="E2141" s="100"/>
    </row>
    <row r="2142" spans="1:5" x14ac:dyDescent="0.3">
      <c r="A2142" s="73" t="s">
        <v>2186</v>
      </c>
      <c r="B2142" s="22">
        <v>0</v>
      </c>
      <c r="C2142" s="22" t="s">
        <v>1280</v>
      </c>
      <c r="E2142" s="100"/>
    </row>
    <row r="2143" spans="1:5" x14ac:dyDescent="0.3">
      <c r="A2143" s="73"/>
      <c r="B2143" s="22">
        <v>1</v>
      </c>
      <c r="C2143" s="22" t="s">
        <v>2062</v>
      </c>
      <c r="E2143" s="100"/>
    </row>
    <row r="2144" spans="1:5" x14ac:dyDescent="0.3">
      <c r="A2144" s="73"/>
      <c r="B2144" s="22">
        <v>2</v>
      </c>
      <c r="C2144" s="22" t="s">
        <v>1830</v>
      </c>
      <c r="E2144" s="100"/>
    </row>
    <row r="2145" spans="1:5" x14ac:dyDescent="0.3">
      <c r="A2145" s="73"/>
      <c r="B2145" s="22">
        <v>3</v>
      </c>
      <c r="C2145" s="22" t="s">
        <v>1833</v>
      </c>
      <c r="E2145" s="100"/>
    </row>
    <row r="2146" spans="1:5" x14ac:dyDescent="0.3">
      <c r="A2146" s="73"/>
      <c r="B2146" s="22">
        <v>4</v>
      </c>
      <c r="C2146" s="22" t="s">
        <v>2460</v>
      </c>
      <c r="E2146" s="100"/>
    </row>
    <row r="2147" spans="1:5" x14ac:dyDescent="0.3">
      <c r="A2147" s="73"/>
      <c r="B2147" s="22">
        <v>5</v>
      </c>
      <c r="C2147" s="22" t="s">
        <v>2461</v>
      </c>
      <c r="E2147" s="100"/>
    </row>
    <row r="2148" spans="1:5" x14ac:dyDescent="0.3">
      <c r="A2148" s="73" t="s">
        <v>2187</v>
      </c>
      <c r="B2148" s="22">
        <v>0</v>
      </c>
      <c r="C2148" s="22" t="s">
        <v>1280</v>
      </c>
      <c r="E2148" s="100"/>
    </row>
    <row r="2149" spans="1:5" x14ac:dyDescent="0.3">
      <c r="A2149" s="73"/>
      <c r="B2149" s="22">
        <v>1</v>
      </c>
      <c r="C2149" s="22" t="s">
        <v>2063</v>
      </c>
      <c r="E2149" s="100"/>
    </row>
    <row r="2150" spans="1:5" x14ac:dyDescent="0.3">
      <c r="A2150" s="73"/>
      <c r="B2150" s="22">
        <v>2</v>
      </c>
      <c r="C2150" s="22" t="s">
        <v>2064</v>
      </c>
      <c r="E2150" s="100"/>
    </row>
    <row r="2151" spans="1:5" x14ac:dyDescent="0.3">
      <c r="A2151" s="73"/>
      <c r="B2151" s="22">
        <v>3</v>
      </c>
      <c r="C2151" s="22" t="s">
        <v>2066</v>
      </c>
      <c r="E2151" s="100"/>
    </row>
    <row r="2152" spans="1:5" x14ac:dyDescent="0.3">
      <c r="A2152" s="73"/>
      <c r="B2152" s="22">
        <v>4</v>
      </c>
      <c r="C2152" s="22" t="s">
        <v>2067</v>
      </c>
      <c r="E2152" s="100"/>
    </row>
    <row r="2153" spans="1:5" x14ac:dyDescent="0.3">
      <c r="A2153" s="73"/>
      <c r="B2153" s="22">
        <v>5</v>
      </c>
      <c r="C2153" s="22" t="s">
        <v>2068</v>
      </c>
      <c r="E2153" s="100"/>
    </row>
    <row r="2154" spans="1:5" x14ac:dyDescent="0.3">
      <c r="A2154" s="73" t="s">
        <v>2188</v>
      </c>
      <c r="B2154" s="22">
        <v>0</v>
      </c>
      <c r="C2154" s="22" t="s">
        <v>1280</v>
      </c>
      <c r="E2154" s="100"/>
    </row>
    <row r="2155" spans="1:5" x14ac:dyDescent="0.3">
      <c r="A2155" s="73"/>
      <c r="B2155" s="22">
        <v>1</v>
      </c>
      <c r="C2155" s="22" t="s">
        <v>2041</v>
      </c>
      <c r="E2155" s="32"/>
    </row>
    <row r="2156" spans="1:5" x14ac:dyDescent="0.3">
      <c r="A2156" s="73"/>
      <c r="B2156" s="22">
        <v>2</v>
      </c>
      <c r="C2156" s="22" t="s">
        <v>2070</v>
      </c>
      <c r="E2156" s="100"/>
    </row>
    <row r="2157" spans="1:5" x14ac:dyDescent="0.3">
      <c r="A2157" s="73"/>
      <c r="B2157" s="22">
        <v>3</v>
      </c>
      <c r="C2157" s="22" t="s">
        <v>2071</v>
      </c>
      <c r="E2157" s="100"/>
    </row>
    <row r="2158" spans="1:5" x14ac:dyDescent="0.3">
      <c r="A2158" s="73"/>
      <c r="B2158" s="22">
        <v>4</v>
      </c>
      <c r="C2158" s="22" t="s">
        <v>2069</v>
      </c>
      <c r="E2158" s="100"/>
    </row>
    <row r="2159" spans="1:5" x14ac:dyDescent="0.3">
      <c r="A2159" s="73"/>
      <c r="B2159" s="22">
        <v>5</v>
      </c>
      <c r="C2159" s="22" t="s">
        <v>2550</v>
      </c>
      <c r="E2159" s="100"/>
    </row>
    <row r="2160" spans="1:5" x14ac:dyDescent="0.3">
      <c r="A2160" s="72" t="s">
        <v>2189</v>
      </c>
      <c r="B2160" s="22">
        <v>0</v>
      </c>
      <c r="C2160" s="22" t="s">
        <v>1280</v>
      </c>
      <c r="E2160" s="100"/>
    </row>
    <row r="2161" spans="1:5" x14ac:dyDescent="0.3">
      <c r="A2161" s="72"/>
      <c r="B2161" s="22">
        <v>1</v>
      </c>
      <c r="C2161" s="22" t="s">
        <v>2041</v>
      </c>
      <c r="E2161" s="100"/>
    </row>
    <row r="2162" spans="1:5" x14ac:dyDescent="0.3">
      <c r="A2162" s="72"/>
      <c r="B2162" s="22">
        <v>2</v>
      </c>
      <c r="C2162" s="22" t="s">
        <v>2070</v>
      </c>
      <c r="E2162" s="100"/>
    </row>
    <row r="2163" spans="1:5" x14ac:dyDescent="0.3">
      <c r="A2163" s="72"/>
      <c r="B2163" s="22">
        <v>3</v>
      </c>
      <c r="C2163" s="22" t="s">
        <v>3479</v>
      </c>
      <c r="E2163" s="100"/>
    </row>
    <row r="2164" spans="1:5" x14ac:dyDescent="0.3">
      <c r="A2164" s="72"/>
      <c r="B2164" s="22">
        <v>4</v>
      </c>
      <c r="C2164" s="22" t="s">
        <v>2069</v>
      </c>
      <c r="E2164" s="100"/>
    </row>
    <row r="2165" spans="1:5" x14ac:dyDescent="0.3">
      <c r="A2165" s="72"/>
      <c r="B2165" s="22">
        <v>5</v>
      </c>
      <c r="C2165" s="22" t="s">
        <v>3480</v>
      </c>
      <c r="E2165" s="100"/>
    </row>
    <row r="2166" spans="1:5" x14ac:dyDescent="0.3">
      <c r="A2166" s="73" t="s">
        <v>2190</v>
      </c>
      <c r="B2166" s="22">
        <v>0</v>
      </c>
      <c r="C2166" s="22" t="s">
        <v>1280</v>
      </c>
      <c r="E2166" s="100"/>
    </row>
    <row r="2167" spans="1:5" x14ac:dyDescent="0.3">
      <c r="A2167" s="73"/>
      <c r="B2167" s="22">
        <v>1</v>
      </c>
      <c r="C2167" s="22" t="s">
        <v>2090</v>
      </c>
      <c r="E2167" s="100"/>
    </row>
    <row r="2168" spans="1:5" x14ac:dyDescent="0.3">
      <c r="A2168" s="73"/>
      <c r="B2168" s="22">
        <v>2</v>
      </c>
      <c r="C2168" s="22" t="s">
        <v>2072</v>
      </c>
      <c r="E2168" s="100"/>
    </row>
    <row r="2169" spans="1:5" x14ac:dyDescent="0.3">
      <c r="A2169" s="73"/>
      <c r="B2169" s="22">
        <v>3</v>
      </c>
      <c r="C2169" s="22" t="s">
        <v>2074</v>
      </c>
      <c r="E2169" s="100"/>
    </row>
    <row r="2170" spans="1:5" x14ac:dyDescent="0.3">
      <c r="A2170" s="73"/>
      <c r="B2170" s="22">
        <v>4</v>
      </c>
      <c r="C2170" t="s">
        <v>2042</v>
      </c>
      <c r="E2170" s="100"/>
    </row>
    <row r="2171" spans="1:5" x14ac:dyDescent="0.3">
      <c r="A2171" s="73"/>
      <c r="B2171" s="22">
        <v>5</v>
      </c>
      <c r="C2171" s="22" t="s">
        <v>2073</v>
      </c>
      <c r="E2171" s="100"/>
    </row>
    <row r="2172" spans="1:5" x14ac:dyDescent="0.3">
      <c r="A2172" s="73" t="s">
        <v>2191</v>
      </c>
      <c r="B2172" s="22">
        <v>0</v>
      </c>
      <c r="C2172" s="22" t="s">
        <v>1280</v>
      </c>
      <c r="E2172" s="100"/>
    </row>
    <row r="2173" spans="1:5" x14ac:dyDescent="0.3">
      <c r="A2173" s="73"/>
      <c r="B2173" s="22">
        <v>1</v>
      </c>
      <c r="C2173" s="22" t="s">
        <v>2043</v>
      </c>
      <c r="E2173" s="100"/>
    </row>
    <row r="2174" spans="1:5" x14ac:dyDescent="0.3">
      <c r="A2174" s="73"/>
      <c r="B2174" s="22">
        <v>2</v>
      </c>
      <c r="C2174" s="22" t="s">
        <v>2046</v>
      </c>
      <c r="E2174" s="100"/>
    </row>
    <row r="2175" spans="1:5" x14ac:dyDescent="0.3">
      <c r="A2175" s="73"/>
      <c r="B2175" s="22">
        <v>3</v>
      </c>
      <c r="C2175" s="22" t="s">
        <v>2047</v>
      </c>
      <c r="E2175" s="100"/>
    </row>
    <row r="2176" spans="1:5" x14ac:dyDescent="0.3">
      <c r="A2176" s="73"/>
      <c r="B2176" s="22">
        <v>4</v>
      </c>
      <c r="C2176" s="22" t="s">
        <v>2048</v>
      </c>
    </row>
    <row r="2177" spans="1:3" x14ac:dyDescent="0.3">
      <c r="A2177" s="73"/>
      <c r="B2177" s="22">
        <v>5</v>
      </c>
      <c r="C2177" s="22" t="s">
        <v>2045</v>
      </c>
    </row>
    <row r="2178" spans="1:3" x14ac:dyDescent="0.3">
      <c r="A2178" s="73" t="s">
        <v>2192</v>
      </c>
      <c r="B2178" s="22">
        <v>0</v>
      </c>
      <c r="C2178" s="22" t="s">
        <v>1280</v>
      </c>
    </row>
    <row r="2179" spans="1:3" x14ac:dyDescent="0.3">
      <c r="A2179" s="73"/>
      <c r="B2179" s="22">
        <v>1</v>
      </c>
      <c r="C2179" s="22" t="s">
        <v>2044</v>
      </c>
    </row>
    <row r="2180" spans="1:3" x14ac:dyDescent="0.3">
      <c r="A2180" s="73"/>
      <c r="B2180" s="22">
        <v>2</v>
      </c>
      <c r="C2180" s="22" t="s">
        <v>2082</v>
      </c>
    </row>
    <row r="2181" spans="1:3" x14ac:dyDescent="0.3">
      <c r="A2181" s="73"/>
      <c r="B2181" s="22">
        <v>3</v>
      </c>
      <c r="C2181" s="22" t="s">
        <v>2551</v>
      </c>
    </row>
    <row r="2182" spans="1:3" x14ac:dyDescent="0.3">
      <c r="A2182" s="73"/>
      <c r="B2182" s="22">
        <v>4</v>
      </c>
      <c r="C2182" s="22" t="s">
        <v>2083</v>
      </c>
    </row>
    <row r="2183" spans="1:3" x14ac:dyDescent="0.3">
      <c r="A2183" s="73"/>
      <c r="B2183" s="22">
        <v>5</v>
      </c>
      <c r="C2183" s="22" t="s">
        <v>2084</v>
      </c>
    </row>
    <row r="2184" spans="1:3" ht="15.15" thickBot="1" x14ac:dyDescent="0.35"/>
    <row r="2185" spans="1:3" ht="15.15" thickBot="1" x14ac:dyDescent="0.35">
      <c r="A2185" s="565" t="s">
        <v>3263</v>
      </c>
      <c r="B2185" s="566"/>
      <c r="C2185" s="567"/>
    </row>
    <row r="2187" spans="1:3" x14ac:dyDescent="0.3">
      <c r="A2187" s="645" t="s">
        <v>3263</v>
      </c>
      <c r="B2187">
        <v>0</v>
      </c>
      <c r="C2187" t="s">
        <v>1280</v>
      </c>
    </row>
    <row r="2188" spans="1:3" x14ac:dyDescent="0.3">
      <c r="B2188">
        <v>1</v>
      </c>
      <c r="C2188" t="s">
        <v>3264</v>
      </c>
    </row>
    <row r="2189" spans="1:3" x14ac:dyDescent="0.3">
      <c r="B2189">
        <v>2</v>
      </c>
      <c r="C2189" t="s">
        <v>4146</v>
      </c>
    </row>
    <row r="2190" spans="1:3" x14ac:dyDescent="0.3">
      <c r="B2190">
        <v>3</v>
      </c>
      <c r="C2190" t="s">
        <v>4671</v>
      </c>
    </row>
    <row r="2191" spans="1:3" x14ac:dyDescent="0.3">
      <c r="B2191">
        <v>4</v>
      </c>
      <c r="C2191" t="s">
        <v>4148</v>
      </c>
    </row>
    <row r="2192" spans="1:3" x14ac:dyDescent="0.3">
      <c r="B2192">
        <v>5</v>
      </c>
      <c r="C2192" t="s">
        <v>4147</v>
      </c>
    </row>
    <row r="2193" spans="2:3" x14ac:dyDescent="0.3">
      <c r="B2193">
        <v>6</v>
      </c>
      <c r="C2193" t="s">
        <v>3265</v>
      </c>
    </row>
  </sheetData>
  <mergeCells count="5">
    <mergeCell ref="A2:C2"/>
    <mergeCell ref="A213:C213"/>
    <mergeCell ref="A493:C493"/>
    <mergeCell ref="A1056:C1056"/>
    <mergeCell ref="A1600:C1600"/>
  </mergeCells>
  <phoneticPr fontId="24"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Blad9"/>
  <dimension ref="A2:C72"/>
  <sheetViews>
    <sheetView topLeftCell="A19" workbookViewId="0">
      <selection activeCell="C56" sqref="C56"/>
    </sheetView>
  </sheetViews>
  <sheetFormatPr defaultRowHeight="14.55" x14ac:dyDescent="0.3"/>
  <cols>
    <col min="1" max="1" width="13.77734375" bestFit="1" customWidth="1"/>
    <col min="3" max="3" width="17.33203125" bestFit="1" customWidth="1"/>
  </cols>
  <sheetData>
    <row r="2" spans="1:3" x14ac:dyDescent="0.3">
      <c r="A2" t="s">
        <v>137</v>
      </c>
      <c r="C2" t="s">
        <v>138</v>
      </c>
    </row>
    <row r="3" spans="1:3" x14ac:dyDescent="0.3">
      <c r="A3" t="s">
        <v>13</v>
      </c>
      <c r="B3">
        <v>1</v>
      </c>
      <c r="C3" t="s">
        <v>58</v>
      </c>
    </row>
    <row r="4" spans="1:3" x14ac:dyDescent="0.3">
      <c r="B4">
        <v>2</v>
      </c>
      <c r="C4" t="s">
        <v>59</v>
      </c>
    </row>
    <row r="5" spans="1:3" x14ac:dyDescent="0.3">
      <c r="A5" t="s">
        <v>356</v>
      </c>
      <c r="B5">
        <v>3</v>
      </c>
      <c r="C5" t="s">
        <v>353</v>
      </c>
    </row>
    <row r="7" spans="1:3" x14ac:dyDescent="0.3">
      <c r="A7" t="s">
        <v>292</v>
      </c>
      <c r="C7" t="s">
        <v>138</v>
      </c>
    </row>
    <row r="8" spans="1:3" x14ac:dyDescent="0.3">
      <c r="B8">
        <v>1</v>
      </c>
      <c r="C8" t="s">
        <v>58</v>
      </c>
    </row>
    <row r="9" spans="1:3" x14ac:dyDescent="0.3">
      <c r="B9">
        <v>2</v>
      </c>
      <c r="C9" t="s">
        <v>293</v>
      </c>
    </row>
    <row r="10" spans="1:3" x14ac:dyDescent="0.3">
      <c r="B10">
        <v>3</v>
      </c>
      <c r="C10" t="s">
        <v>59</v>
      </c>
    </row>
    <row r="11" spans="1:3" x14ac:dyDescent="0.3">
      <c r="B11">
        <v>4</v>
      </c>
      <c r="C11" t="s">
        <v>353</v>
      </c>
    </row>
    <row r="13" spans="1:3" x14ac:dyDescent="0.3">
      <c r="A13" t="s">
        <v>64</v>
      </c>
      <c r="B13">
        <v>1</v>
      </c>
      <c r="C13" t="s">
        <v>58</v>
      </c>
    </row>
    <row r="14" spans="1:3" x14ac:dyDescent="0.3">
      <c r="B14">
        <v>2</v>
      </c>
      <c r="C14" t="s">
        <v>65</v>
      </c>
    </row>
    <row r="15" spans="1:3" x14ac:dyDescent="0.3">
      <c r="B15">
        <v>3</v>
      </c>
      <c r="C15" t="s">
        <v>342</v>
      </c>
    </row>
    <row r="16" spans="1:3" x14ac:dyDescent="0.3">
      <c r="B16">
        <v>4</v>
      </c>
      <c r="C16" t="s">
        <v>66</v>
      </c>
    </row>
    <row r="17" spans="1:3" x14ac:dyDescent="0.3">
      <c r="B17">
        <v>5</v>
      </c>
      <c r="C17" t="s">
        <v>67</v>
      </c>
    </row>
    <row r="18" spans="1:3" x14ac:dyDescent="0.3">
      <c r="A18" t="s">
        <v>354</v>
      </c>
      <c r="B18">
        <v>6</v>
      </c>
      <c r="C18" t="s">
        <v>353</v>
      </c>
    </row>
    <row r="20" spans="1:3" x14ac:dyDescent="0.3">
      <c r="A20" t="s">
        <v>14</v>
      </c>
      <c r="B20">
        <v>1</v>
      </c>
      <c r="C20" t="s">
        <v>54</v>
      </c>
    </row>
    <row r="21" spans="1:3" x14ac:dyDescent="0.3">
      <c r="B21">
        <v>2</v>
      </c>
      <c r="C21" t="s">
        <v>55</v>
      </c>
    </row>
    <row r="22" spans="1:3" x14ac:dyDescent="0.3">
      <c r="B22">
        <v>3</v>
      </c>
      <c r="C22" t="s">
        <v>341</v>
      </c>
    </row>
    <row r="23" spans="1:3" x14ac:dyDescent="0.3">
      <c r="B23">
        <v>4</v>
      </c>
      <c r="C23" t="s">
        <v>56</v>
      </c>
    </row>
    <row r="24" spans="1:3" x14ac:dyDescent="0.3">
      <c r="B24">
        <v>5</v>
      </c>
      <c r="C24" t="s">
        <v>57</v>
      </c>
    </row>
    <row r="27" spans="1:3" x14ac:dyDescent="0.3">
      <c r="A27" t="s">
        <v>125</v>
      </c>
      <c r="B27">
        <v>1</v>
      </c>
      <c r="C27" t="s">
        <v>120</v>
      </c>
    </row>
    <row r="28" spans="1:3" x14ac:dyDescent="0.3">
      <c r="B28">
        <v>2</v>
      </c>
      <c r="C28" t="s">
        <v>121</v>
      </c>
    </row>
    <row r="29" spans="1:3" x14ac:dyDescent="0.3">
      <c r="B29">
        <v>3</v>
      </c>
      <c r="C29" t="s">
        <v>122</v>
      </c>
    </row>
    <row r="30" spans="1:3" x14ac:dyDescent="0.3">
      <c r="B30">
        <v>4</v>
      </c>
      <c r="C30" t="s">
        <v>123</v>
      </c>
    </row>
    <row r="31" spans="1:3" x14ac:dyDescent="0.3">
      <c r="B31">
        <v>5</v>
      </c>
      <c r="C31" t="s">
        <v>124</v>
      </c>
    </row>
    <row r="33" spans="1:3" x14ac:dyDescent="0.3">
      <c r="A33" t="s">
        <v>399</v>
      </c>
      <c r="B33">
        <v>1</v>
      </c>
      <c r="C33" t="s">
        <v>126</v>
      </c>
    </row>
    <row r="34" spans="1:3" x14ac:dyDescent="0.3">
      <c r="B34">
        <v>2</v>
      </c>
      <c r="C34" t="s">
        <v>127</v>
      </c>
    </row>
    <row r="35" spans="1:3" x14ac:dyDescent="0.3">
      <c r="B35">
        <v>3</v>
      </c>
      <c r="C35" t="s">
        <v>128</v>
      </c>
    </row>
    <row r="36" spans="1:3" x14ac:dyDescent="0.3">
      <c r="B36">
        <v>4</v>
      </c>
      <c r="C36" t="s">
        <v>129</v>
      </c>
    </row>
    <row r="37" spans="1:3" x14ac:dyDescent="0.3">
      <c r="B37">
        <v>5</v>
      </c>
      <c r="C37" t="s">
        <v>130</v>
      </c>
    </row>
    <row r="39" spans="1:3" x14ac:dyDescent="0.3">
      <c r="A39" t="s">
        <v>136</v>
      </c>
      <c r="B39">
        <v>1</v>
      </c>
      <c r="C39" t="s">
        <v>133</v>
      </c>
    </row>
    <row r="40" spans="1:3" x14ac:dyDescent="0.3">
      <c r="B40">
        <v>2</v>
      </c>
      <c r="C40" t="s">
        <v>134</v>
      </c>
    </row>
    <row r="41" spans="1:3" x14ac:dyDescent="0.3">
      <c r="B41">
        <v>3</v>
      </c>
      <c r="C41" t="s">
        <v>342</v>
      </c>
    </row>
    <row r="42" spans="1:3" x14ac:dyDescent="0.3">
      <c r="B42">
        <v>4</v>
      </c>
      <c r="C42" t="s">
        <v>66</v>
      </c>
    </row>
    <row r="43" spans="1:3" x14ac:dyDescent="0.3">
      <c r="B43">
        <v>5</v>
      </c>
      <c r="C43" t="s">
        <v>135</v>
      </c>
    </row>
    <row r="45" spans="1:3" x14ac:dyDescent="0.3">
      <c r="A45" t="s">
        <v>316</v>
      </c>
      <c r="B45">
        <v>1</v>
      </c>
      <c r="C45" t="s">
        <v>58</v>
      </c>
    </row>
    <row r="46" spans="1:3" x14ac:dyDescent="0.3">
      <c r="B46">
        <v>2</v>
      </c>
      <c r="C46" t="s">
        <v>317</v>
      </c>
    </row>
    <row r="47" spans="1:3" x14ac:dyDescent="0.3">
      <c r="B47">
        <v>3</v>
      </c>
      <c r="C47" t="s">
        <v>342</v>
      </c>
    </row>
    <row r="48" spans="1:3" x14ac:dyDescent="0.3">
      <c r="B48">
        <v>4</v>
      </c>
      <c r="C48" t="s">
        <v>66</v>
      </c>
    </row>
    <row r="49" spans="1:3" x14ac:dyDescent="0.3">
      <c r="B49">
        <v>5</v>
      </c>
      <c r="C49" t="s">
        <v>67</v>
      </c>
    </row>
    <row r="51" spans="1:3" x14ac:dyDescent="0.3">
      <c r="A51" t="s">
        <v>3429</v>
      </c>
      <c r="C51" s="675" t="s">
        <v>3449</v>
      </c>
    </row>
    <row r="52" spans="1:3" x14ac:dyDescent="0.3">
      <c r="C52" s="675" t="s">
        <v>3450</v>
      </c>
    </row>
    <row r="53" spans="1:3" x14ac:dyDescent="0.3">
      <c r="C53" s="675" t="s">
        <v>3451</v>
      </c>
    </row>
    <row r="54" spans="1:3" x14ac:dyDescent="0.3">
      <c r="C54" s="675" t="s">
        <v>3452</v>
      </c>
    </row>
    <row r="55" spans="1:3" x14ac:dyDescent="0.3">
      <c r="C55" s="675" t="s">
        <v>3453</v>
      </c>
    </row>
    <row r="56" spans="1:3" x14ac:dyDescent="0.3">
      <c r="C56" s="675" t="s">
        <v>3431</v>
      </c>
    </row>
    <row r="58" spans="1:3" x14ac:dyDescent="0.3">
      <c r="A58" t="s">
        <v>3430</v>
      </c>
      <c r="C58" s="675" t="s">
        <v>3432</v>
      </c>
    </row>
    <row r="59" spans="1:3" x14ac:dyDescent="0.3">
      <c r="C59" s="675" t="s">
        <v>3433</v>
      </c>
    </row>
    <row r="60" spans="1:3" x14ac:dyDescent="0.3">
      <c r="C60" s="675" t="s">
        <v>3434</v>
      </c>
    </row>
    <row r="61" spans="1:3" x14ac:dyDescent="0.3">
      <c r="C61" s="675" t="s">
        <v>3435</v>
      </c>
    </row>
    <row r="62" spans="1:3" x14ac:dyDescent="0.3">
      <c r="C62" s="675" t="s">
        <v>3436</v>
      </c>
    </row>
    <row r="63" spans="1:3" x14ac:dyDescent="0.3">
      <c r="C63" s="675" t="s">
        <v>3437</v>
      </c>
    </row>
    <row r="64" spans="1:3" x14ac:dyDescent="0.3">
      <c r="C64" s="675" t="s">
        <v>3438</v>
      </c>
    </row>
    <row r="65" spans="3:3" x14ac:dyDescent="0.3">
      <c r="C65" s="675" t="s">
        <v>3439</v>
      </c>
    </row>
    <row r="66" spans="3:3" x14ac:dyDescent="0.3">
      <c r="C66" s="675" t="s">
        <v>3440</v>
      </c>
    </row>
    <row r="67" spans="3:3" x14ac:dyDescent="0.3">
      <c r="C67" s="675" t="s">
        <v>3441</v>
      </c>
    </row>
    <row r="68" spans="3:3" x14ac:dyDescent="0.3">
      <c r="C68" s="675" t="s">
        <v>3442</v>
      </c>
    </row>
    <row r="69" spans="3:3" x14ac:dyDescent="0.3">
      <c r="C69" s="675" t="s">
        <v>3443</v>
      </c>
    </row>
    <row r="70" spans="3:3" x14ac:dyDescent="0.3">
      <c r="C70" s="675" t="s">
        <v>3444</v>
      </c>
    </row>
    <row r="71" spans="3:3" x14ac:dyDescent="0.3">
      <c r="C71" s="675" t="s">
        <v>3445</v>
      </c>
    </row>
    <row r="72" spans="3:3" x14ac:dyDescent="0.3">
      <c r="C72" s="675" t="s">
        <v>3446</v>
      </c>
    </row>
  </sheetData>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Blad15"/>
  <dimension ref="A1:F35"/>
  <sheetViews>
    <sheetView workbookViewId="0">
      <selection activeCell="C36" sqref="C36"/>
    </sheetView>
  </sheetViews>
  <sheetFormatPr defaultRowHeight="14.55" x14ac:dyDescent="0.3"/>
  <sheetData>
    <row r="1" spans="1:6" x14ac:dyDescent="0.3">
      <c r="B1" t="s">
        <v>166</v>
      </c>
    </row>
    <row r="2" spans="1:6" x14ac:dyDescent="0.3">
      <c r="C2" t="s">
        <v>168</v>
      </c>
      <c r="D2" t="s">
        <v>171</v>
      </c>
      <c r="E2" t="s">
        <v>169</v>
      </c>
      <c r="F2" t="s">
        <v>170</v>
      </c>
    </row>
    <row r="3" spans="1:6" x14ac:dyDescent="0.3">
      <c r="C3" s="1">
        <v>1</v>
      </c>
      <c r="D3" s="1">
        <v>2</v>
      </c>
      <c r="E3" s="1">
        <v>3</v>
      </c>
      <c r="F3" s="1">
        <v>4</v>
      </c>
    </row>
    <row r="4" spans="1:6" x14ac:dyDescent="0.3">
      <c r="A4" t="s">
        <v>172</v>
      </c>
      <c r="B4">
        <v>1</v>
      </c>
      <c r="C4" s="1">
        <v>0</v>
      </c>
      <c r="D4" s="1">
        <v>0</v>
      </c>
      <c r="E4" s="1">
        <v>0</v>
      </c>
      <c r="F4" s="1">
        <v>0</v>
      </c>
    </row>
    <row r="5" spans="1:6" x14ac:dyDescent="0.3">
      <c r="A5" t="s">
        <v>173</v>
      </c>
      <c r="B5">
        <v>2</v>
      </c>
      <c r="C5" s="1">
        <v>-1</v>
      </c>
      <c r="D5" s="1">
        <v>0</v>
      </c>
      <c r="E5" s="1">
        <v>0</v>
      </c>
      <c r="F5" s="1">
        <v>1</v>
      </c>
    </row>
    <row r="6" spans="1:6" x14ac:dyDescent="0.3">
      <c r="A6" t="s">
        <v>174</v>
      </c>
      <c r="B6">
        <v>3</v>
      </c>
      <c r="C6" s="1">
        <v>-2</v>
      </c>
      <c r="D6" s="1">
        <v>-1</v>
      </c>
      <c r="E6" s="1">
        <v>1</v>
      </c>
      <c r="F6" s="1">
        <v>2</v>
      </c>
    </row>
    <row r="7" spans="1:6" x14ac:dyDescent="0.3">
      <c r="A7" t="s">
        <v>175</v>
      </c>
      <c r="B7">
        <v>4</v>
      </c>
      <c r="C7" s="1">
        <v>-4</v>
      </c>
      <c r="D7" s="1">
        <v>-2</v>
      </c>
      <c r="E7" s="1">
        <v>2</v>
      </c>
      <c r="F7" s="1">
        <v>4</v>
      </c>
    </row>
    <row r="8" spans="1:6" x14ac:dyDescent="0.3">
      <c r="A8" t="s">
        <v>176</v>
      </c>
      <c r="B8">
        <v>5</v>
      </c>
      <c r="C8" s="1">
        <v>-8</v>
      </c>
      <c r="D8" s="1">
        <v>-4</v>
      </c>
      <c r="E8" s="1">
        <v>4</v>
      </c>
      <c r="F8" s="1">
        <v>8</v>
      </c>
    </row>
    <row r="10" spans="1:6" x14ac:dyDescent="0.3">
      <c r="B10" t="s">
        <v>165</v>
      </c>
    </row>
    <row r="11" spans="1:6" x14ac:dyDescent="0.3">
      <c r="C11" s="1" t="s">
        <v>178</v>
      </c>
      <c r="D11" s="1" t="s">
        <v>177</v>
      </c>
      <c r="E11" s="1" t="s">
        <v>169</v>
      </c>
      <c r="F11" s="1" t="s">
        <v>179</v>
      </c>
    </row>
    <row r="12" spans="1:6" x14ac:dyDescent="0.3">
      <c r="C12" s="1">
        <v>1</v>
      </c>
      <c r="D12" s="1">
        <v>2</v>
      </c>
      <c r="E12" s="1">
        <v>3</v>
      </c>
      <c r="F12" s="1">
        <v>4</v>
      </c>
    </row>
    <row r="13" spans="1:6" x14ac:dyDescent="0.3">
      <c r="A13" t="s">
        <v>172</v>
      </c>
      <c r="B13">
        <v>1</v>
      </c>
      <c r="C13" s="1">
        <v>0</v>
      </c>
      <c r="D13" s="1">
        <v>0</v>
      </c>
      <c r="E13" s="1">
        <v>0</v>
      </c>
      <c r="F13" s="1">
        <v>0</v>
      </c>
    </row>
    <row r="14" spans="1:6" x14ac:dyDescent="0.3">
      <c r="A14" t="s">
        <v>173</v>
      </c>
      <c r="B14">
        <v>2</v>
      </c>
      <c r="C14" s="1">
        <v>-1</v>
      </c>
      <c r="D14" s="1">
        <v>0</v>
      </c>
      <c r="E14" s="1">
        <v>0</v>
      </c>
      <c r="F14" s="1">
        <v>1</v>
      </c>
    </row>
    <row r="15" spans="1:6" x14ac:dyDescent="0.3">
      <c r="A15" t="s">
        <v>174</v>
      </c>
      <c r="B15">
        <v>3</v>
      </c>
      <c r="C15" s="1">
        <v>-2</v>
      </c>
      <c r="D15" s="1">
        <v>-1</v>
      </c>
      <c r="E15" s="1">
        <v>1</v>
      </c>
      <c r="F15" s="1">
        <v>2</v>
      </c>
    </row>
    <row r="16" spans="1:6" x14ac:dyDescent="0.3">
      <c r="A16" t="s">
        <v>175</v>
      </c>
      <c r="B16">
        <v>4</v>
      </c>
      <c r="C16" s="1">
        <v>-4</v>
      </c>
      <c r="D16" s="1">
        <v>-2</v>
      </c>
      <c r="E16" s="1">
        <v>2</v>
      </c>
      <c r="F16" s="1">
        <v>4</v>
      </c>
    </row>
    <row r="17" spans="1:6" x14ac:dyDescent="0.3">
      <c r="A17" t="s">
        <v>176</v>
      </c>
      <c r="B17">
        <v>5</v>
      </c>
      <c r="C17" s="1">
        <v>-8</v>
      </c>
      <c r="D17" s="1">
        <v>-4</v>
      </c>
      <c r="E17" s="1">
        <v>4</v>
      </c>
      <c r="F17" s="1">
        <v>8</v>
      </c>
    </row>
    <row r="19" spans="1:6" x14ac:dyDescent="0.3">
      <c r="B19" t="s">
        <v>167</v>
      </c>
    </row>
    <row r="20" spans="1:6" x14ac:dyDescent="0.3">
      <c r="C20" s="1" t="s">
        <v>180</v>
      </c>
      <c r="D20" s="1" t="s">
        <v>181</v>
      </c>
    </row>
    <row r="21" spans="1:6" x14ac:dyDescent="0.3">
      <c r="C21" s="1">
        <v>1</v>
      </c>
      <c r="D21" s="1">
        <v>2</v>
      </c>
      <c r="E21" s="1"/>
      <c r="F21" s="1"/>
    </row>
    <row r="22" spans="1:6" x14ac:dyDescent="0.3">
      <c r="A22" t="s">
        <v>172</v>
      </c>
      <c r="B22">
        <v>1</v>
      </c>
      <c r="C22" s="1">
        <v>0</v>
      </c>
      <c r="D22" s="1">
        <v>0</v>
      </c>
      <c r="E22" s="1"/>
      <c r="F22" s="1"/>
    </row>
    <row r="23" spans="1:6" x14ac:dyDescent="0.3">
      <c r="A23" t="s">
        <v>173</v>
      </c>
      <c r="B23">
        <v>2</v>
      </c>
      <c r="C23" s="1">
        <v>-1</v>
      </c>
      <c r="D23" s="1">
        <v>1</v>
      </c>
      <c r="E23" s="1"/>
      <c r="F23" s="1"/>
    </row>
    <row r="24" spans="1:6" x14ac:dyDescent="0.3">
      <c r="A24" t="s">
        <v>174</v>
      </c>
      <c r="B24">
        <v>3</v>
      </c>
      <c r="C24" s="1">
        <v>-2</v>
      </c>
      <c r="D24" s="1">
        <v>2</v>
      </c>
      <c r="E24" s="1"/>
      <c r="F24" s="1"/>
    </row>
    <row r="25" spans="1:6" x14ac:dyDescent="0.3">
      <c r="A25" t="s">
        <v>175</v>
      </c>
      <c r="B25">
        <v>4</v>
      </c>
      <c r="C25" s="1">
        <v>-4</v>
      </c>
      <c r="D25" s="1">
        <v>4</v>
      </c>
      <c r="E25" s="1"/>
      <c r="F25" s="1"/>
    </row>
    <row r="26" spans="1:6" x14ac:dyDescent="0.3">
      <c r="A26" t="s">
        <v>176</v>
      </c>
      <c r="B26">
        <v>5</v>
      </c>
      <c r="C26" s="1">
        <v>-8</v>
      </c>
      <c r="D26" s="1">
        <v>8</v>
      </c>
    </row>
    <row r="29" spans="1:6" x14ac:dyDescent="0.3">
      <c r="B29" t="s">
        <v>377</v>
      </c>
    </row>
    <row r="30" spans="1:6" x14ac:dyDescent="0.3">
      <c r="C30" t="s">
        <v>378</v>
      </c>
    </row>
    <row r="31" spans="1:6" x14ac:dyDescent="0.3">
      <c r="A31" t="s">
        <v>172</v>
      </c>
      <c r="B31">
        <v>1</v>
      </c>
      <c r="C31">
        <v>0</v>
      </c>
    </row>
    <row r="32" spans="1:6" x14ac:dyDescent="0.3">
      <c r="A32" t="s">
        <v>173</v>
      </c>
      <c r="B32">
        <v>2</v>
      </c>
      <c r="C32">
        <v>0.5</v>
      </c>
    </row>
    <row r="33" spans="1:3" x14ac:dyDescent="0.3">
      <c r="A33" t="s">
        <v>174</v>
      </c>
      <c r="B33">
        <v>3</v>
      </c>
      <c r="C33">
        <v>1</v>
      </c>
    </row>
    <row r="34" spans="1:3" x14ac:dyDescent="0.3">
      <c r="A34" t="s">
        <v>175</v>
      </c>
      <c r="B34">
        <v>4</v>
      </c>
      <c r="C34">
        <v>2</v>
      </c>
    </row>
    <row r="35" spans="1:3" x14ac:dyDescent="0.3">
      <c r="A35" t="s">
        <v>176</v>
      </c>
      <c r="B35">
        <v>5</v>
      </c>
      <c r="C35">
        <v>4</v>
      </c>
    </row>
  </sheetData>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Blad10"/>
  <dimension ref="A2:Q205"/>
  <sheetViews>
    <sheetView workbookViewId="0">
      <selection activeCell="B27" sqref="B27"/>
    </sheetView>
  </sheetViews>
  <sheetFormatPr defaultRowHeight="14.55" x14ac:dyDescent="0.3"/>
  <cols>
    <col min="1" max="1" width="15.77734375" bestFit="1" customWidth="1"/>
    <col min="2" max="2" width="19" bestFit="1" customWidth="1"/>
    <col min="5" max="5" width="17.5546875" bestFit="1" customWidth="1"/>
    <col min="6" max="6" width="11.21875" bestFit="1" customWidth="1"/>
    <col min="7" max="7" width="13.77734375" bestFit="1" customWidth="1"/>
    <col min="8" max="9" width="9.77734375" bestFit="1" customWidth="1"/>
  </cols>
  <sheetData>
    <row r="2" spans="1:17" x14ac:dyDescent="0.3">
      <c r="A2" t="s">
        <v>384</v>
      </c>
    </row>
    <row r="3" spans="1:17" x14ac:dyDescent="0.3">
      <c r="A3">
        <v>11</v>
      </c>
      <c r="B3" t="str">
        <f>_Input!C20</f>
        <v>Incomplete</v>
      </c>
      <c r="N3" s="1"/>
      <c r="O3" s="1"/>
      <c r="P3" s="1"/>
      <c r="Q3" s="1"/>
    </row>
    <row r="4" spans="1:17" x14ac:dyDescent="0.3">
      <c r="A4">
        <v>12</v>
      </c>
      <c r="B4" t="str">
        <f>_Input!C21</f>
        <v>Partially complete</v>
      </c>
      <c r="N4" s="1"/>
      <c r="O4" s="1"/>
      <c r="P4" s="1"/>
      <c r="Q4" s="1"/>
    </row>
    <row r="5" spans="1:17" x14ac:dyDescent="0.3">
      <c r="A5">
        <v>13</v>
      </c>
      <c r="B5" t="str">
        <f>_Input!C21</f>
        <v>Partially complete</v>
      </c>
      <c r="N5" s="1"/>
      <c r="O5" s="1"/>
      <c r="P5" s="1"/>
      <c r="Q5" s="1"/>
    </row>
    <row r="6" spans="1:17" x14ac:dyDescent="0.3">
      <c r="A6">
        <v>14</v>
      </c>
      <c r="B6" t="str">
        <f>_Input!C21</f>
        <v>Partially complete</v>
      </c>
      <c r="N6" s="1"/>
      <c r="O6" s="1"/>
      <c r="P6" s="1"/>
      <c r="Q6" s="1"/>
    </row>
    <row r="7" spans="1:17" x14ac:dyDescent="0.3">
      <c r="A7">
        <v>15</v>
      </c>
      <c r="B7" t="str">
        <f>_Input!C22</f>
        <v>Averagely complete</v>
      </c>
      <c r="N7" s="1"/>
      <c r="O7" s="1"/>
      <c r="P7" s="1"/>
      <c r="Q7" s="1"/>
    </row>
    <row r="8" spans="1:17" x14ac:dyDescent="0.3">
      <c r="A8">
        <v>16</v>
      </c>
      <c r="B8" t="str">
        <f>_Input!C22</f>
        <v>Averagely complete</v>
      </c>
      <c r="N8" s="1"/>
      <c r="O8" s="1"/>
      <c r="P8" s="1"/>
      <c r="Q8" s="1"/>
    </row>
    <row r="9" spans="1:17" x14ac:dyDescent="0.3">
      <c r="A9">
        <v>17</v>
      </c>
      <c r="B9" t="str">
        <f>_Input!C22</f>
        <v>Averagely complete</v>
      </c>
    </row>
    <row r="10" spans="1:17" x14ac:dyDescent="0.3">
      <c r="A10">
        <v>18</v>
      </c>
      <c r="B10" t="str">
        <f>_Input!C22</f>
        <v>Averagely complete</v>
      </c>
    </row>
    <row r="11" spans="1:17" x14ac:dyDescent="0.3">
      <c r="A11">
        <v>19</v>
      </c>
      <c r="B11" t="str">
        <f>_Input!C23</f>
        <v>Mostly complete</v>
      </c>
    </row>
    <row r="12" spans="1:17" x14ac:dyDescent="0.3">
      <c r="A12">
        <v>20</v>
      </c>
      <c r="B12" t="str">
        <f>_Input!C23</f>
        <v>Mostly complete</v>
      </c>
    </row>
    <row r="13" spans="1:17" x14ac:dyDescent="0.3">
      <c r="A13">
        <v>21</v>
      </c>
      <c r="B13" t="str">
        <f>_Input!C23</f>
        <v>Mostly complete</v>
      </c>
    </row>
    <row r="14" spans="1:17" x14ac:dyDescent="0.3">
      <c r="A14">
        <v>22</v>
      </c>
      <c r="B14" t="str">
        <f>_Input!C24</f>
        <v>Fully complete</v>
      </c>
    </row>
    <row r="16" spans="1:17" x14ac:dyDescent="0.3">
      <c r="A16" t="s">
        <v>383</v>
      </c>
    </row>
    <row r="17" spans="1:2" x14ac:dyDescent="0.3">
      <c r="A17">
        <v>14</v>
      </c>
      <c r="B17" t="str">
        <f>_Input!C20</f>
        <v>Incomplete</v>
      </c>
    </row>
    <row r="18" spans="1:2" x14ac:dyDescent="0.3">
      <c r="A18">
        <v>15</v>
      </c>
      <c r="B18" t="str">
        <f>_Input!C21</f>
        <v>Partially complete</v>
      </c>
    </row>
    <row r="19" spans="1:2" x14ac:dyDescent="0.3">
      <c r="A19">
        <v>16</v>
      </c>
      <c r="B19" t="str">
        <f>_Input!C21</f>
        <v>Partially complete</v>
      </c>
    </row>
    <row r="20" spans="1:2" x14ac:dyDescent="0.3">
      <c r="A20">
        <v>17</v>
      </c>
      <c r="B20" t="str">
        <f>_Input!C21</f>
        <v>Partially complete</v>
      </c>
    </row>
    <row r="21" spans="1:2" x14ac:dyDescent="0.3">
      <c r="A21">
        <v>18</v>
      </c>
      <c r="B21" t="str">
        <f>_Input!C21</f>
        <v>Partially complete</v>
      </c>
    </row>
    <row r="22" spans="1:2" x14ac:dyDescent="0.3">
      <c r="A22">
        <v>19</v>
      </c>
      <c r="B22" t="str">
        <f>_Input!C22</f>
        <v>Averagely complete</v>
      </c>
    </row>
    <row r="23" spans="1:2" x14ac:dyDescent="0.3">
      <c r="A23">
        <v>20</v>
      </c>
      <c r="B23" t="str">
        <f>_Input!C22</f>
        <v>Averagely complete</v>
      </c>
    </row>
    <row r="24" spans="1:2" x14ac:dyDescent="0.3">
      <c r="A24">
        <v>21</v>
      </c>
      <c r="B24" t="str">
        <f>_Input!C22</f>
        <v>Averagely complete</v>
      </c>
    </row>
    <row r="25" spans="1:2" x14ac:dyDescent="0.3">
      <c r="A25">
        <v>22</v>
      </c>
      <c r="B25" t="str">
        <f>_Input!C22</f>
        <v>Averagely complete</v>
      </c>
    </row>
    <row r="26" spans="1:2" x14ac:dyDescent="0.3">
      <c r="A26">
        <v>23</v>
      </c>
      <c r="B26" t="str">
        <f>_Input!C22</f>
        <v>Averagely complete</v>
      </c>
    </row>
    <row r="27" spans="1:2" x14ac:dyDescent="0.3">
      <c r="A27">
        <v>24</v>
      </c>
      <c r="B27" t="str">
        <f>_Input!C23</f>
        <v>Mostly complete</v>
      </c>
    </row>
    <row r="28" spans="1:2" x14ac:dyDescent="0.3">
      <c r="A28">
        <v>25</v>
      </c>
      <c r="B28" t="str">
        <f>_Input!C23</f>
        <v>Mostly complete</v>
      </c>
    </row>
    <row r="29" spans="1:2" x14ac:dyDescent="0.3">
      <c r="A29">
        <v>26</v>
      </c>
      <c r="B29" t="str">
        <f>_Input!C23</f>
        <v>Mostly complete</v>
      </c>
    </row>
    <row r="30" spans="1:2" x14ac:dyDescent="0.3">
      <c r="A30">
        <v>27</v>
      </c>
      <c r="B30" t="str">
        <f>_Input!C23</f>
        <v>Mostly complete</v>
      </c>
    </row>
    <row r="31" spans="1:2" x14ac:dyDescent="0.3">
      <c r="A31">
        <v>28</v>
      </c>
      <c r="B31" t="str">
        <f>_Input!C24</f>
        <v>Fully complete</v>
      </c>
    </row>
    <row r="33" spans="1:2" x14ac:dyDescent="0.3">
      <c r="A33" t="s">
        <v>2706</v>
      </c>
    </row>
    <row r="34" spans="1:2" x14ac:dyDescent="0.3">
      <c r="A34">
        <v>8</v>
      </c>
      <c r="B34" t="str">
        <f>_Input!C20</f>
        <v>Incomplete</v>
      </c>
    </row>
    <row r="35" spans="1:2" x14ac:dyDescent="0.3">
      <c r="A35">
        <v>9</v>
      </c>
      <c r="B35" t="str">
        <f>_Input!C21</f>
        <v>Partially complete</v>
      </c>
    </row>
    <row r="36" spans="1:2" x14ac:dyDescent="0.3">
      <c r="A36">
        <v>10</v>
      </c>
      <c r="B36" t="str">
        <f>_Input!C21</f>
        <v>Partially complete</v>
      </c>
    </row>
    <row r="37" spans="1:2" x14ac:dyDescent="0.3">
      <c r="A37">
        <v>11</v>
      </c>
      <c r="B37" t="str">
        <f>_Input!C22</f>
        <v>Averagely complete</v>
      </c>
    </row>
    <row r="38" spans="1:2" x14ac:dyDescent="0.3">
      <c r="A38">
        <v>12</v>
      </c>
      <c r="B38" t="str">
        <f>_Input!C22</f>
        <v>Averagely complete</v>
      </c>
    </row>
    <row r="39" spans="1:2" x14ac:dyDescent="0.3">
      <c r="A39">
        <v>13</v>
      </c>
      <c r="B39" t="str">
        <f>_Input!C22</f>
        <v>Averagely complete</v>
      </c>
    </row>
    <row r="40" spans="1:2" x14ac:dyDescent="0.3">
      <c r="A40">
        <v>14</v>
      </c>
      <c r="B40" t="str">
        <f>_Input!C23</f>
        <v>Mostly complete</v>
      </c>
    </row>
    <row r="41" spans="1:2" x14ac:dyDescent="0.3">
      <c r="A41">
        <v>15</v>
      </c>
      <c r="B41" t="str">
        <f>_Input!C23</f>
        <v>Mostly complete</v>
      </c>
    </row>
    <row r="42" spans="1:2" x14ac:dyDescent="0.3">
      <c r="A42">
        <v>16</v>
      </c>
      <c r="B42" t="str">
        <f>_Input!C24</f>
        <v>Fully complete</v>
      </c>
    </row>
    <row r="44" spans="1:2" x14ac:dyDescent="0.3">
      <c r="A44" t="s">
        <v>467</v>
      </c>
    </row>
    <row r="45" spans="1:2" x14ac:dyDescent="0.3">
      <c r="A45">
        <v>10</v>
      </c>
      <c r="B45" t="str">
        <f>_Input!C20</f>
        <v>Incomplete</v>
      </c>
    </row>
    <row r="46" spans="1:2" x14ac:dyDescent="0.3">
      <c r="A46">
        <v>11</v>
      </c>
      <c r="B46" t="str">
        <f>_Input!C21</f>
        <v>Partially complete</v>
      </c>
    </row>
    <row r="47" spans="1:2" x14ac:dyDescent="0.3">
      <c r="A47">
        <v>12</v>
      </c>
      <c r="B47" t="str">
        <f>_Input!C21</f>
        <v>Partially complete</v>
      </c>
    </row>
    <row r="48" spans="1:2" x14ac:dyDescent="0.3">
      <c r="A48">
        <v>13</v>
      </c>
      <c r="B48" t="str">
        <f>_Input!C21</f>
        <v>Partially complete</v>
      </c>
    </row>
    <row r="49" spans="1:2" x14ac:dyDescent="0.3">
      <c r="A49">
        <v>14</v>
      </c>
      <c r="B49" t="str">
        <f>_Input!C22</f>
        <v>Averagely complete</v>
      </c>
    </row>
    <row r="50" spans="1:2" x14ac:dyDescent="0.3">
      <c r="A50">
        <v>15</v>
      </c>
      <c r="B50" t="str">
        <f>_Input!C22</f>
        <v>Averagely complete</v>
      </c>
    </row>
    <row r="51" spans="1:2" x14ac:dyDescent="0.3">
      <c r="A51">
        <v>16</v>
      </c>
      <c r="B51" t="str">
        <f>_Input!C22</f>
        <v>Averagely complete</v>
      </c>
    </row>
    <row r="52" spans="1:2" x14ac:dyDescent="0.3">
      <c r="A52">
        <v>17</v>
      </c>
      <c r="B52" t="str">
        <f>_Input!C23</f>
        <v>Mostly complete</v>
      </c>
    </row>
    <row r="53" spans="1:2" x14ac:dyDescent="0.3">
      <c r="A53">
        <v>18</v>
      </c>
      <c r="B53" t="str">
        <f>_Input!C23</f>
        <v>Mostly complete</v>
      </c>
    </row>
    <row r="54" spans="1:2" x14ac:dyDescent="0.3">
      <c r="A54">
        <v>19</v>
      </c>
      <c r="B54" t="str">
        <f>_Input!C23</f>
        <v>Mostly complete</v>
      </c>
    </row>
    <row r="55" spans="1:2" x14ac:dyDescent="0.3">
      <c r="A55">
        <v>20</v>
      </c>
      <c r="B55" t="str">
        <f>_Input!C24</f>
        <v>Fully complete</v>
      </c>
    </row>
    <row r="57" spans="1:2" x14ac:dyDescent="0.3">
      <c r="A57" t="s">
        <v>385</v>
      </c>
    </row>
    <row r="58" spans="1:2" x14ac:dyDescent="0.3">
      <c r="A58">
        <v>8</v>
      </c>
      <c r="B58" t="str">
        <f>_Input!C20</f>
        <v>Incomplete</v>
      </c>
    </row>
    <row r="59" spans="1:2" x14ac:dyDescent="0.3">
      <c r="A59">
        <v>9</v>
      </c>
      <c r="B59" t="str">
        <f>_Input!C21</f>
        <v>Partially complete</v>
      </c>
    </row>
    <row r="60" spans="1:2" x14ac:dyDescent="0.3">
      <c r="A60">
        <v>10</v>
      </c>
      <c r="B60" t="str">
        <f>_Input!C21</f>
        <v>Partially complete</v>
      </c>
    </row>
    <row r="61" spans="1:2" x14ac:dyDescent="0.3">
      <c r="A61">
        <v>11</v>
      </c>
      <c r="B61" t="str">
        <f>_Input!C22</f>
        <v>Averagely complete</v>
      </c>
    </row>
    <row r="62" spans="1:2" x14ac:dyDescent="0.3">
      <c r="A62">
        <v>12</v>
      </c>
      <c r="B62" t="str">
        <f>_Input!C22</f>
        <v>Averagely complete</v>
      </c>
    </row>
    <row r="63" spans="1:2" x14ac:dyDescent="0.3">
      <c r="A63">
        <v>13</v>
      </c>
      <c r="B63" t="str">
        <f>_Input!C22</f>
        <v>Averagely complete</v>
      </c>
    </row>
    <row r="64" spans="1:2" x14ac:dyDescent="0.3">
      <c r="A64">
        <v>14</v>
      </c>
      <c r="B64" t="str">
        <f>_Input!C23</f>
        <v>Mostly complete</v>
      </c>
    </row>
    <row r="65" spans="1:2" x14ac:dyDescent="0.3">
      <c r="A65">
        <v>15</v>
      </c>
      <c r="B65" t="str">
        <f>_Input!C23</f>
        <v>Mostly complete</v>
      </c>
    </row>
    <row r="66" spans="1:2" x14ac:dyDescent="0.3">
      <c r="A66">
        <v>16</v>
      </c>
      <c r="B66" t="str">
        <f>_Input!C24</f>
        <v>Fully complete</v>
      </c>
    </row>
    <row r="68" spans="1:2" x14ac:dyDescent="0.3">
      <c r="A68" t="s">
        <v>390</v>
      </c>
    </row>
    <row r="69" spans="1:2" x14ac:dyDescent="0.3">
      <c r="A69">
        <v>6</v>
      </c>
      <c r="B69" t="str">
        <f>_Input!C20</f>
        <v>Incomplete</v>
      </c>
    </row>
    <row r="70" spans="1:2" x14ac:dyDescent="0.3">
      <c r="A70">
        <v>7</v>
      </c>
      <c r="B70" t="str">
        <f>_Input!C21</f>
        <v>Partially complete</v>
      </c>
    </row>
    <row r="71" spans="1:2" x14ac:dyDescent="0.3">
      <c r="A71">
        <v>8</v>
      </c>
      <c r="B71" t="str">
        <f>_Input!C22</f>
        <v>Averagely complete</v>
      </c>
    </row>
    <row r="72" spans="1:2" x14ac:dyDescent="0.3">
      <c r="A72">
        <v>9</v>
      </c>
      <c r="B72" t="str">
        <f>_Input!C22</f>
        <v>Averagely complete</v>
      </c>
    </row>
    <row r="73" spans="1:2" x14ac:dyDescent="0.3">
      <c r="A73">
        <v>10</v>
      </c>
      <c r="B73" t="str">
        <f>_Input!C22</f>
        <v>Averagely complete</v>
      </c>
    </row>
    <row r="74" spans="1:2" x14ac:dyDescent="0.3">
      <c r="A74">
        <v>11</v>
      </c>
      <c r="B74" t="str">
        <f>_Input!C23</f>
        <v>Mostly complete</v>
      </c>
    </row>
    <row r="75" spans="1:2" x14ac:dyDescent="0.3">
      <c r="A75">
        <v>12</v>
      </c>
      <c r="B75" t="str">
        <f>_Input!C24</f>
        <v>Fully complete</v>
      </c>
    </row>
    <row r="77" spans="1:2" x14ac:dyDescent="0.3">
      <c r="A77" t="s">
        <v>392</v>
      </c>
    </row>
    <row r="78" spans="1:2" x14ac:dyDescent="0.3">
      <c r="A78">
        <v>3</v>
      </c>
      <c r="B78" t="str">
        <f>_Input!C20</f>
        <v>Incomplete</v>
      </c>
    </row>
    <row r="79" spans="1:2" x14ac:dyDescent="0.3">
      <c r="A79">
        <v>4</v>
      </c>
      <c r="B79" t="str">
        <f>_Input!C21</f>
        <v>Partially complete</v>
      </c>
    </row>
    <row r="80" spans="1:2" x14ac:dyDescent="0.3">
      <c r="A80">
        <v>5</v>
      </c>
      <c r="B80" t="str">
        <f>_Input!C23</f>
        <v>Mostly complete</v>
      </c>
    </row>
    <row r="81" spans="1:2" x14ac:dyDescent="0.3">
      <c r="A81">
        <v>6</v>
      </c>
      <c r="B81" t="str">
        <f>_Input!C24</f>
        <v>Fully complete</v>
      </c>
    </row>
    <row r="83" spans="1:2" x14ac:dyDescent="0.3">
      <c r="A83" t="s">
        <v>411</v>
      </c>
    </row>
    <row r="84" spans="1:2" x14ac:dyDescent="0.3">
      <c r="A84">
        <v>11</v>
      </c>
      <c r="B84" t="str">
        <f>_Input!C20</f>
        <v>Incomplete</v>
      </c>
    </row>
    <row r="85" spans="1:2" x14ac:dyDescent="0.3">
      <c r="A85">
        <v>12</v>
      </c>
      <c r="B85" t="str">
        <f>_Input!C21</f>
        <v>Partially complete</v>
      </c>
    </row>
    <row r="86" spans="1:2" x14ac:dyDescent="0.3">
      <c r="A86">
        <v>13</v>
      </c>
      <c r="B86" t="str">
        <f>_Input!C21</f>
        <v>Partially complete</v>
      </c>
    </row>
    <row r="87" spans="1:2" x14ac:dyDescent="0.3">
      <c r="A87">
        <v>14</v>
      </c>
      <c r="B87" t="str">
        <f>_Input!C21</f>
        <v>Partially complete</v>
      </c>
    </row>
    <row r="88" spans="1:2" x14ac:dyDescent="0.3">
      <c r="A88">
        <v>15</v>
      </c>
      <c r="B88" t="str">
        <f>_Input!C22</f>
        <v>Averagely complete</v>
      </c>
    </row>
    <row r="89" spans="1:2" x14ac:dyDescent="0.3">
      <c r="A89">
        <v>16</v>
      </c>
      <c r="B89" t="str">
        <f>_Input!C22</f>
        <v>Averagely complete</v>
      </c>
    </row>
    <row r="90" spans="1:2" x14ac:dyDescent="0.3">
      <c r="A90">
        <v>17</v>
      </c>
      <c r="B90" t="str">
        <f>_Input!C22</f>
        <v>Averagely complete</v>
      </c>
    </row>
    <row r="91" spans="1:2" x14ac:dyDescent="0.3">
      <c r="A91">
        <v>18</v>
      </c>
      <c r="B91" t="str">
        <f>_Input!C22</f>
        <v>Averagely complete</v>
      </c>
    </row>
    <row r="92" spans="1:2" x14ac:dyDescent="0.3">
      <c r="A92">
        <v>19</v>
      </c>
      <c r="B92" t="str">
        <f>_Input!C23</f>
        <v>Mostly complete</v>
      </c>
    </row>
    <row r="93" spans="1:2" x14ac:dyDescent="0.3">
      <c r="A93">
        <v>20</v>
      </c>
      <c r="B93" t="str">
        <f>_Input!C23</f>
        <v>Mostly complete</v>
      </c>
    </row>
    <row r="94" spans="1:2" x14ac:dyDescent="0.3">
      <c r="A94">
        <v>21</v>
      </c>
      <c r="B94" t="str">
        <f>_Input!C23</f>
        <v>Mostly complete</v>
      </c>
    </row>
    <row r="95" spans="1:2" x14ac:dyDescent="0.3">
      <c r="A95">
        <v>22</v>
      </c>
      <c r="B95" t="str">
        <f>_Input!C24</f>
        <v>Fully complete</v>
      </c>
    </row>
    <row r="97" spans="1:2" x14ac:dyDescent="0.3">
      <c r="A97" t="s">
        <v>412</v>
      </c>
    </row>
    <row r="98" spans="1:2" x14ac:dyDescent="0.3">
      <c r="A98">
        <v>12</v>
      </c>
      <c r="B98" t="str">
        <f>_Input!C20</f>
        <v>Incomplete</v>
      </c>
    </row>
    <row r="99" spans="1:2" x14ac:dyDescent="0.3">
      <c r="A99">
        <v>13</v>
      </c>
      <c r="B99" t="str">
        <f>_Input!C21</f>
        <v>Partially complete</v>
      </c>
    </row>
    <row r="100" spans="1:2" x14ac:dyDescent="0.3">
      <c r="A100">
        <v>14</v>
      </c>
      <c r="B100" t="str">
        <f>_Input!C21</f>
        <v>Partially complete</v>
      </c>
    </row>
    <row r="101" spans="1:2" x14ac:dyDescent="0.3">
      <c r="A101">
        <v>15</v>
      </c>
      <c r="B101" t="str">
        <f>_Input!C21</f>
        <v>Partially complete</v>
      </c>
    </row>
    <row r="102" spans="1:2" x14ac:dyDescent="0.3">
      <c r="A102">
        <v>16</v>
      </c>
      <c r="B102" t="str">
        <f>_Input!C22</f>
        <v>Averagely complete</v>
      </c>
    </row>
    <row r="103" spans="1:2" x14ac:dyDescent="0.3">
      <c r="A103">
        <v>17</v>
      </c>
      <c r="B103" t="str">
        <f>_Input!C22</f>
        <v>Averagely complete</v>
      </c>
    </row>
    <row r="104" spans="1:2" x14ac:dyDescent="0.3">
      <c r="A104">
        <v>18</v>
      </c>
      <c r="B104" t="str">
        <f>_Input!C22</f>
        <v>Averagely complete</v>
      </c>
    </row>
    <row r="105" spans="1:2" x14ac:dyDescent="0.3">
      <c r="A105">
        <v>19</v>
      </c>
      <c r="B105" t="str">
        <f>_Input!C22</f>
        <v>Averagely complete</v>
      </c>
    </row>
    <row r="106" spans="1:2" x14ac:dyDescent="0.3">
      <c r="A106">
        <v>20</v>
      </c>
      <c r="B106" t="str">
        <f>_Input!C22</f>
        <v>Averagely complete</v>
      </c>
    </row>
    <row r="107" spans="1:2" x14ac:dyDescent="0.3">
      <c r="A107">
        <v>21</v>
      </c>
      <c r="B107" t="str">
        <f>_Input!C23</f>
        <v>Mostly complete</v>
      </c>
    </row>
    <row r="108" spans="1:2" x14ac:dyDescent="0.3">
      <c r="A108">
        <v>22</v>
      </c>
      <c r="B108" t="str">
        <f>_Input!C23</f>
        <v>Mostly complete</v>
      </c>
    </row>
    <row r="109" spans="1:2" x14ac:dyDescent="0.3">
      <c r="A109">
        <v>23</v>
      </c>
      <c r="B109" t="str">
        <f>_Input!C23</f>
        <v>Mostly complete</v>
      </c>
    </row>
    <row r="110" spans="1:2" x14ac:dyDescent="0.3">
      <c r="A110">
        <v>24</v>
      </c>
      <c r="B110" t="str">
        <f>_Input!C24</f>
        <v>Fully complete</v>
      </c>
    </row>
    <row r="112" spans="1:2" x14ac:dyDescent="0.3">
      <c r="A112" t="s">
        <v>409</v>
      </c>
    </row>
    <row r="113" spans="1:2" x14ac:dyDescent="0.3">
      <c r="A113">
        <v>11</v>
      </c>
      <c r="B113" t="str">
        <f>_Input!C20</f>
        <v>Incomplete</v>
      </c>
    </row>
    <row r="114" spans="1:2" x14ac:dyDescent="0.3">
      <c r="A114">
        <v>12</v>
      </c>
      <c r="B114" t="str">
        <f>_Input!C21</f>
        <v>Partially complete</v>
      </c>
    </row>
    <row r="115" spans="1:2" x14ac:dyDescent="0.3">
      <c r="A115">
        <v>13</v>
      </c>
      <c r="B115" t="str">
        <f>_Input!C21</f>
        <v>Partially complete</v>
      </c>
    </row>
    <row r="116" spans="1:2" x14ac:dyDescent="0.3">
      <c r="A116">
        <v>14</v>
      </c>
      <c r="B116" t="str">
        <f>_Input!C21</f>
        <v>Partially complete</v>
      </c>
    </row>
    <row r="117" spans="1:2" x14ac:dyDescent="0.3">
      <c r="A117">
        <v>15</v>
      </c>
      <c r="B117" t="str">
        <f>_Input!C22</f>
        <v>Averagely complete</v>
      </c>
    </row>
    <row r="118" spans="1:2" x14ac:dyDescent="0.3">
      <c r="A118">
        <v>16</v>
      </c>
      <c r="B118" t="str">
        <f>_Input!C22</f>
        <v>Averagely complete</v>
      </c>
    </row>
    <row r="119" spans="1:2" x14ac:dyDescent="0.3">
      <c r="A119">
        <v>17</v>
      </c>
      <c r="B119" t="str">
        <f>_Input!C22</f>
        <v>Averagely complete</v>
      </c>
    </row>
    <row r="120" spans="1:2" x14ac:dyDescent="0.3">
      <c r="A120">
        <v>18</v>
      </c>
      <c r="B120" t="str">
        <f>_Input!C22</f>
        <v>Averagely complete</v>
      </c>
    </row>
    <row r="121" spans="1:2" x14ac:dyDescent="0.3">
      <c r="A121">
        <v>19</v>
      </c>
      <c r="B121" t="str">
        <f>_Input!C23</f>
        <v>Mostly complete</v>
      </c>
    </row>
    <row r="122" spans="1:2" x14ac:dyDescent="0.3">
      <c r="A122">
        <v>20</v>
      </c>
      <c r="B122" t="str">
        <f>_Input!C23</f>
        <v>Mostly complete</v>
      </c>
    </row>
    <row r="123" spans="1:2" x14ac:dyDescent="0.3">
      <c r="A123">
        <v>21</v>
      </c>
      <c r="B123" t="str">
        <f>_Input!C23</f>
        <v>Mostly complete</v>
      </c>
    </row>
    <row r="124" spans="1:2" x14ac:dyDescent="0.3">
      <c r="A124">
        <v>22</v>
      </c>
      <c r="B124" t="str">
        <f>_Input!C24</f>
        <v>Fully complete</v>
      </c>
    </row>
    <row r="126" spans="1:2" x14ac:dyDescent="0.3">
      <c r="A126" t="s">
        <v>410</v>
      </c>
    </row>
    <row r="127" spans="1:2" x14ac:dyDescent="0.3">
      <c r="A127">
        <v>11</v>
      </c>
      <c r="B127" t="str">
        <f>_Input!C20</f>
        <v>Incomplete</v>
      </c>
    </row>
    <row r="128" spans="1:2" x14ac:dyDescent="0.3">
      <c r="A128">
        <v>12</v>
      </c>
      <c r="B128" t="str">
        <f>_Input!C21</f>
        <v>Partially complete</v>
      </c>
    </row>
    <row r="129" spans="1:2" x14ac:dyDescent="0.3">
      <c r="A129">
        <v>13</v>
      </c>
      <c r="B129" t="str">
        <f>_Input!C21</f>
        <v>Partially complete</v>
      </c>
    </row>
    <row r="130" spans="1:2" x14ac:dyDescent="0.3">
      <c r="A130">
        <v>14</v>
      </c>
      <c r="B130" t="str">
        <f>_Input!C21</f>
        <v>Partially complete</v>
      </c>
    </row>
    <row r="131" spans="1:2" x14ac:dyDescent="0.3">
      <c r="A131">
        <v>15</v>
      </c>
      <c r="B131" t="str">
        <f>_Input!C22</f>
        <v>Averagely complete</v>
      </c>
    </row>
    <row r="132" spans="1:2" x14ac:dyDescent="0.3">
      <c r="A132">
        <v>16</v>
      </c>
      <c r="B132" t="str">
        <f>_Input!C22</f>
        <v>Averagely complete</v>
      </c>
    </row>
    <row r="133" spans="1:2" x14ac:dyDescent="0.3">
      <c r="A133">
        <v>17</v>
      </c>
      <c r="B133" t="str">
        <f>_Input!C22</f>
        <v>Averagely complete</v>
      </c>
    </row>
    <row r="134" spans="1:2" x14ac:dyDescent="0.3">
      <c r="A134">
        <v>18</v>
      </c>
      <c r="B134" t="str">
        <f>_Input!C22</f>
        <v>Averagely complete</v>
      </c>
    </row>
    <row r="135" spans="1:2" x14ac:dyDescent="0.3">
      <c r="A135">
        <v>19</v>
      </c>
      <c r="B135" t="str">
        <f>_Input!C23</f>
        <v>Mostly complete</v>
      </c>
    </row>
    <row r="136" spans="1:2" x14ac:dyDescent="0.3">
      <c r="A136">
        <v>20</v>
      </c>
      <c r="B136" t="str">
        <f>_Input!C23</f>
        <v>Mostly complete</v>
      </c>
    </row>
    <row r="137" spans="1:2" x14ac:dyDescent="0.3">
      <c r="A137">
        <v>21</v>
      </c>
      <c r="B137" t="str">
        <f>_Input!C23</f>
        <v>Mostly complete</v>
      </c>
    </row>
    <row r="138" spans="1:2" x14ac:dyDescent="0.3">
      <c r="A138">
        <v>22</v>
      </c>
      <c r="B138" t="str">
        <f>_Input!C24</f>
        <v>Fully complete</v>
      </c>
    </row>
    <row r="140" spans="1:2" x14ac:dyDescent="0.3">
      <c r="A140" t="s">
        <v>2422</v>
      </c>
    </row>
    <row r="141" spans="1:2" x14ac:dyDescent="0.3">
      <c r="A141">
        <v>11</v>
      </c>
      <c r="B141" t="str">
        <f>_Input!C20</f>
        <v>Incomplete</v>
      </c>
    </row>
    <row r="142" spans="1:2" x14ac:dyDescent="0.3">
      <c r="A142">
        <v>12</v>
      </c>
      <c r="B142" t="str">
        <f>_Input!C21</f>
        <v>Partially complete</v>
      </c>
    </row>
    <row r="143" spans="1:2" x14ac:dyDescent="0.3">
      <c r="A143">
        <v>13</v>
      </c>
      <c r="B143" t="str">
        <f>_Input!C21</f>
        <v>Partially complete</v>
      </c>
    </row>
    <row r="144" spans="1:2" x14ac:dyDescent="0.3">
      <c r="A144">
        <v>14</v>
      </c>
      <c r="B144" t="str">
        <f>_Input!C21</f>
        <v>Partially complete</v>
      </c>
    </row>
    <row r="145" spans="1:2" x14ac:dyDescent="0.3">
      <c r="A145">
        <v>15</v>
      </c>
      <c r="B145" t="str">
        <f>_Input!C22</f>
        <v>Averagely complete</v>
      </c>
    </row>
    <row r="146" spans="1:2" x14ac:dyDescent="0.3">
      <c r="A146">
        <v>16</v>
      </c>
      <c r="B146" t="str">
        <f>_Input!C22</f>
        <v>Averagely complete</v>
      </c>
    </row>
    <row r="147" spans="1:2" x14ac:dyDescent="0.3">
      <c r="A147">
        <v>17</v>
      </c>
      <c r="B147" t="str">
        <f>_Input!C22</f>
        <v>Averagely complete</v>
      </c>
    </row>
    <row r="148" spans="1:2" x14ac:dyDescent="0.3">
      <c r="A148">
        <v>18</v>
      </c>
      <c r="B148" t="str">
        <f>_Input!C22</f>
        <v>Averagely complete</v>
      </c>
    </row>
    <row r="149" spans="1:2" x14ac:dyDescent="0.3">
      <c r="A149">
        <v>19</v>
      </c>
      <c r="B149" t="str">
        <f>_Input!C23</f>
        <v>Mostly complete</v>
      </c>
    </row>
    <row r="150" spans="1:2" x14ac:dyDescent="0.3">
      <c r="A150">
        <v>20</v>
      </c>
      <c r="B150" t="str">
        <f>_Input!C23</f>
        <v>Mostly complete</v>
      </c>
    </row>
    <row r="151" spans="1:2" x14ac:dyDescent="0.3">
      <c r="A151">
        <v>21</v>
      </c>
      <c r="B151" t="str">
        <f>_Input!C23</f>
        <v>Mostly complete</v>
      </c>
    </row>
    <row r="152" spans="1:2" x14ac:dyDescent="0.3">
      <c r="A152">
        <v>22</v>
      </c>
      <c r="B152" t="str">
        <f>_Input!C24</f>
        <v>Fully complete</v>
      </c>
    </row>
    <row r="154" spans="1:2" x14ac:dyDescent="0.3">
      <c r="A154" t="s">
        <v>3955</v>
      </c>
    </row>
    <row r="155" spans="1:2" x14ac:dyDescent="0.3">
      <c r="A155">
        <v>8</v>
      </c>
      <c r="B155" t="s">
        <v>54</v>
      </c>
    </row>
    <row r="156" spans="1:2" x14ac:dyDescent="0.3">
      <c r="A156">
        <v>9</v>
      </c>
      <c r="B156" t="s">
        <v>55</v>
      </c>
    </row>
    <row r="157" spans="1:2" x14ac:dyDescent="0.3">
      <c r="A157">
        <v>10</v>
      </c>
      <c r="B157" t="s">
        <v>55</v>
      </c>
    </row>
    <row r="158" spans="1:2" x14ac:dyDescent="0.3">
      <c r="A158">
        <v>11</v>
      </c>
      <c r="B158" t="s">
        <v>341</v>
      </c>
    </row>
    <row r="159" spans="1:2" x14ac:dyDescent="0.3">
      <c r="A159">
        <v>12</v>
      </c>
      <c r="B159" t="s">
        <v>341</v>
      </c>
    </row>
    <row r="160" spans="1:2" x14ac:dyDescent="0.3">
      <c r="A160">
        <v>13</v>
      </c>
      <c r="B160" t="s">
        <v>341</v>
      </c>
    </row>
    <row r="161" spans="1:2" x14ac:dyDescent="0.3">
      <c r="A161">
        <v>14</v>
      </c>
      <c r="B161" t="s">
        <v>56</v>
      </c>
    </row>
    <row r="162" spans="1:2" x14ac:dyDescent="0.3">
      <c r="A162">
        <v>15</v>
      </c>
      <c r="B162" t="s">
        <v>56</v>
      </c>
    </row>
    <row r="163" spans="1:2" x14ac:dyDescent="0.3">
      <c r="A163">
        <v>16</v>
      </c>
      <c r="B163" t="s">
        <v>57</v>
      </c>
    </row>
    <row r="165" spans="1:2" x14ac:dyDescent="0.3">
      <c r="A165" t="s">
        <v>3972</v>
      </c>
    </row>
    <row r="166" spans="1:2" x14ac:dyDescent="0.3">
      <c r="A166">
        <v>6</v>
      </c>
      <c r="B166" t="s">
        <v>54</v>
      </c>
    </row>
    <row r="167" spans="1:2" x14ac:dyDescent="0.3">
      <c r="A167">
        <v>7</v>
      </c>
      <c r="B167" t="s">
        <v>55</v>
      </c>
    </row>
    <row r="168" spans="1:2" x14ac:dyDescent="0.3">
      <c r="A168">
        <v>8</v>
      </c>
      <c r="B168" t="s">
        <v>341</v>
      </c>
    </row>
    <row r="169" spans="1:2" x14ac:dyDescent="0.3">
      <c r="A169">
        <v>9</v>
      </c>
      <c r="B169" t="s">
        <v>341</v>
      </c>
    </row>
    <row r="170" spans="1:2" x14ac:dyDescent="0.3">
      <c r="A170">
        <v>10</v>
      </c>
      <c r="B170" t="s">
        <v>341</v>
      </c>
    </row>
    <row r="171" spans="1:2" x14ac:dyDescent="0.3">
      <c r="A171">
        <v>11</v>
      </c>
      <c r="B171" t="s">
        <v>56</v>
      </c>
    </row>
    <row r="172" spans="1:2" x14ac:dyDescent="0.3">
      <c r="A172">
        <v>12</v>
      </c>
      <c r="B172" t="s">
        <v>57</v>
      </c>
    </row>
    <row r="174" spans="1:2" x14ac:dyDescent="0.3">
      <c r="A174" t="s">
        <v>4092</v>
      </c>
    </row>
    <row r="175" spans="1:2" x14ac:dyDescent="0.3">
      <c r="A175">
        <v>8</v>
      </c>
      <c r="B175" t="s">
        <v>54</v>
      </c>
    </row>
    <row r="176" spans="1:2" x14ac:dyDescent="0.3">
      <c r="A176">
        <v>9</v>
      </c>
      <c r="B176" t="s">
        <v>55</v>
      </c>
    </row>
    <row r="177" spans="1:2" x14ac:dyDescent="0.3">
      <c r="A177">
        <v>10</v>
      </c>
      <c r="B177" t="s">
        <v>55</v>
      </c>
    </row>
    <row r="178" spans="1:2" x14ac:dyDescent="0.3">
      <c r="A178">
        <v>11</v>
      </c>
      <c r="B178" t="s">
        <v>341</v>
      </c>
    </row>
    <row r="179" spans="1:2" x14ac:dyDescent="0.3">
      <c r="A179">
        <v>12</v>
      </c>
      <c r="B179" t="s">
        <v>341</v>
      </c>
    </row>
    <row r="180" spans="1:2" x14ac:dyDescent="0.3">
      <c r="A180">
        <v>13</v>
      </c>
      <c r="B180" t="s">
        <v>341</v>
      </c>
    </row>
    <row r="181" spans="1:2" x14ac:dyDescent="0.3">
      <c r="A181">
        <v>14</v>
      </c>
      <c r="B181" t="s">
        <v>56</v>
      </c>
    </row>
    <row r="182" spans="1:2" x14ac:dyDescent="0.3">
      <c r="A182">
        <v>15</v>
      </c>
      <c r="B182" t="s">
        <v>56</v>
      </c>
    </row>
    <row r="183" spans="1:2" x14ac:dyDescent="0.3">
      <c r="A183">
        <v>16</v>
      </c>
      <c r="B183" t="s">
        <v>57</v>
      </c>
    </row>
    <row r="185" spans="1:2" x14ac:dyDescent="0.3">
      <c r="A185" t="s">
        <v>4095</v>
      </c>
    </row>
    <row r="186" spans="1:2" x14ac:dyDescent="0.3">
      <c r="A186">
        <v>6</v>
      </c>
      <c r="B186" t="s">
        <v>54</v>
      </c>
    </row>
    <row r="187" spans="1:2" x14ac:dyDescent="0.3">
      <c r="A187">
        <v>7</v>
      </c>
      <c r="B187" t="s">
        <v>55</v>
      </c>
    </row>
    <row r="188" spans="1:2" x14ac:dyDescent="0.3">
      <c r="A188">
        <v>8</v>
      </c>
      <c r="B188" t="s">
        <v>341</v>
      </c>
    </row>
    <row r="189" spans="1:2" x14ac:dyDescent="0.3">
      <c r="A189">
        <v>9</v>
      </c>
      <c r="B189" t="s">
        <v>341</v>
      </c>
    </row>
    <row r="190" spans="1:2" x14ac:dyDescent="0.3">
      <c r="A190">
        <v>10</v>
      </c>
      <c r="B190" t="s">
        <v>341</v>
      </c>
    </row>
    <row r="191" spans="1:2" x14ac:dyDescent="0.3">
      <c r="A191">
        <v>11</v>
      </c>
      <c r="B191" t="s">
        <v>56</v>
      </c>
    </row>
    <row r="192" spans="1:2" x14ac:dyDescent="0.3">
      <c r="A192">
        <v>12</v>
      </c>
      <c r="B192" t="s">
        <v>57</v>
      </c>
    </row>
    <row r="194" spans="1:2" x14ac:dyDescent="0.3">
      <c r="A194" t="s">
        <v>4244</v>
      </c>
    </row>
    <row r="195" spans="1:2" x14ac:dyDescent="0.3">
      <c r="A195">
        <v>4</v>
      </c>
      <c r="B195" t="s">
        <v>54</v>
      </c>
    </row>
    <row r="196" spans="1:2" x14ac:dyDescent="0.3">
      <c r="A196">
        <v>5</v>
      </c>
      <c r="B196" t="s">
        <v>55</v>
      </c>
    </row>
    <row r="197" spans="1:2" x14ac:dyDescent="0.3">
      <c r="A197">
        <v>6</v>
      </c>
      <c r="B197" t="s">
        <v>341</v>
      </c>
    </row>
    <row r="198" spans="1:2" x14ac:dyDescent="0.3">
      <c r="A198">
        <v>7</v>
      </c>
      <c r="B198" t="s">
        <v>56</v>
      </c>
    </row>
    <row r="199" spans="1:2" x14ac:dyDescent="0.3">
      <c r="A199">
        <v>8</v>
      </c>
      <c r="B199" t="s">
        <v>57</v>
      </c>
    </row>
    <row r="201" spans="1:2" x14ac:dyDescent="0.3">
      <c r="A201" t="s">
        <v>4245</v>
      </c>
    </row>
    <row r="202" spans="1:2" x14ac:dyDescent="0.3">
      <c r="A202">
        <v>3</v>
      </c>
      <c r="B202" t="s">
        <v>54</v>
      </c>
    </row>
    <row r="203" spans="1:2" x14ac:dyDescent="0.3">
      <c r="A203">
        <v>4</v>
      </c>
      <c r="B203" t="s">
        <v>55</v>
      </c>
    </row>
    <row r="204" spans="1:2" x14ac:dyDescent="0.3">
      <c r="A204">
        <v>5</v>
      </c>
      <c r="B204" t="s">
        <v>56</v>
      </c>
    </row>
    <row r="205" spans="1:2" x14ac:dyDescent="0.3">
      <c r="A205">
        <v>6</v>
      </c>
      <c r="B205" t="s">
        <v>57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41</vt:i4>
      </vt:variant>
    </vt:vector>
  </HeadingPairs>
  <TitlesOfParts>
    <vt:vector size="41" baseType="lpstr">
      <vt:lpstr>_Output</vt:lpstr>
      <vt:lpstr>Index</vt:lpstr>
      <vt:lpstr>Introduction - INT</vt:lpstr>
      <vt:lpstr>Introduction - USG</vt:lpstr>
      <vt:lpstr>Introduction - CHG</vt:lpstr>
      <vt:lpstr>General - PRO</vt:lpstr>
      <vt:lpstr>General - SCP</vt:lpstr>
      <vt:lpstr>Business - BSD</vt:lpstr>
      <vt:lpstr>Business - CST</vt:lpstr>
      <vt:lpstr>Business - CHT</vt:lpstr>
      <vt:lpstr>Business - GOV</vt:lpstr>
      <vt:lpstr>Business - PRV</vt:lpstr>
      <vt:lpstr>People - EMP</vt:lpstr>
      <vt:lpstr>People - R&amp;H</vt:lpstr>
      <vt:lpstr>People - PEM</vt:lpstr>
      <vt:lpstr>People - KNM</vt:lpstr>
      <vt:lpstr>People - T&amp;E</vt:lpstr>
      <vt:lpstr>Process - MGT</vt:lpstr>
      <vt:lpstr>Process - O&amp;F</vt:lpstr>
      <vt:lpstr>Process - RPT</vt:lpstr>
      <vt:lpstr>Process - UCM</vt:lpstr>
      <vt:lpstr>Process - DTE</vt:lpstr>
      <vt:lpstr>Technology - SIM</vt:lpstr>
      <vt:lpstr>Technology - NDR</vt:lpstr>
      <vt:lpstr>Technology - EDR</vt:lpstr>
      <vt:lpstr>Technology - A&amp;O</vt:lpstr>
      <vt:lpstr>Services - SCM</vt:lpstr>
      <vt:lpstr>Services - SIM</vt:lpstr>
      <vt:lpstr>Services - A&amp;F</vt:lpstr>
      <vt:lpstr>Services - THR</vt:lpstr>
      <vt:lpstr>Services - HNT</vt:lpstr>
      <vt:lpstr>Services - VUL</vt:lpstr>
      <vt:lpstr>Services - LOG</vt:lpstr>
      <vt:lpstr>Results - OVR</vt:lpstr>
      <vt:lpstr>Results - CSF 1.1</vt:lpstr>
      <vt:lpstr>Next Steps</vt:lpstr>
      <vt:lpstr>_NIST-CSF_Alignment</vt:lpstr>
      <vt:lpstr>_Guidance</vt:lpstr>
      <vt:lpstr>_Input</vt:lpstr>
      <vt:lpstr>_Score matrix</vt:lpstr>
      <vt:lpstr>_SUM_Completeness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SOC-CMM advanced version 2.3</dc:title>
  <dc:subject>SOC-CMM: measuring capability maturity in Security Operations Centers</dc:subject>
  <dc:creator/>
  <cp:keywords/>
  <dc:description>Use the SOC-CMM to measure capability maturity in your SOC</dc:description>
  <cp:lastModifiedBy/>
  <dcterms:created xsi:type="dcterms:W3CDTF">2006-09-16T00:00:00Z</dcterms:created>
  <dcterms:modified xsi:type="dcterms:W3CDTF">2023-09-20T08:48:40Z</dcterms:modified>
  <cp:category>SOC capability maturity measurement</cp:category>
  <cp:contentStatus>Final</cp:contentStatus>
</cp:coreProperties>
</file>