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o\Documents\GT\ISYE6644\"/>
    </mc:Choice>
  </mc:AlternateContent>
  <xr:revisionPtr revIDLastSave="0" documentId="13_ncr:1_{1D61269D-71C4-4B1A-BA1C-C30337CAC4E2}" xr6:coauthVersionLast="47" xr6:coauthVersionMax="47" xr10:uidLastSave="{00000000-0000-0000-0000-000000000000}"/>
  <bookViews>
    <workbookView xWindow="-120" yWindow="-120" windowWidth="20730" windowHeight="11160" xr2:uid="{BB8C5DFE-DD91-4B0E-8FFB-2F8724CBD487}"/>
  </bookViews>
  <sheets>
    <sheet name="Overall Statistics" sheetId="9" r:id="rId1"/>
    <sheet name="Day 1 Measurements" sheetId="1" r:id="rId2"/>
    <sheet name="Ave J Arrivals" sheetId="2" r:id="rId3"/>
    <sheet name="E17th Arrivals" sheetId="10" r:id="rId4"/>
    <sheet name="Delay Sample 1" sheetId="3" r:id="rId5"/>
    <sheet name="WB Green Delay" sheetId="4" r:id="rId6"/>
    <sheet name="Straight WB Process Times" sheetId="5" r:id="rId7"/>
    <sheet name="Ave J EB Green" sheetId="6" r:id="rId8"/>
    <sheet name="EB Delay" sheetId="8" r:id="rId9"/>
    <sheet name="Left Process Times" sheetId="7" r:id="rId10"/>
  </sheets>
  <definedNames>
    <definedName name="_xlchart.v1.0" hidden="1">'Delay Sample 1'!$A$1:$A$42</definedName>
    <definedName name="_xlchart.v1.1" hidden="1">'Straight WB Process Times'!$B$1</definedName>
    <definedName name="_xlchart.v1.2" hidden="1">'Straight WB Process Times'!$B$2:$B$127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10" l="1"/>
  <c r="V2" i="10"/>
  <c r="W2" i="10"/>
  <c r="T2" i="10"/>
  <c r="P2" i="10"/>
  <c r="Q2" i="10"/>
  <c r="R2" i="10"/>
  <c r="O2" i="10"/>
  <c r="J2" i="7"/>
  <c r="G2" i="7"/>
  <c r="E2" i="7"/>
  <c r="G8" i="5"/>
  <c r="F8" i="5"/>
  <c r="E8" i="5"/>
  <c r="E2" i="5"/>
  <c r="K2" i="9"/>
  <c r="J2" i="4"/>
  <c r="E34" i="4"/>
  <c r="N2" i="4"/>
  <c r="J3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" i="4"/>
  <c r="H34" i="4"/>
  <c r="G34" i="4"/>
  <c r="F34" i="4"/>
  <c r="G2" i="8"/>
  <c r="B12" i="9"/>
  <c r="B13" i="9" s="1"/>
  <c r="K9" i="2"/>
  <c r="L9" i="2" s="1"/>
  <c r="E6" i="5"/>
  <c r="K10" i="2"/>
  <c r="P6" i="10"/>
  <c r="Q6" i="10"/>
  <c r="O6" i="10"/>
  <c r="S2" i="2"/>
  <c r="R2" i="2"/>
  <c r="Q2" i="2"/>
  <c r="P2" i="2"/>
  <c r="N2" i="2"/>
  <c r="M2" i="2"/>
  <c r="L2" i="2"/>
  <c r="K2" i="2"/>
  <c r="Q2" i="5"/>
  <c r="P2" i="5"/>
  <c r="O2" i="5"/>
  <c r="N2" i="5"/>
  <c r="I2" i="5"/>
  <c r="H2" i="5"/>
  <c r="G2" i="5"/>
  <c r="F2" i="5"/>
  <c r="D2" i="7"/>
  <c r="K2" i="6"/>
  <c r="I2" i="6"/>
  <c r="J2" i="6"/>
  <c r="G2" i="6"/>
  <c r="D34" i="4"/>
  <c r="A34" i="4"/>
  <c r="C2" i="3"/>
  <c r="J4" i="1"/>
  <c r="K4" i="1" s="1"/>
  <c r="B36" i="1"/>
  <c r="B79" i="1"/>
  <c r="B78" i="1"/>
  <c r="B56" i="1"/>
  <c r="B55" i="1"/>
  <c r="B54" i="1"/>
  <c r="B41" i="1"/>
  <c r="B40" i="1"/>
  <c r="B39" i="1"/>
  <c r="B38" i="1"/>
  <c r="B37" i="1"/>
  <c r="B35" i="1"/>
  <c r="B34" i="1"/>
  <c r="B33" i="1"/>
  <c r="B32" i="1"/>
  <c r="B31" i="1"/>
  <c r="B30" i="1"/>
  <c r="B29" i="1"/>
  <c r="B28" i="1"/>
  <c r="B27" i="1"/>
  <c r="B25" i="1"/>
  <c r="B26" i="1" s="1"/>
  <c r="B24" i="1"/>
  <c r="B23" i="1"/>
  <c r="B22" i="1"/>
  <c r="L6" i="2" l="1"/>
  <c r="K6" i="2"/>
  <c r="M6" i="2"/>
  <c r="N6" i="2"/>
  <c r="I5" i="1"/>
  <c r="J5" i="1" s="1"/>
  <c r="K5" i="1" s="1"/>
  <c r="I6" i="1" s="1"/>
  <c r="J6" i="1" s="1"/>
  <c r="K6" i="1" l="1"/>
  <c r="I7" i="1" s="1"/>
  <c r="J7" i="1" s="1"/>
  <c r="K7" i="1" s="1"/>
  <c r="I8" i="1" s="1"/>
  <c r="J8" i="1" s="1"/>
  <c r="K8" i="1" l="1"/>
  <c r="I9" i="1" s="1"/>
  <c r="J9" i="1" s="1"/>
  <c r="K9" i="1" l="1"/>
  <c r="I10" i="1" s="1"/>
  <c r="J10" i="1" s="1"/>
  <c r="K10" i="1" l="1"/>
  <c r="I11" i="1" s="1"/>
  <c r="J11" i="1" s="1"/>
  <c r="K11" i="1" l="1"/>
  <c r="I12" i="1" s="1"/>
  <c r="J12" i="1" s="1"/>
  <c r="K12" i="1" l="1"/>
  <c r="I13" i="1" s="1"/>
  <c r="J13" i="1" s="1"/>
  <c r="K13" i="1" l="1"/>
  <c r="I14" i="1" s="1"/>
  <c r="J14" i="1" s="1"/>
  <c r="K14" i="1" l="1"/>
  <c r="I15" i="1" s="1"/>
  <c r="J15" i="1" s="1"/>
  <c r="K15" i="1" l="1"/>
  <c r="I16" i="1" s="1"/>
  <c r="J16" i="1" s="1"/>
  <c r="K16" i="1" l="1"/>
  <c r="I17" i="1" s="1"/>
  <c r="J17" i="1" s="1"/>
  <c r="K17" i="1" l="1"/>
  <c r="I18" i="1" s="1"/>
  <c r="J18" i="1" s="1"/>
  <c r="K18" i="1" l="1"/>
  <c r="I19" i="1" s="1"/>
  <c r="J19" i="1" s="1"/>
  <c r="K19" i="1" l="1"/>
  <c r="I20" i="1" s="1"/>
  <c r="J20" i="1" s="1"/>
  <c r="K20" i="1" l="1"/>
  <c r="I21" i="1" s="1"/>
  <c r="J21" i="1" s="1"/>
  <c r="K21" i="1" s="1"/>
</calcChain>
</file>

<file path=xl/sharedStrings.xml><?xml version="1.0" encoding="utf-8"?>
<sst xmlns="http://schemas.openxmlformats.org/spreadsheetml/2006/main" count="785" uniqueCount="146">
  <si>
    <t>Vehicle</t>
  </si>
  <si>
    <t>Arrival</t>
  </si>
  <si>
    <t>Phase</t>
  </si>
  <si>
    <t>Distracted</t>
  </si>
  <si>
    <t>Service</t>
  </si>
  <si>
    <t>Exit</t>
  </si>
  <si>
    <t>Direction</t>
  </si>
  <si>
    <t>C</t>
  </si>
  <si>
    <t>B</t>
  </si>
  <si>
    <t>SB</t>
  </si>
  <si>
    <t>T</t>
  </si>
  <si>
    <t>G</t>
  </si>
  <si>
    <t>R</t>
  </si>
  <si>
    <t>Y</t>
  </si>
  <si>
    <t>S</t>
  </si>
  <si>
    <t>Cars</t>
  </si>
  <si>
    <t>Buses</t>
  </si>
  <si>
    <t>Trucks</t>
  </si>
  <si>
    <t>School Bus</t>
  </si>
  <si>
    <t>Ncars</t>
  </si>
  <si>
    <t>Nbus</t>
  </si>
  <si>
    <t>NTruck</t>
  </si>
  <si>
    <t>NSB</t>
  </si>
  <si>
    <t>Delay1</t>
  </si>
  <si>
    <t>Delay2</t>
  </si>
  <si>
    <t>Delay3</t>
  </si>
  <si>
    <t>Type1</t>
  </si>
  <si>
    <t>MEAN</t>
  </si>
  <si>
    <t>MeanCarDelay</t>
  </si>
  <si>
    <t>MeanBusDelay</t>
  </si>
  <si>
    <t>MeanDelay</t>
  </si>
  <si>
    <t>Type</t>
  </si>
  <si>
    <t>ProcessTime</t>
  </si>
  <si>
    <t>First</t>
  </si>
  <si>
    <t>Mean Car Process Time</t>
  </si>
  <si>
    <t>Mean Bus</t>
  </si>
  <si>
    <t>Mean SB</t>
  </si>
  <si>
    <t>Mean Truck</t>
  </si>
  <si>
    <t>Mean First</t>
  </si>
  <si>
    <t>Nleft</t>
  </si>
  <si>
    <t>P(CAR,LEFT)</t>
  </si>
  <si>
    <t>P(BUS,LEFT)</t>
  </si>
  <si>
    <t>P(TRUCK,LEFT)</t>
  </si>
  <si>
    <t>P(SB,LEFT)</t>
  </si>
  <si>
    <t>P(LEFT)</t>
  </si>
  <si>
    <t>Time</t>
  </si>
  <si>
    <t>Right</t>
  </si>
  <si>
    <t>6/20 Obs Rows 1-54</t>
  </si>
  <si>
    <t>Avg Delay</t>
  </si>
  <si>
    <t>P(CAR)=</t>
  </si>
  <si>
    <t>P(Bus)</t>
  </si>
  <si>
    <t>P(SchoolBus)</t>
  </si>
  <si>
    <t>P(Truck)</t>
  </si>
  <si>
    <t>λ_car</t>
  </si>
  <si>
    <t>λ_bus</t>
  </si>
  <si>
    <t>λ_truck</t>
  </si>
  <si>
    <t>λ_sb</t>
  </si>
  <si>
    <t>P(right)</t>
  </si>
  <si>
    <t>P(straight)</t>
  </si>
  <si>
    <t>N_Straight</t>
  </si>
  <si>
    <t>N_Right</t>
  </si>
  <si>
    <t>N_Left</t>
  </si>
  <si>
    <t>P(Straight)</t>
  </si>
  <si>
    <t>P(Right)</t>
  </si>
  <si>
    <t>P(Left)</t>
  </si>
  <si>
    <t>Mean Right = Mean First</t>
  </si>
  <si>
    <t>Delay</t>
  </si>
  <si>
    <t>Ave J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</si>
  <si>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WB</t>
    </r>
    <r>
      <rPr>
        <i/>
        <sz val="11"/>
        <color theme="1"/>
        <rFont val="Calibri"/>
        <family val="2"/>
        <scheme val="minor"/>
      </rPr>
      <t>(R|Car,SchoolBus,Truck)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</si>
  <si>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WB</t>
    </r>
    <r>
      <rPr>
        <i/>
        <sz val="11"/>
        <color theme="1"/>
        <rFont val="Calibri"/>
        <family val="2"/>
        <scheme val="minor"/>
      </rPr>
      <t>(S|Car,SchoolBus,Truck)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</si>
  <si>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WB</t>
    </r>
    <r>
      <rPr>
        <i/>
        <sz val="11"/>
        <color theme="1"/>
        <rFont val="Calibri"/>
        <family val="2"/>
        <scheme val="minor"/>
      </rPr>
      <t>(S|Bus)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</si>
  <si>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WB</t>
    </r>
    <r>
      <rPr>
        <i/>
        <sz val="11"/>
        <color theme="1"/>
        <rFont val="Calibri"/>
        <family val="2"/>
        <scheme val="minor"/>
      </rPr>
      <t>(R|Bus)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</si>
  <si>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GY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</si>
  <si>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R</t>
    </r>
  </si>
  <si>
    <r>
      <t>λ</t>
    </r>
    <r>
      <rPr>
        <i/>
        <vertAlign val="subscript"/>
        <sz val="11"/>
        <color theme="1"/>
        <rFont val="Calibri"/>
        <family val="2"/>
        <scheme val="minor"/>
      </rPr>
      <t>R</t>
    </r>
    <r>
      <rPr>
        <i/>
        <sz val="11"/>
        <color theme="1"/>
        <rFont val="Calibri"/>
        <family val="2"/>
        <scheme val="minor"/>
      </rPr>
      <t>_car</t>
    </r>
  </si>
  <si>
    <r>
      <t>λ</t>
    </r>
    <r>
      <rPr>
        <i/>
        <vertAlign val="subscript"/>
        <sz val="11"/>
        <color theme="1"/>
        <rFont val="Calibri"/>
        <family val="2"/>
        <scheme val="minor"/>
      </rPr>
      <t>R</t>
    </r>
    <r>
      <rPr>
        <i/>
        <sz val="11"/>
        <color theme="1"/>
        <rFont val="Calibri"/>
        <family val="2"/>
        <scheme val="minor"/>
      </rPr>
      <t>_bus</t>
    </r>
  </si>
  <si>
    <r>
      <t>λ</t>
    </r>
    <r>
      <rPr>
        <i/>
        <vertAlign val="subscript"/>
        <sz val="11"/>
        <color theme="1"/>
        <rFont val="Calibri"/>
        <family val="2"/>
        <scheme val="minor"/>
      </rPr>
      <t>R</t>
    </r>
    <r>
      <rPr>
        <i/>
        <sz val="11"/>
        <color theme="1"/>
        <rFont val="Calibri"/>
        <family val="2"/>
        <scheme val="minor"/>
      </rPr>
      <t>_truck</t>
    </r>
  </si>
  <si>
    <r>
      <t>λ</t>
    </r>
    <r>
      <rPr>
        <i/>
        <vertAlign val="subscript"/>
        <sz val="11"/>
        <color theme="1"/>
        <rFont val="Calibri"/>
        <family val="2"/>
        <scheme val="minor"/>
      </rPr>
      <t>R</t>
    </r>
    <r>
      <rPr>
        <i/>
        <sz val="11"/>
        <color theme="1"/>
        <rFont val="Calibri"/>
        <family val="2"/>
        <scheme val="minor"/>
      </rPr>
      <t>_sb</t>
    </r>
  </si>
  <si>
    <r>
      <t>λ</t>
    </r>
    <r>
      <rPr>
        <i/>
        <vertAlign val="subscript"/>
        <sz val="11"/>
        <color theme="1"/>
        <rFont val="Calibri"/>
        <family val="2"/>
        <scheme val="minor"/>
      </rPr>
      <t>GY</t>
    </r>
    <r>
      <rPr>
        <i/>
        <sz val="11"/>
        <color theme="1"/>
        <rFont val="Calibri"/>
        <family val="2"/>
        <scheme val="minor"/>
      </rPr>
      <t>_car</t>
    </r>
  </si>
  <si>
    <r>
      <t>λ</t>
    </r>
    <r>
      <rPr>
        <i/>
        <vertAlign val="subscript"/>
        <sz val="11"/>
        <color theme="1"/>
        <rFont val="Calibri"/>
        <family val="2"/>
        <scheme val="minor"/>
      </rPr>
      <t>GY</t>
    </r>
    <r>
      <rPr>
        <i/>
        <sz val="11"/>
        <color theme="1"/>
        <rFont val="Calibri"/>
        <family val="2"/>
        <scheme val="minor"/>
      </rPr>
      <t>_bus</t>
    </r>
  </si>
  <si>
    <r>
      <t>λ</t>
    </r>
    <r>
      <rPr>
        <i/>
        <vertAlign val="subscript"/>
        <sz val="11"/>
        <color theme="1"/>
        <rFont val="Calibri"/>
        <family val="2"/>
        <scheme val="minor"/>
      </rPr>
      <t>GY</t>
    </r>
    <r>
      <rPr>
        <i/>
        <sz val="11"/>
        <color theme="1"/>
        <rFont val="Calibri"/>
        <family val="2"/>
        <scheme val="minor"/>
      </rPr>
      <t>_truck</t>
    </r>
  </si>
  <si>
    <r>
      <t>λ</t>
    </r>
    <r>
      <rPr>
        <i/>
        <vertAlign val="subscript"/>
        <sz val="11"/>
        <color theme="1"/>
        <rFont val="Calibri"/>
        <family val="2"/>
        <scheme val="minor"/>
      </rPr>
      <t>GY</t>
    </r>
    <r>
      <rPr>
        <i/>
        <sz val="11"/>
        <color theme="1"/>
        <rFont val="Calibri"/>
        <family val="2"/>
        <scheme val="minor"/>
      </rPr>
      <t>_sb</t>
    </r>
  </si>
  <si>
    <r>
      <rPr>
        <sz val="11"/>
        <color theme="1"/>
        <rFont val="Calibri"/>
        <family val="2"/>
        <scheme val="minor"/>
      </rPr>
      <t>E[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Delay,car</t>
    </r>
    <r>
      <rPr>
        <sz val="11"/>
        <color theme="1"/>
        <rFont val="Calibri"/>
        <family val="2"/>
        <scheme val="minor"/>
      </rPr>
      <t>]</t>
    </r>
  </si>
  <si>
    <t>Mean Delay1</t>
  </si>
  <si>
    <t>Mean Delay2</t>
  </si>
  <si>
    <r>
      <rPr>
        <sz val="11"/>
        <color theme="1"/>
        <rFont val="Calibri"/>
        <family val="2"/>
        <scheme val="minor"/>
      </rPr>
      <t>E[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Delay,bus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</si>
  <si>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E[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Delay,truck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</si>
  <si>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E[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Delay,schoolbus</t>
    </r>
    <r>
      <rPr>
        <sz val="11"/>
        <color theme="1"/>
        <rFont val="Calibri"/>
        <family val="2"/>
        <scheme val="minor"/>
      </rPr>
      <t>]</t>
    </r>
  </si>
  <si>
    <t>MeanDelay2</t>
  </si>
  <si>
    <t>MeanDelay3</t>
  </si>
  <si>
    <r>
      <rPr>
        <sz val="11"/>
        <color theme="1"/>
        <rFont val="Calibri"/>
        <family val="2"/>
        <scheme val="minor"/>
      </rPr>
      <t>E[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Delay,Intravehicle</t>
    </r>
    <r>
      <rPr>
        <sz val="11"/>
        <color theme="1"/>
        <rFont val="Calibri"/>
        <family val="2"/>
        <scheme val="minor"/>
      </rPr>
      <t>]</t>
    </r>
  </si>
  <si>
    <t>MeanDelay2,3</t>
  </si>
  <si>
    <t>Diff32</t>
  </si>
  <si>
    <r>
      <rPr>
        <sz val="11"/>
        <color theme="1"/>
        <rFont val="Calibri"/>
        <family val="2"/>
        <scheme val="minor"/>
      </rPr>
      <t>VAR[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Delay,car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</si>
  <si>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VAR[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Delay,bus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</si>
  <si>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VAR[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Delay,truck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</si>
  <si>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VAR[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Delay,schoolbus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</si>
  <si>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VAR[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Delay,Intravehicle</t>
    </r>
    <r>
      <rPr>
        <sz val="11"/>
        <color theme="1"/>
        <rFont val="Calibri"/>
        <family val="2"/>
        <scheme val="minor"/>
      </rPr>
      <t>]</t>
    </r>
  </si>
  <si>
    <t>Day1Delay</t>
  </si>
  <si>
    <t>Var</t>
  </si>
  <si>
    <t>EB Delay</t>
  </si>
  <si>
    <t>NA</t>
  </si>
  <si>
    <t>VarDiff32</t>
  </si>
  <si>
    <r>
      <rPr>
        <sz val="11"/>
        <color theme="1"/>
        <rFont val="Calibri"/>
        <family val="2"/>
        <scheme val="minor"/>
      </rPr>
      <t>MIN</t>
    </r>
    <r>
      <rPr>
        <i/>
        <sz val="11"/>
        <color theme="1"/>
        <rFont val="Calibri"/>
        <family val="2"/>
        <scheme val="minor"/>
      </rPr>
      <t>(t</t>
    </r>
    <r>
      <rPr>
        <i/>
        <vertAlign val="subscript"/>
        <sz val="11"/>
        <color theme="1"/>
        <rFont val="Calibri"/>
        <family val="2"/>
        <scheme val="minor"/>
      </rPr>
      <t>Delay</t>
    </r>
    <r>
      <rPr>
        <i/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</si>
  <si>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VAR[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pbus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</si>
  <si>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VAR[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p,truck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</si>
  <si>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VAR[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p,schoolbus</t>
    </r>
    <r>
      <rPr>
        <sz val="11"/>
        <color theme="1"/>
        <rFont val="Calibri"/>
        <family val="2"/>
        <scheme val="minor"/>
      </rPr>
      <t>]</t>
    </r>
  </si>
  <si>
    <t>Straight Process Time</t>
  </si>
  <si>
    <r>
      <rPr>
        <sz val="11"/>
        <color theme="1"/>
        <rFont val="Calibri"/>
        <family val="2"/>
        <scheme val="minor"/>
      </rPr>
      <t>E[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ps,car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</si>
  <si>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E[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ps,bus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</si>
  <si>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E[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ps,truck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</si>
  <si>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E[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ps,schoolbus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</si>
  <si>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E[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ps,1st</t>
    </r>
    <r>
      <rPr>
        <sz val="11"/>
        <color theme="1"/>
        <rFont val="Calibri"/>
        <family val="2"/>
        <scheme val="minor"/>
      </rPr>
      <t>]</t>
    </r>
  </si>
  <si>
    <t>VAR(Car)</t>
  </si>
  <si>
    <r>
      <rPr>
        <sz val="11"/>
        <color theme="1"/>
        <rFont val="Calibri"/>
        <family val="2"/>
        <scheme val="minor"/>
      </rPr>
      <t>VAR[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ps,car</t>
    </r>
    <r>
      <rPr>
        <sz val="11"/>
        <color theme="1"/>
        <rFont val="Calibri"/>
        <family val="2"/>
        <scheme val="minor"/>
      </rPr>
      <t>]</t>
    </r>
  </si>
  <si>
    <t>VAR(Bus)</t>
  </si>
  <si>
    <t>VAR(Truck)</t>
  </si>
  <si>
    <t>VAR(SB)</t>
  </si>
  <si>
    <r>
      <rPr>
        <sz val="11"/>
        <color theme="1"/>
        <rFont val="Calibri"/>
        <family val="2"/>
        <scheme val="minor"/>
      </rPr>
      <t>MIN(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ps,car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</si>
  <si>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MIN(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ps,bus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</si>
  <si>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MIN(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ps,truck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</si>
  <si>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MIN(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ps,schoolbys</t>
    </r>
    <r>
      <rPr>
        <sz val="11"/>
        <color theme="1"/>
        <rFont val="Calibri"/>
        <family val="2"/>
        <scheme val="minor"/>
      </rPr>
      <t>)</t>
    </r>
  </si>
  <si>
    <t>Left Process Time</t>
  </si>
  <si>
    <t>MEAN(CAR)</t>
  </si>
  <si>
    <t>MEAN(BUS)</t>
  </si>
  <si>
    <t>MEAN(Truck)</t>
  </si>
  <si>
    <t>MEAN(SchoolBus)</t>
  </si>
  <si>
    <r>
      <rPr>
        <sz val="11"/>
        <color theme="1"/>
        <rFont val="Calibri"/>
        <family val="2"/>
        <scheme val="minor"/>
      </rPr>
      <t>E[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pl,car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</si>
  <si>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E[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pl,bus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</si>
  <si>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E[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pl,truck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</si>
  <si>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E[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pl,schoolbus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</si>
  <si>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VAR[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pl,car</t>
    </r>
    <r>
      <rPr>
        <sz val="11"/>
        <color theme="1"/>
        <rFont val="Calibri"/>
        <family val="2"/>
        <scheme val="minor"/>
      </rPr>
      <t>]</t>
    </r>
  </si>
  <si>
    <t>VAR(CAR)</t>
  </si>
  <si>
    <t>E17th St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</si>
  <si>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NB</t>
    </r>
    <r>
      <rPr>
        <i/>
        <sz val="11"/>
        <color theme="1"/>
        <rFont val="Calibri"/>
        <family val="2"/>
        <scheme val="minor"/>
      </rPr>
      <t>(R|Car,SchoolBus,Truck)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</si>
  <si>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NB</t>
    </r>
    <r>
      <rPr>
        <i/>
        <sz val="11"/>
        <color theme="1"/>
        <rFont val="Calibri"/>
        <family val="2"/>
        <scheme val="minor"/>
      </rPr>
      <t>(L|Car,SchoolBus,Truck)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</si>
  <si>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NB</t>
    </r>
    <r>
      <rPr>
        <i/>
        <sz val="11"/>
        <color theme="1"/>
        <rFont val="Calibri"/>
        <family val="2"/>
        <scheme val="minor"/>
      </rPr>
      <t>(S|Car,SchoolBus,Truck)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</si>
  <si>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NB</t>
    </r>
    <r>
      <rPr>
        <i/>
        <sz val="11"/>
        <color theme="1"/>
        <rFont val="Calibri"/>
        <family val="2"/>
        <scheme val="minor"/>
      </rPr>
      <t>(Bus)</t>
    </r>
  </si>
  <si>
    <t>2 second lag between Ave J turning Red and E17th Turning G</t>
  </si>
  <si>
    <t>Delay = Time between light turning green and 1st vehicle in queue entering intersection</t>
  </si>
  <si>
    <t>Intravehicle Delay = Time between vehicles in queue enterring intersection</t>
  </si>
  <si>
    <t>R = Right</t>
  </si>
  <si>
    <t>S = Straight</t>
  </si>
  <si>
    <t>L = Left</t>
  </si>
  <si>
    <t>Right Process Time</t>
  </si>
  <si>
    <r>
      <t xml:space="preserve">~ </t>
    </r>
    <r>
      <rPr>
        <sz val="11"/>
        <color theme="1"/>
        <rFont val="Calibri"/>
        <family val="2"/>
        <scheme val="minor"/>
      </rPr>
      <t>Straight Process 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</si>
</sst>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2" fillId="2" borderId="0" xfId="0" applyFont="1" applyFill="1"/>
    <xf numFmtId="0" fontId="2" fillId="3" borderId="0" xfId="0" applyFont="1" applyFill="1"/>
    <xf numFmtId="0" fontId="0" fillId="0" borderId="0" xfId="0" applyFill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F1CE0BA-91DA-4905-95F5-EAFD55D8173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Straight Processing Times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plotSurface>
          <cx:spPr>
            <a:ln w="6350">
              <a:solidFill>
                <a:schemeClr val="accent1"/>
              </a:solidFill>
            </a:ln>
          </cx:spPr>
        </cx:plotSurface>
        <cx:series layoutId="clusteredColumn" uniqueId="{8B203470-B0A1-4C56-9778-D04E1012E795}">
          <cx:tx>
            <cx:txData>
              <cx:f>_xlchart.v1.1</cx:f>
              <cx:v>ProcessTime</cx:v>
            </cx:txData>
          </cx:tx>
          <cx:spPr>
            <a:ln w="6350">
              <a:solidFill>
                <a:schemeClr val="accent1"/>
              </a:solidFill>
            </a:ln>
          </cx:spPr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.28000000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66675</xdr:rowOff>
    </xdr:from>
    <xdr:to>
      <xdr:col>11</xdr:col>
      <xdr:colOff>500062</xdr:colOff>
      <xdr:row>17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6E35F5-0902-2612-8751-D86C1ACBC5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3662" y="638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</xdr:row>
      <xdr:rowOff>95250</xdr:rowOff>
    </xdr:from>
    <xdr:to>
      <xdr:col>15</xdr:col>
      <xdr:colOff>209550</xdr:colOff>
      <xdr:row>19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BE2F9F0-77FB-1D1A-3DA6-E6375DA0C7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0" y="1047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EE221-343A-4BF5-B171-D14E18D8E2E0}">
  <dimension ref="A1:S26"/>
  <sheetViews>
    <sheetView tabSelected="1" workbookViewId="0">
      <selection activeCell="D7" sqref="D7"/>
    </sheetView>
  </sheetViews>
  <sheetFormatPr defaultRowHeight="15" x14ac:dyDescent="0.25"/>
  <cols>
    <col min="1" max="1" width="26.28515625" customWidth="1"/>
    <col min="6" max="6" width="25.7109375" customWidth="1"/>
    <col min="10" max="10" width="19" customWidth="1"/>
  </cols>
  <sheetData>
    <row r="1" spans="1:19" x14ac:dyDescent="0.25">
      <c r="A1" s="1" t="s">
        <v>67</v>
      </c>
      <c r="F1" s="1" t="s">
        <v>133</v>
      </c>
      <c r="J1" s="1" t="s">
        <v>66</v>
      </c>
      <c r="M1" s="1" t="s">
        <v>107</v>
      </c>
      <c r="P1" s="1" t="s">
        <v>122</v>
      </c>
      <c r="S1" s="1" t="s">
        <v>144</v>
      </c>
    </row>
    <row r="2" spans="1:19" ht="18" x14ac:dyDescent="0.35">
      <c r="A2" s="12" t="s">
        <v>72</v>
      </c>
      <c r="B2">
        <v>33</v>
      </c>
      <c r="C2" s="13" t="s">
        <v>138</v>
      </c>
      <c r="D2" s="13"/>
      <c r="F2" s="12" t="s">
        <v>72</v>
      </c>
      <c r="G2">
        <v>20</v>
      </c>
      <c r="J2" s="12" t="s">
        <v>82</v>
      </c>
      <c r="K2">
        <f>((2.55*32)+(2.19*31)+(3.625*24))/87</f>
        <v>2.7182758620689658</v>
      </c>
      <c r="M2" s="12" t="s">
        <v>108</v>
      </c>
      <c r="N2">
        <v>4.0268817204301079</v>
      </c>
      <c r="P2" s="12" t="s">
        <v>127</v>
      </c>
      <c r="Q2">
        <v>4.25</v>
      </c>
      <c r="S2" s="1" t="s">
        <v>145</v>
      </c>
    </row>
    <row r="3" spans="1:19" ht="18" x14ac:dyDescent="0.35">
      <c r="A3" s="12" t="s">
        <v>73</v>
      </c>
      <c r="B3">
        <v>26</v>
      </c>
      <c r="F3" s="12" t="s">
        <v>73</v>
      </c>
      <c r="G3">
        <v>39</v>
      </c>
      <c r="J3" s="12" t="s">
        <v>85</v>
      </c>
      <c r="K3">
        <v>1.9</v>
      </c>
      <c r="M3" s="12" t="s">
        <v>109</v>
      </c>
      <c r="N3">
        <v>4.0576923076923075</v>
      </c>
      <c r="P3" s="12" t="s">
        <v>128</v>
      </c>
      <c r="Q3" t="s">
        <v>101</v>
      </c>
    </row>
    <row r="4" spans="1:19" ht="18" x14ac:dyDescent="0.35">
      <c r="A4" s="9" t="s">
        <v>74</v>
      </c>
      <c r="B4">
        <v>7.4768518518518521</v>
      </c>
      <c r="F4" s="9" t="s">
        <v>74</v>
      </c>
      <c r="G4">
        <v>4.8870967741935489</v>
      </c>
      <c r="J4" s="12" t="s">
        <v>86</v>
      </c>
      <c r="K4" t="s">
        <v>101</v>
      </c>
      <c r="M4" s="12" t="s">
        <v>110</v>
      </c>
      <c r="N4">
        <v>3</v>
      </c>
      <c r="P4" s="12" t="s">
        <v>129</v>
      </c>
      <c r="Q4" t="s">
        <v>101</v>
      </c>
    </row>
    <row r="5" spans="1:19" ht="18" x14ac:dyDescent="0.35">
      <c r="A5" s="9" t="s">
        <v>75</v>
      </c>
      <c r="B5">
        <v>1.1507936507936509</v>
      </c>
      <c r="F5" s="9" t="s">
        <v>75</v>
      </c>
      <c r="G5">
        <v>0</v>
      </c>
      <c r="J5" s="12" t="s">
        <v>87</v>
      </c>
      <c r="K5" t="s">
        <v>101</v>
      </c>
      <c r="M5" s="12" t="s">
        <v>111</v>
      </c>
      <c r="N5">
        <v>3.75</v>
      </c>
      <c r="P5" s="12" t="s">
        <v>130</v>
      </c>
      <c r="Q5" t="s">
        <v>101</v>
      </c>
    </row>
    <row r="6" spans="1:19" ht="18" x14ac:dyDescent="0.35">
      <c r="A6" s="9" t="s">
        <v>76</v>
      </c>
      <c r="B6">
        <v>0.23148148148148151</v>
      </c>
      <c r="F6" s="9" t="s">
        <v>76</v>
      </c>
      <c r="G6">
        <v>4.8387096774193547E-2</v>
      </c>
      <c r="J6" s="12" t="s">
        <v>90</v>
      </c>
      <c r="K6">
        <v>2.9090909090909092</v>
      </c>
      <c r="M6" s="12" t="s">
        <v>112</v>
      </c>
      <c r="N6">
        <v>4.9000000000000004</v>
      </c>
      <c r="P6" s="12" t="s">
        <v>131</v>
      </c>
      <c r="Q6">
        <v>30.023648648648649</v>
      </c>
    </row>
    <row r="7" spans="1:19" ht="18" x14ac:dyDescent="0.35">
      <c r="A7" s="9" t="s">
        <v>77</v>
      </c>
      <c r="B7">
        <v>9.2592592592592587E-2</v>
      </c>
      <c r="F7" s="9" t="s">
        <v>77</v>
      </c>
      <c r="G7">
        <v>4.8387096774193547E-2</v>
      </c>
      <c r="J7" s="12" t="s">
        <v>93</v>
      </c>
      <c r="K7">
        <v>8.9</v>
      </c>
      <c r="M7" s="12" t="s">
        <v>114</v>
      </c>
      <c r="N7">
        <v>10.008395755305868</v>
      </c>
    </row>
    <row r="8" spans="1:19" ht="18" x14ac:dyDescent="0.35">
      <c r="A8" s="10" t="s">
        <v>78</v>
      </c>
      <c r="B8">
        <v>5.0092764378478662</v>
      </c>
      <c r="F8" s="10" t="s">
        <v>78</v>
      </c>
      <c r="G8">
        <v>0.64516129032258074</v>
      </c>
      <c r="J8" s="12" t="s">
        <v>94</v>
      </c>
      <c r="K8">
        <v>3.4249999999999998</v>
      </c>
      <c r="M8" s="12" t="s">
        <v>104</v>
      </c>
      <c r="N8">
        <v>3.0566666666666671</v>
      </c>
    </row>
    <row r="9" spans="1:19" ht="18" x14ac:dyDescent="0.35">
      <c r="A9" s="10" t="s">
        <v>79</v>
      </c>
      <c r="B9">
        <v>0.29684601113172537</v>
      </c>
      <c r="F9" s="10" t="s">
        <v>79</v>
      </c>
      <c r="G9">
        <v>0</v>
      </c>
      <c r="J9" s="12" t="s">
        <v>95</v>
      </c>
      <c r="K9" t="s">
        <v>101</v>
      </c>
      <c r="M9" s="12" t="s">
        <v>105</v>
      </c>
      <c r="N9">
        <v>2.1749999999999998</v>
      </c>
    </row>
    <row r="10" spans="1:19" ht="18" x14ac:dyDescent="0.35">
      <c r="A10" s="10" t="s">
        <v>80</v>
      </c>
      <c r="B10">
        <v>7.4211502782931343E-2</v>
      </c>
      <c r="F10" s="10" t="s">
        <v>80</v>
      </c>
      <c r="G10">
        <v>2.4813895781637719E-2</v>
      </c>
      <c r="J10" s="12" t="s">
        <v>96</v>
      </c>
      <c r="K10" t="s">
        <v>101</v>
      </c>
      <c r="M10" s="12" t="s">
        <v>106</v>
      </c>
      <c r="N10" t="s">
        <v>101</v>
      </c>
    </row>
    <row r="11" spans="1:19" ht="18" x14ac:dyDescent="0.35">
      <c r="A11" s="10" t="s">
        <v>81</v>
      </c>
      <c r="B11">
        <v>3.7105751391465672E-2</v>
      </c>
      <c r="F11" s="10" t="s">
        <v>81</v>
      </c>
      <c r="G11">
        <v>2.4813895781637719E-2</v>
      </c>
      <c r="J11" s="12" t="s">
        <v>97</v>
      </c>
      <c r="K11">
        <v>0.52500000000000002</v>
      </c>
      <c r="M11" s="12" t="s">
        <v>118</v>
      </c>
      <c r="N11">
        <v>1</v>
      </c>
    </row>
    <row r="12" spans="1:19" ht="18" x14ac:dyDescent="0.35">
      <c r="A12" s="12" t="s">
        <v>68</v>
      </c>
      <c r="B12">
        <f>((0.08*125)+(0.0359712230215827*139))/(139+125)</f>
        <v>5.6818181818181795E-2</v>
      </c>
      <c r="F12" s="12" t="s">
        <v>134</v>
      </c>
      <c r="G12">
        <v>0.66153846153846152</v>
      </c>
      <c r="J12" s="12" t="s">
        <v>103</v>
      </c>
      <c r="K12">
        <v>0.5</v>
      </c>
      <c r="M12" s="12" t="s">
        <v>119</v>
      </c>
      <c r="N12">
        <v>2</v>
      </c>
    </row>
    <row r="13" spans="1:19" ht="18" x14ac:dyDescent="0.35">
      <c r="A13" s="12" t="s">
        <v>69</v>
      </c>
      <c r="B13">
        <f>1-B12</f>
        <v>0.94318181818181823</v>
      </c>
      <c r="F13" s="12" t="s">
        <v>135</v>
      </c>
      <c r="G13">
        <v>0.16923076923076924</v>
      </c>
      <c r="M13" s="12" t="s">
        <v>120</v>
      </c>
      <c r="N13">
        <v>2</v>
      </c>
    </row>
    <row r="14" spans="1:19" ht="18" x14ac:dyDescent="0.35">
      <c r="A14" s="12" t="s">
        <v>71</v>
      </c>
      <c r="B14">
        <v>0</v>
      </c>
      <c r="F14" s="12" t="s">
        <v>136</v>
      </c>
      <c r="G14">
        <v>0.16923076923076924</v>
      </c>
      <c r="J14" s="12" t="s">
        <v>139</v>
      </c>
      <c r="M14" s="12" t="s">
        <v>121</v>
      </c>
      <c r="N14">
        <v>2</v>
      </c>
    </row>
    <row r="15" spans="1:19" ht="18" x14ac:dyDescent="0.35">
      <c r="A15" s="12" t="s">
        <v>70</v>
      </c>
      <c r="B15">
        <v>1</v>
      </c>
      <c r="F15" s="12" t="s">
        <v>137</v>
      </c>
      <c r="G15">
        <v>0</v>
      </c>
      <c r="J15" s="12" t="s">
        <v>140</v>
      </c>
    </row>
    <row r="16" spans="1:19" x14ac:dyDescent="0.25">
      <c r="A16" s="12"/>
    </row>
    <row r="17" spans="1:1" x14ac:dyDescent="0.25">
      <c r="A17" s="12" t="s">
        <v>141</v>
      </c>
    </row>
    <row r="18" spans="1:1" x14ac:dyDescent="0.25">
      <c r="A18" s="12" t="s">
        <v>143</v>
      </c>
    </row>
    <row r="19" spans="1:1" x14ac:dyDescent="0.25">
      <c r="A19" s="12" t="s">
        <v>142</v>
      </c>
    </row>
    <row r="20" spans="1:1" x14ac:dyDescent="0.25">
      <c r="A20" s="12"/>
    </row>
    <row r="21" spans="1:1" x14ac:dyDescent="0.25">
      <c r="A21" s="2"/>
    </row>
    <row r="22" spans="1:1" x14ac:dyDescent="0.25">
      <c r="A22" s="12"/>
    </row>
    <row r="23" spans="1:1" x14ac:dyDescent="0.25">
      <c r="A23" s="12"/>
    </row>
    <row r="24" spans="1:1" x14ac:dyDescent="0.25">
      <c r="A24" s="12"/>
    </row>
    <row r="25" spans="1:1" x14ac:dyDescent="0.25">
      <c r="A25" s="12"/>
    </row>
    <row r="26" spans="1:1" x14ac:dyDescent="0.25">
      <c r="A26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61DB-7569-459B-B064-4F19DD65FC76}">
  <dimension ref="A1:J42"/>
  <sheetViews>
    <sheetView workbookViewId="0">
      <selection activeCell="J2" sqref="J2"/>
    </sheetView>
  </sheetViews>
  <sheetFormatPr defaultRowHeight="15" x14ac:dyDescent="0.25"/>
  <sheetData>
    <row r="1" spans="1:10" x14ac:dyDescent="0.25">
      <c r="A1" t="s">
        <v>0</v>
      </c>
      <c r="B1" t="s">
        <v>45</v>
      </c>
      <c r="D1" t="s">
        <v>27</v>
      </c>
      <c r="E1" t="s">
        <v>123</v>
      </c>
      <c r="F1" t="s">
        <v>124</v>
      </c>
      <c r="G1" t="s">
        <v>125</v>
      </c>
      <c r="H1" t="s">
        <v>126</v>
      </c>
      <c r="J1" t="s">
        <v>132</v>
      </c>
    </row>
    <row r="2" spans="1:10" x14ac:dyDescent="0.25">
      <c r="A2" t="s">
        <v>7</v>
      </c>
      <c r="B2">
        <v>4</v>
      </c>
      <c r="D2">
        <f>AVERAGE(B2:B42)</f>
        <v>7.2073170731707314</v>
      </c>
      <c r="E2">
        <f>AVERAGEIFS(B2:B42,A2:A42,"C")</f>
        <v>7.25</v>
      </c>
      <c r="F2" t="s">
        <v>101</v>
      </c>
      <c r="G2">
        <f>AVERAGEIFS(B2:B42,A2:A42,"T")</f>
        <v>4</v>
      </c>
      <c r="J2">
        <f>_xlfn.VAR.S(B2:B11,B13:B32,B34,B36:B42)</f>
        <v>30.023648648648649</v>
      </c>
    </row>
    <row r="3" spans="1:10" x14ac:dyDescent="0.25">
      <c r="A3" t="s">
        <v>7</v>
      </c>
      <c r="B3">
        <v>2.5</v>
      </c>
    </row>
    <row r="4" spans="1:10" x14ac:dyDescent="0.25">
      <c r="A4" t="s">
        <v>7</v>
      </c>
      <c r="B4">
        <v>5</v>
      </c>
    </row>
    <row r="5" spans="1:10" x14ac:dyDescent="0.25">
      <c r="A5" t="s">
        <v>7</v>
      </c>
      <c r="B5">
        <v>4</v>
      </c>
    </row>
    <row r="6" spans="1:10" x14ac:dyDescent="0.25">
      <c r="A6" t="s">
        <v>7</v>
      </c>
      <c r="B6">
        <v>4</v>
      </c>
    </row>
    <row r="7" spans="1:10" x14ac:dyDescent="0.25">
      <c r="A7" t="s">
        <v>7</v>
      </c>
      <c r="B7">
        <v>3.5</v>
      </c>
    </row>
    <row r="8" spans="1:10" x14ac:dyDescent="0.25">
      <c r="A8" t="s">
        <v>7</v>
      </c>
      <c r="B8">
        <v>11.5</v>
      </c>
    </row>
    <row r="9" spans="1:10" x14ac:dyDescent="0.25">
      <c r="A9" t="s">
        <v>7</v>
      </c>
      <c r="B9">
        <v>2</v>
      </c>
    </row>
    <row r="10" spans="1:10" x14ac:dyDescent="0.25">
      <c r="A10" t="s">
        <v>7</v>
      </c>
      <c r="B10">
        <v>2</v>
      </c>
    </row>
    <row r="11" spans="1:10" x14ac:dyDescent="0.25">
      <c r="A11" t="s">
        <v>7</v>
      </c>
      <c r="B11">
        <v>11.5</v>
      </c>
    </row>
    <row r="12" spans="1:10" x14ac:dyDescent="0.25">
      <c r="A12" t="s">
        <v>10</v>
      </c>
      <c r="B12">
        <v>4</v>
      </c>
    </row>
    <row r="13" spans="1:10" x14ac:dyDescent="0.25">
      <c r="A13" t="s">
        <v>7</v>
      </c>
      <c r="B13">
        <v>4</v>
      </c>
    </row>
    <row r="14" spans="1:10" x14ac:dyDescent="0.25">
      <c r="A14" t="s">
        <v>7</v>
      </c>
      <c r="B14">
        <v>5</v>
      </c>
    </row>
    <row r="15" spans="1:10" x14ac:dyDescent="0.25">
      <c r="A15" t="s">
        <v>7</v>
      </c>
      <c r="B15">
        <v>3</v>
      </c>
    </row>
    <row r="16" spans="1:10" x14ac:dyDescent="0.25">
      <c r="A16" t="s">
        <v>7</v>
      </c>
      <c r="B16">
        <v>3</v>
      </c>
    </row>
    <row r="17" spans="1:2" x14ac:dyDescent="0.25">
      <c r="A17" t="s">
        <v>7</v>
      </c>
      <c r="B17">
        <v>19</v>
      </c>
    </row>
    <row r="18" spans="1:2" x14ac:dyDescent="0.25">
      <c r="A18" t="s">
        <v>7</v>
      </c>
      <c r="B18">
        <v>27</v>
      </c>
    </row>
    <row r="19" spans="1:2" x14ac:dyDescent="0.25">
      <c r="A19" t="s">
        <v>7</v>
      </c>
      <c r="B19">
        <v>4</v>
      </c>
    </row>
    <row r="20" spans="1:2" x14ac:dyDescent="0.25">
      <c r="A20" t="s">
        <v>7</v>
      </c>
      <c r="B20">
        <v>11</v>
      </c>
    </row>
    <row r="21" spans="1:2" x14ac:dyDescent="0.25">
      <c r="A21" t="s">
        <v>7</v>
      </c>
      <c r="B21">
        <v>10</v>
      </c>
    </row>
    <row r="22" spans="1:2" x14ac:dyDescent="0.25">
      <c r="A22" t="s">
        <v>7</v>
      </c>
      <c r="B22">
        <v>11</v>
      </c>
    </row>
    <row r="23" spans="1:2" x14ac:dyDescent="0.25">
      <c r="A23" t="s">
        <v>7</v>
      </c>
      <c r="B23">
        <v>4</v>
      </c>
    </row>
    <row r="24" spans="1:2" x14ac:dyDescent="0.25">
      <c r="A24" t="s">
        <v>7</v>
      </c>
      <c r="B24">
        <v>7</v>
      </c>
    </row>
    <row r="25" spans="1:2" x14ac:dyDescent="0.25">
      <c r="A25" t="s">
        <v>7</v>
      </c>
      <c r="B25">
        <v>8</v>
      </c>
    </row>
    <row r="26" spans="1:2" x14ac:dyDescent="0.25">
      <c r="A26" t="s">
        <v>7</v>
      </c>
      <c r="B26">
        <v>7.5</v>
      </c>
    </row>
    <row r="27" spans="1:2" x14ac:dyDescent="0.25">
      <c r="A27" t="s">
        <v>7</v>
      </c>
      <c r="B27">
        <v>8</v>
      </c>
    </row>
    <row r="28" spans="1:2" x14ac:dyDescent="0.25">
      <c r="A28" t="s">
        <v>7</v>
      </c>
      <c r="B28">
        <v>18</v>
      </c>
    </row>
    <row r="29" spans="1:2" x14ac:dyDescent="0.25">
      <c r="A29" t="s">
        <v>7</v>
      </c>
      <c r="B29">
        <v>13</v>
      </c>
    </row>
    <row r="30" spans="1:2" x14ac:dyDescent="0.25">
      <c r="A30" t="s">
        <v>7</v>
      </c>
      <c r="B30">
        <v>14</v>
      </c>
    </row>
    <row r="31" spans="1:2" x14ac:dyDescent="0.25">
      <c r="A31" t="s">
        <v>7</v>
      </c>
      <c r="B31">
        <v>9</v>
      </c>
    </row>
    <row r="32" spans="1:2" x14ac:dyDescent="0.25">
      <c r="A32" t="s">
        <v>7</v>
      </c>
      <c r="B32">
        <v>5</v>
      </c>
    </row>
    <row r="33" spans="1:2" x14ac:dyDescent="0.25">
      <c r="A33" t="s">
        <v>9</v>
      </c>
      <c r="B33">
        <v>4</v>
      </c>
    </row>
    <row r="34" spans="1:2" x14ac:dyDescent="0.25">
      <c r="A34" t="s">
        <v>7</v>
      </c>
      <c r="B34">
        <v>4</v>
      </c>
    </row>
    <row r="35" spans="1:2" x14ac:dyDescent="0.25">
      <c r="A35" t="s">
        <v>9</v>
      </c>
      <c r="B35">
        <v>12</v>
      </c>
    </row>
    <row r="36" spans="1:2" x14ac:dyDescent="0.25">
      <c r="A36" t="s">
        <v>7</v>
      </c>
      <c r="B36">
        <v>2</v>
      </c>
    </row>
    <row r="37" spans="1:2" x14ac:dyDescent="0.25">
      <c r="A37" t="s">
        <v>7</v>
      </c>
      <c r="B37">
        <v>7</v>
      </c>
    </row>
    <row r="38" spans="1:2" x14ac:dyDescent="0.25">
      <c r="A38" t="s">
        <v>7</v>
      </c>
      <c r="B38">
        <v>3</v>
      </c>
    </row>
    <row r="39" spans="1:2" x14ac:dyDescent="0.25">
      <c r="A39" t="s">
        <v>7</v>
      </c>
      <c r="B39">
        <v>3</v>
      </c>
    </row>
    <row r="40" spans="1:2" x14ac:dyDescent="0.25">
      <c r="A40" t="s">
        <v>7</v>
      </c>
      <c r="B40">
        <v>9</v>
      </c>
    </row>
    <row r="41" spans="1:2" x14ac:dyDescent="0.25">
      <c r="A41" t="s">
        <v>7</v>
      </c>
      <c r="B41">
        <v>4</v>
      </c>
    </row>
    <row r="42" spans="1:2" x14ac:dyDescent="0.25">
      <c r="A42" t="s">
        <v>7</v>
      </c>
      <c r="B4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D916-F7BA-4189-9EAB-05B3909036A8}">
  <dimension ref="A1:T91"/>
  <sheetViews>
    <sheetView topLeftCell="B31" workbookViewId="0">
      <selection activeCell="G21" sqref="G2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11</v>
      </c>
      <c r="J1" t="s">
        <v>13</v>
      </c>
      <c r="K1" t="s">
        <v>12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32</v>
      </c>
    </row>
    <row r="2" spans="1:20" x14ac:dyDescent="0.25">
      <c r="A2" t="s">
        <v>7</v>
      </c>
      <c r="B2">
        <v>3</v>
      </c>
      <c r="C2" t="s">
        <v>11</v>
      </c>
      <c r="G2" t="s">
        <v>14</v>
      </c>
      <c r="M2" t="s">
        <v>8</v>
      </c>
      <c r="Q2">
        <v>54</v>
      </c>
      <c r="R2">
        <v>58</v>
      </c>
      <c r="S2" s="2" t="s">
        <v>14</v>
      </c>
      <c r="T2">
        <v>4</v>
      </c>
    </row>
    <row r="3" spans="1:20" x14ac:dyDescent="0.25">
      <c r="A3" t="s">
        <v>7</v>
      </c>
      <c r="B3">
        <v>19</v>
      </c>
      <c r="C3" t="s">
        <v>11</v>
      </c>
      <c r="G3" t="s">
        <v>14</v>
      </c>
      <c r="M3" t="s">
        <v>7</v>
      </c>
      <c r="Q3">
        <v>67</v>
      </c>
      <c r="R3">
        <v>69</v>
      </c>
      <c r="S3" s="2" t="s">
        <v>14</v>
      </c>
      <c r="T3">
        <v>2</v>
      </c>
    </row>
    <row r="4" spans="1:20" x14ac:dyDescent="0.25">
      <c r="A4" t="s">
        <v>7</v>
      </c>
      <c r="B4">
        <v>20</v>
      </c>
      <c r="C4" t="s">
        <v>11</v>
      </c>
      <c r="G4" t="s">
        <v>14</v>
      </c>
      <c r="I4">
        <v>105</v>
      </c>
      <c r="J4">
        <f>I4+31</f>
        <v>136</v>
      </c>
      <c r="K4">
        <f t="shared" ref="K4" si="0">J4+2</f>
        <v>138</v>
      </c>
      <c r="M4" t="s">
        <v>7</v>
      </c>
      <c r="Q4">
        <v>76</v>
      </c>
      <c r="R4">
        <v>78</v>
      </c>
      <c r="S4" s="2" t="s">
        <v>14</v>
      </c>
      <c r="T4">
        <v>2</v>
      </c>
    </row>
    <row r="5" spans="1:20" x14ac:dyDescent="0.25">
      <c r="A5" t="s">
        <v>7</v>
      </c>
      <c r="B5">
        <v>22</v>
      </c>
      <c r="C5" t="s">
        <v>11</v>
      </c>
      <c r="G5" t="s">
        <v>14</v>
      </c>
      <c r="I5">
        <f>K4+24</f>
        <v>162</v>
      </c>
      <c r="J5">
        <f>I5+31</f>
        <v>193</v>
      </c>
      <c r="K5">
        <f>J5+2</f>
        <v>195</v>
      </c>
      <c r="M5" t="s">
        <v>7</v>
      </c>
      <c r="Q5">
        <v>115</v>
      </c>
      <c r="R5">
        <v>127</v>
      </c>
      <c r="S5" s="2" t="s">
        <v>14</v>
      </c>
      <c r="T5">
        <v>12</v>
      </c>
    </row>
    <row r="6" spans="1:20" x14ac:dyDescent="0.25">
      <c r="A6" t="s">
        <v>7</v>
      </c>
      <c r="B6">
        <v>24</v>
      </c>
      <c r="C6" t="s">
        <v>11</v>
      </c>
      <c r="G6" t="s">
        <v>14</v>
      </c>
      <c r="I6">
        <f t="shared" ref="I6:I21" si="1">K5+24</f>
        <v>219</v>
      </c>
      <c r="J6">
        <f t="shared" ref="J6:J21" si="2">I6+31</f>
        <v>250</v>
      </c>
      <c r="K6">
        <f t="shared" ref="K6:K21" si="3">J6+2</f>
        <v>252</v>
      </c>
      <c r="M6" t="s">
        <v>7</v>
      </c>
      <c r="Q6">
        <v>121</v>
      </c>
      <c r="R6">
        <v>123</v>
      </c>
      <c r="S6" s="2" t="s">
        <v>14</v>
      </c>
      <c r="T6">
        <v>2</v>
      </c>
    </row>
    <row r="7" spans="1:20" x14ac:dyDescent="0.25">
      <c r="A7" t="s">
        <v>7</v>
      </c>
      <c r="B7">
        <v>61</v>
      </c>
      <c r="C7" t="s">
        <v>11</v>
      </c>
      <c r="G7" t="s">
        <v>14</v>
      </c>
      <c r="I7">
        <f t="shared" si="1"/>
        <v>276</v>
      </c>
      <c r="J7">
        <f t="shared" si="2"/>
        <v>307</v>
      </c>
      <c r="K7">
        <f t="shared" si="3"/>
        <v>309</v>
      </c>
      <c r="M7" t="s">
        <v>7</v>
      </c>
      <c r="Q7">
        <v>51</v>
      </c>
      <c r="R7">
        <v>54</v>
      </c>
      <c r="S7" s="2" t="s">
        <v>14</v>
      </c>
      <c r="T7">
        <v>3</v>
      </c>
    </row>
    <row r="8" spans="1:20" x14ac:dyDescent="0.25">
      <c r="A8" t="s">
        <v>7</v>
      </c>
      <c r="B8">
        <v>69</v>
      </c>
      <c r="C8" t="s">
        <v>11</v>
      </c>
      <c r="G8" t="s">
        <v>12</v>
      </c>
      <c r="I8">
        <f t="shared" si="1"/>
        <v>333</v>
      </c>
      <c r="J8">
        <f t="shared" si="2"/>
        <v>364</v>
      </c>
      <c r="K8">
        <f t="shared" si="3"/>
        <v>366</v>
      </c>
      <c r="M8" t="s">
        <v>7</v>
      </c>
      <c r="Q8">
        <v>55</v>
      </c>
      <c r="R8">
        <v>58</v>
      </c>
      <c r="S8" s="2" t="s">
        <v>14</v>
      </c>
      <c r="T8">
        <v>3</v>
      </c>
    </row>
    <row r="9" spans="1:20" x14ac:dyDescent="0.25">
      <c r="A9" t="s">
        <v>7</v>
      </c>
      <c r="B9">
        <v>77</v>
      </c>
      <c r="C9" t="s">
        <v>11</v>
      </c>
      <c r="G9" t="s">
        <v>14</v>
      </c>
      <c r="I9">
        <f t="shared" si="1"/>
        <v>390</v>
      </c>
      <c r="J9">
        <f t="shared" si="2"/>
        <v>421</v>
      </c>
      <c r="K9">
        <f t="shared" si="3"/>
        <v>423</v>
      </c>
      <c r="M9" t="s">
        <v>7</v>
      </c>
      <c r="Q9">
        <v>65</v>
      </c>
      <c r="R9">
        <v>66</v>
      </c>
      <c r="S9" s="2" t="s">
        <v>14</v>
      </c>
      <c r="T9">
        <v>1</v>
      </c>
    </row>
    <row r="10" spans="1:20" x14ac:dyDescent="0.25">
      <c r="A10" t="s">
        <v>7</v>
      </c>
      <c r="B10">
        <v>80</v>
      </c>
      <c r="C10" t="s">
        <v>11</v>
      </c>
      <c r="G10" t="s">
        <v>14</v>
      </c>
      <c r="I10">
        <f t="shared" si="1"/>
        <v>447</v>
      </c>
      <c r="J10">
        <f t="shared" si="2"/>
        <v>478</v>
      </c>
      <c r="K10">
        <f t="shared" si="3"/>
        <v>480</v>
      </c>
      <c r="M10" t="s">
        <v>7</v>
      </c>
      <c r="Q10">
        <v>10</v>
      </c>
      <c r="R10">
        <v>12</v>
      </c>
      <c r="S10" s="2" t="s">
        <v>14</v>
      </c>
      <c r="T10">
        <v>2</v>
      </c>
    </row>
    <row r="11" spans="1:20" x14ac:dyDescent="0.25">
      <c r="A11" t="s">
        <v>7</v>
      </c>
      <c r="B11">
        <v>90</v>
      </c>
      <c r="C11" t="s">
        <v>12</v>
      </c>
      <c r="G11" t="s">
        <v>14</v>
      </c>
      <c r="I11">
        <f t="shared" si="1"/>
        <v>504</v>
      </c>
      <c r="J11">
        <f t="shared" si="2"/>
        <v>535</v>
      </c>
      <c r="K11">
        <f t="shared" si="3"/>
        <v>537</v>
      </c>
      <c r="M11" t="s">
        <v>7</v>
      </c>
      <c r="Q11">
        <v>53</v>
      </c>
      <c r="R11">
        <v>55</v>
      </c>
      <c r="S11" s="2" t="s">
        <v>14</v>
      </c>
      <c r="T11">
        <v>2</v>
      </c>
    </row>
    <row r="12" spans="1:20" x14ac:dyDescent="0.25">
      <c r="A12" t="s">
        <v>7</v>
      </c>
      <c r="B12">
        <v>116</v>
      </c>
      <c r="C12" t="s">
        <v>11</v>
      </c>
      <c r="G12" t="s">
        <v>12</v>
      </c>
      <c r="I12">
        <f t="shared" si="1"/>
        <v>561</v>
      </c>
      <c r="J12">
        <f t="shared" si="2"/>
        <v>592</v>
      </c>
      <c r="K12">
        <f t="shared" si="3"/>
        <v>594</v>
      </c>
      <c r="M12" t="s">
        <v>7</v>
      </c>
      <c r="Q12">
        <v>3</v>
      </c>
      <c r="R12">
        <v>6</v>
      </c>
      <c r="S12" s="2" t="s">
        <v>14</v>
      </c>
      <c r="T12">
        <v>3</v>
      </c>
    </row>
    <row r="13" spans="1:20" x14ac:dyDescent="0.25">
      <c r="A13" t="s">
        <v>7</v>
      </c>
      <c r="B13">
        <v>119</v>
      </c>
      <c r="C13" t="s">
        <v>11</v>
      </c>
      <c r="G13" t="s">
        <v>14</v>
      </c>
      <c r="I13">
        <f t="shared" si="1"/>
        <v>618</v>
      </c>
      <c r="J13">
        <f t="shared" si="2"/>
        <v>649</v>
      </c>
      <c r="K13">
        <f t="shared" si="3"/>
        <v>651</v>
      </c>
      <c r="M13" t="s">
        <v>7</v>
      </c>
      <c r="Q13">
        <v>2</v>
      </c>
      <c r="R13">
        <v>14</v>
      </c>
      <c r="S13" s="2" t="s">
        <v>14</v>
      </c>
      <c r="T13">
        <v>12</v>
      </c>
    </row>
    <row r="14" spans="1:20" x14ac:dyDescent="0.25">
      <c r="A14" t="s">
        <v>7</v>
      </c>
      <c r="B14">
        <v>123</v>
      </c>
      <c r="C14" t="s">
        <v>11</v>
      </c>
      <c r="G14" t="s">
        <v>14</v>
      </c>
      <c r="I14">
        <f t="shared" si="1"/>
        <v>675</v>
      </c>
      <c r="J14">
        <f t="shared" si="2"/>
        <v>706</v>
      </c>
      <c r="K14">
        <f t="shared" si="3"/>
        <v>708</v>
      </c>
      <c r="M14" t="s">
        <v>7</v>
      </c>
      <c r="Q14">
        <v>17</v>
      </c>
      <c r="R14">
        <v>23</v>
      </c>
      <c r="S14" s="2" t="s">
        <v>14</v>
      </c>
      <c r="T14">
        <v>6</v>
      </c>
    </row>
    <row r="15" spans="1:20" x14ac:dyDescent="0.25">
      <c r="A15" t="s">
        <v>7</v>
      </c>
      <c r="B15">
        <v>127</v>
      </c>
      <c r="C15" t="s">
        <v>11</v>
      </c>
      <c r="G15" t="s">
        <v>14</v>
      </c>
      <c r="I15">
        <f t="shared" si="1"/>
        <v>732</v>
      </c>
      <c r="J15">
        <f t="shared" si="2"/>
        <v>763</v>
      </c>
      <c r="K15">
        <f t="shared" si="3"/>
        <v>765</v>
      </c>
      <c r="M15" t="s">
        <v>10</v>
      </c>
      <c r="Q15">
        <v>23</v>
      </c>
      <c r="R15">
        <v>27</v>
      </c>
      <c r="S15" s="2" t="s">
        <v>14</v>
      </c>
      <c r="T15">
        <v>4</v>
      </c>
    </row>
    <row r="16" spans="1:20" x14ac:dyDescent="0.25">
      <c r="A16" t="s">
        <v>7</v>
      </c>
      <c r="B16">
        <v>144</v>
      </c>
      <c r="C16" t="s">
        <v>12</v>
      </c>
      <c r="G16" t="s">
        <v>14</v>
      </c>
      <c r="I16">
        <f t="shared" si="1"/>
        <v>789</v>
      </c>
      <c r="J16">
        <f t="shared" si="2"/>
        <v>820</v>
      </c>
      <c r="K16">
        <f t="shared" si="3"/>
        <v>822</v>
      </c>
      <c r="M16" t="s">
        <v>7</v>
      </c>
      <c r="Q16">
        <v>30</v>
      </c>
      <c r="R16">
        <v>33</v>
      </c>
      <c r="S16" s="2" t="s">
        <v>14</v>
      </c>
      <c r="T16">
        <v>3</v>
      </c>
    </row>
    <row r="17" spans="1:20" x14ac:dyDescent="0.25">
      <c r="A17" t="s">
        <v>7</v>
      </c>
      <c r="B17">
        <v>148</v>
      </c>
      <c r="C17" t="s">
        <v>12</v>
      </c>
      <c r="G17" t="s">
        <v>14</v>
      </c>
      <c r="I17">
        <f t="shared" si="1"/>
        <v>846</v>
      </c>
      <c r="J17">
        <f t="shared" si="2"/>
        <v>877</v>
      </c>
      <c r="K17">
        <f t="shared" si="3"/>
        <v>879</v>
      </c>
      <c r="M17" t="s">
        <v>7</v>
      </c>
      <c r="Q17">
        <v>2</v>
      </c>
      <c r="R17">
        <v>11</v>
      </c>
      <c r="S17" s="2" t="s">
        <v>14</v>
      </c>
      <c r="T17">
        <v>9</v>
      </c>
    </row>
    <row r="18" spans="1:20" x14ac:dyDescent="0.25">
      <c r="A18" t="s">
        <v>7</v>
      </c>
      <c r="B18">
        <v>149</v>
      </c>
      <c r="C18" t="s">
        <v>12</v>
      </c>
      <c r="G18" t="s">
        <v>14</v>
      </c>
      <c r="I18">
        <f t="shared" si="1"/>
        <v>903</v>
      </c>
      <c r="J18">
        <f t="shared" si="2"/>
        <v>934</v>
      </c>
      <c r="K18">
        <f t="shared" si="3"/>
        <v>936</v>
      </c>
      <c r="M18" t="s">
        <v>7</v>
      </c>
      <c r="Q18">
        <v>22</v>
      </c>
      <c r="R18">
        <v>24</v>
      </c>
      <c r="S18" s="2" t="s">
        <v>14</v>
      </c>
      <c r="T18">
        <v>1.5</v>
      </c>
    </row>
    <row r="19" spans="1:20" x14ac:dyDescent="0.25">
      <c r="A19" t="s">
        <v>8</v>
      </c>
      <c r="B19">
        <v>186</v>
      </c>
      <c r="C19" t="s">
        <v>11</v>
      </c>
      <c r="G19" t="s">
        <v>14</v>
      </c>
      <c r="I19">
        <f t="shared" si="1"/>
        <v>960</v>
      </c>
      <c r="J19">
        <f t="shared" si="2"/>
        <v>991</v>
      </c>
      <c r="K19">
        <f t="shared" si="3"/>
        <v>993</v>
      </c>
      <c r="M19" t="s">
        <v>8</v>
      </c>
      <c r="Q19">
        <v>31</v>
      </c>
      <c r="R19">
        <v>36.5</v>
      </c>
      <c r="S19" s="2" t="s">
        <v>14</v>
      </c>
      <c r="T19">
        <v>5.5</v>
      </c>
    </row>
    <row r="20" spans="1:20" x14ac:dyDescent="0.25">
      <c r="A20" t="s">
        <v>7</v>
      </c>
      <c r="B20">
        <v>208</v>
      </c>
      <c r="C20" t="s">
        <v>12</v>
      </c>
      <c r="G20" t="s">
        <v>14</v>
      </c>
      <c r="I20">
        <f t="shared" si="1"/>
        <v>1017</v>
      </c>
      <c r="J20">
        <f t="shared" si="2"/>
        <v>1048</v>
      </c>
      <c r="K20">
        <f t="shared" si="3"/>
        <v>1050</v>
      </c>
      <c r="M20" t="s">
        <v>7</v>
      </c>
      <c r="Q20">
        <v>1</v>
      </c>
      <c r="R20">
        <v>9</v>
      </c>
      <c r="S20" s="2" t="s">
        <v>14</v>
      </c>
      <c r="T20">
        <v>8</v>
      </c>
    </row>
    <row r="21" spans="1:20" x14ac:dyDescent="0.25">
      <c r="A21" t="s">
        <v>7</v>
      </c>
      <c r="B21">
        <v>212</v>
      </c>
      <c r="C21" t="s">
        <v>12</v>
      </c>
      <c r="G21" t="s">
        <v>14</v>
      </c>
      <c r="I21">
        <f t="shared" si="1"/>
        <v>1074</v>
      </c>
      <c r="J21">
        <f t="shared" si="2"/>
        <v>1105</v>
      </c>
      <c r="K21">
        <f t="shared" si="3"/>
        <v>1107</v>
      </c>
      <c r="M21" t="s">
        <v>7</v>
      </c>
      <c r="Q21">
        <v>3</v>
      </c>
      <c r="R21">
        <v>16</v>
      </c>
      <c r="S21" s="2" t="s">
        <v>14</v>
      </c>
      <c r="T21">
        <v>13</v>
      </c>
    </row>
    <row r="22" spans="1:20" x14ac:dyDescent="0.25">
      <c r="A22" t="s">
        <v>7</v>
      </c>
      <c r="B22">
        <f>180+48</f>
        <v>228</v>
      </c>
      <c r="C22" t="s">
        <v>11</v>
      </c>
      <c r="G22" t="s">
        <v>14</v>
      </c>
      <c r="M22" t="s">
        <v>7</v>
      </c>
      <c r="Q22">
        <v>18</v>
      </c>
      <c r="R22">
        <v>24</v>
      </c>
      <c r="S22" s="2" t="s">
        <v>14</v>
      </c>
      <c r="T22">
        <v>6</v>
      </c>
    </row>
    <row r="23" spans="1:20" x14ac:dyDescent="0.25">
      <c r="A23" t="s">
        <v>7</v>
      </c>
      <c r="B23">
        <f>180+55</f>
        <v>235</v>
      </c>
      <c r="C23" t="s">
        <v>11</v>
      </c>
      <c r="G23" t="s">
        <v>14</v>
      </c>
      <c r="M23" t="s">
        <v>7</v>
      </c>
      <c r="Q23">
        <v>20</v>
      </c>
      <c r="R23">
        <v>26</v>
      </c>
      <c r="S23" s="2" t="s">
        <v>14</v>
      </c>
      <c r="T23">
        <v>6</v>
      </c>
    </row>
    <row r="24" spans="1:20" x14ac:dyDescent="0.25">
      <c r="A24" t="s">
        <v>7</v>
      </c>
      <c r="B24">
        <f>240+6</f>
        <v>246</v>
      </c>
      <c r="C24" t="s">
        <v>11</v>
      </c>
      <c r="G24" t="s">
        <v>14</v>
      </c>
      <c r="M24" t="s">
        <v>7</v>
      </c>
      <c r="Q24">
        <v>22</v>
      </c>
      <c r="R24">
        <v>27</v>
      </c>
      <c r="S24" s="2" t="s">
        <v>14</v>
      </c>
      <c r="T24">
        <v>5</v>
      </c>
    </row>
    <row r="25" spans="1:20" x14ac:dyDescent="0.25">
      <c r="A25" t="s">
        <v>7</v>
      </c>
      <c r="B25">
        <f>240+8</f>
        <v>248</v>
      </c>
      <c r="C25" t="s">
        <v>11</v>
      </c>
      <c r="G25" t="s">
        <v>14</v>
      </c>
      <c r="M25" t="s">
        <v>7</v>
      </c>
      <c r="Q25">
        <v>0</v>
      </c>
      <c r="R25">
        <v>3</v>
      </c>
      <c r="S25" s="2" t="s">
        <v>14</v>
      </c>
      <c r="T25">
        <v>3</v>
      </c>
    </row>
    <row r="26" spans="1:20" x14ac:dyDescent="0.25">
      <c r="A26" t="s">
        <v>7</v>
      </c>
      <c r="B26">
        <f>B25+3</f>
        <v>251</v>
      </c>
      <c r="C26" t="s">
        <v>13</v>
      </c>
      <c r="G26" t="s">
        <v>14</v>
      </c>
      <c r="M26" t="s">
        <v>7</v>
      </c>
      <c r="Q26">
        <v>2</v>
      </c>
      <c r="R26">
        <v>18</v>
      </c>
      <c r="S26" s="2" t="s">
        <v>14</v>
      </c>
      <c r="T26">
        <v>16</v>
      </c>
    </row>
    <row r="27" spans="1:20" x14ac:dyDescent="0.25">
      <c r="A27" t="s">
        <v>7</v>
      </c>
      <c r="B27">
        <f>240+22</f>
        <v>262</v>
      </c>
      <c r="C27" t="s">
        <v>12</v>
      </c>
      <c r="G27" t="s">
        <v>14</v>
      </c>
      <c r="M27" t="s">
        <v>7</v>
      </c>
      <c r="Q27">
        <v>19</v>
      </c>
      <c r="R27">
        <v>25</v>
      </c>
      <c r="S27" s="2" t="s">
        <v>14</v>
      </c>
      <c r="T27">
        <v>6</v>
      </c>
    </row>
    <row r="28" spans="1:20" x14ac:dyDescent="0.25">
      <c r="A28" t="s">
        <v>7</v>
      </c>
      <c r="B28">
        <f>240+53</f>
        <v>293</v>
      </c>
      <c r="C28" t="s">
        <v>12</v>
      </c>
      <c r="G28" t="s">
        <v>14</v>
      </c>
      <c r="M28" t="s">
        <v>7</v>
      </c>
      <c r="Q28">
        <v>26</v>
      </c>
      <c r="R28">
        <v>32</v>
      </c>
      <c r="S28" s="2" t="s">
        <v>14</v>
      </c>
      <c r="T28">
        <v>5</v>
      </c>
    </row>
    <row r="29" spans="1:20" x14ac:dyDescent="0.25">
      <c r="A29" t="s">
        <v>7</v>
      </c>
      <c r="B29">
        <f>300+1</f>
        <v>301</v>
      </c>
      <c r="C29" t="s">
        <v>11</v>
      </c>
      <c r="G29" t="s">
        <v>14</v>
      </c>
      <c r="M29" t="s">
        <v>7</v>
      </c>
      <c r="Q29">
        <v>1</v>
      </c>
      <c r="R29">
        <v>15</v>
      </c>
      <c r="S29" s="2" t="s">
        <v>14</v>
      </c>
      <c r="T29">
        <v>14</v>
      </c>
    </row>
    <row r="30" spans="1:20" x14ac:dyDescent="0.25">
      <c r="A30" t="s">
        <v>7</v>
      </c>
      <c r="B30">
        <f>308</f>
        <v>308</v>
      </c>
      <c r="C30" t="s">
        <v>13</v>
      </c>
      <c r="G30" t="s">
        <v>14</v>
      </c>
      <c r="M30" t="s">
        <v>7</v>
      </c>
      <c r="Q30">
        <v>2</v>
      </c>
      <c r="R30">
        <v>19</v>
      </c>
      <c r="S30" s="2" t="s">
        <v>14</v>
      </c>
      <c r="T30">
        <v>17</v>
      </c>
    </row>
    <row r="31" spans="1:20" x14ac:dyDescent="0.25">
      <c r="A31" t="s">
        <v>7</v>
      </c>
      <c r="B31">
        <f>312</f>
        <v>312</v>
      </c>
      <c r="C31" t="s">
        <v>12</v>
      </c>
      <c r="G31" t="s">
        <v>12</v>
      </c>
      <c r="M31" t="s">
        <v>7</v>
      </c>
      <c r="Q31">
        <v>22</v>
      </c>
      <c r="R31">
        <v>25</v>
      </c>
      <c r="S31" s="2" t="s">
        <v>14</v>
      </c>
      <c r="T31">
        <v>3</v>
      </c>
    </row>
    <row r="32" spans="1:20" x14ac:dyDescent="0.25">
      <c r="A32" t="s">
        <v>7</v>
      </c>
      <c r="B32">
        <f>315</f>
        <v>315</v>
      </c>
      <c r="C32" t="s">
        <v>12</v>
      </c>
      <c r="G32" t="s">
        <v>14</v>
      </c>
      <c r="M32" t="s">
        <v>7</v>
      </c>
      <c r="Q32">
        <v>27</v>
      </c>
      <c r="R32">
        <v>30</v>
      </c>
      <c r="S32" s="2" t="s">
        <v>14</v>
      </c>
      <c r="T32">
        <v>3</v>
      </c>
    </row>
    <row r="33" spans="1:20" x14ac:dyDescent="0.25">
      <c r="A33" t="s">
        <v>7</v>
      </c>
      <c r="B33">
        <f>319</f>
        <v>319</v>
      </c>
      <c r="C33" t="s">
        <v>12</v>
      </c>
      <c r="G33" t="s">
        <v>12</v>
      </c>
      <c r="M33" t="s">
        <v>7</v>
      </c>
      <c r="Q33">
        <v>31</v>
      </c>
      <c r="R33">
        <v>33</v>
      </c>
      <c r="S33" s="2" t="s">
        <v>14</v>
      </c>
      <c r="T33">
        <v>2</v>
      </c>
    </row>
    <row r="34" spans="1:20" x14ac:dyDescent="0.25">
      <c r="A34" t="s">
        <v>7</v>
      </c>
      <c r="B34">
        <f>323</f>
        <v>323</v>
      </c>
      <c r="C34" t="s">
        <v>12</v>
      </c>
      <c r="G34" t="s">
        <v>14</v>
      </c>
      <c r="M34" t="s">
        <v>7</v>
      </c>
      <c r="Q34">
        <v>34</v>
      </c>
      <c r="R34">
        <v>35</v>
      </c>
      <c r="S34" s="2" t="s">
        <v>14</v>
      </c>
      <c r="T34">
        <v>1</v>
      </c>
    </row>
    <row r="35" spans="1:20" x14ac:dyDescent="0.25">
      <c r="A35" t="s">
        <v>7</v>
      </c>
      <c r="B35">
        <f>324</f>
        <v>324</v>
      </c>
      <c r="C35" t="s">
        <v>12</v>
      </c>
      <c r="G35" t="s">
        <v>14</v>
      </c>
      <c r="M35" t="s">
        <v>7</v>
      </c>
      <c r="Q35">
        <v>24</v>
      </c>
      <c r="R35">
        <v>26</v>
      </c>
      <c r="S35" s="2" t="s">
        <v>14</v>
      </c>
      <c r="T35">
        <v>2</v>
      </c>
    </row>
    <row r="36" spans="1:20" x14ac:dyDescent="0.25">
      <c r="A36" t="s">
        <v>8</v>
      </c>
      <c r="B36">
        <f>354</f>
        <v>354</v>
      </c>
      <c r="C36" t="s">
        <v>11</v>
      </c>
      <c r="G36" t="s">
        <v>14</v>
      </c>
      <c r="M36" t="s">
        <v>7</v>
      </c>
      <c r="Q36">
        <v>22</v>
      </c>
      <c r="R36">
        <v>24</v>
      </c>
      <c r="S36" s="2" t="s">
        <v>14</v>
      </c>
      <c r="T36">
        <v>2</v>
      </c>
    </row>
    <row r="37" spans="1:20" x14ac:dyDescent="0.25">
      <c r="A37" t="s">
        <v>8</v>
      </c>
      <c r="B37">
        <f>360</f>
        <v>360</v>
      </c>
      <c r="C37" t="s">
        <v>11</v>
      </c>
      <c r="G37" t="s">
        <v>14</v>
      </c>
      <c r="M37" t="s">
        <v>7</v>
      </c>
      <c r="Q37">
        <v>24</v>
      </c>
      <c r="R37">
        <v>26</v>
      </c>
      <c r="S37" s="2" t="s">
        <v>14</v>
      </c>
      <c r="T37">
        <v>2</v>
      </c>
    </row>
    <row r="38" spans="1:20" x14ac:dyDescent="0.25">
      <c r="A38" t="s">
        <v>7</v>
      </c>
      <c r="B38">
        <f>383</f>
        <v>383</v>
      </c>
      <c r="C38" t="s">
        <v>12</v>
      </c>
      <c r="G38" t="s">
        <v>14</v>
      </c>
      <c r="M38" t="s">
        <v>7</v>
      </c>
      <c r="Q38">
        <v>21</v>
      </c>
      <c r="R38">
        <v>23</v>
      </c>
      <c r="S38" s="2" t="s">
        <v>14</v>
      </c>
      <c r="T38">
        <v>2</v>
      </c>
    </row>
    <row r="39" spans="1:20" x14ac:dyDescent="0.25">
      <c r="A39" t="s">
        <v>7</v>
      </c>
      <c r="B39">
        <f>360+25</f>
        <v>385</v>
      </c>
      <c r="C39" t="s">
        <v>12</v>
      </c>
      <c r="G39" t="s">
        <v>14</v>
      </c>
      <c r="M39" t="s">
        <v>7</v>
      </c>
      <c r="Q39" s="1">
        <v>1</v>
      </c>
      <c r="R39" s="1">
        <v>3</v>
      </c>
      <c r="S39" s="2" t="s">
        <v>14</v>
      </c>
      <c r="T39">
        <v>2</v>
      </c>
    </row>
    <row r="40" spans="1:20" x14ac:dyDescent="0.25">
      <c r="A40" t="s">
        <v>7</v>
      </c>
      <c r="B40">
        <f>390</f>
        <v>390</v>
      </c>
      <c r="C40" t="s">
        <v>11</v>
      </c>
      <c r="G40" t="s">
        <v>14</v>
      </c>
      <c r="M40" t="s">
        <v>7</v>
      </c>
      <c r="Q40" s="1">
        <v>9</v>
      </c>
      <c r="R40" s="1">
        <v>19</v>
      </c>
      <c r="S40" s="1" t="s">
        <v>12</v>
      </c>
      <c r="T40">
        <v>10</v>
      </c>
    </row>
    <row r="41" spans="1:20" x14ac:dyDescent="0.25">
      <c r="A41" t="s">
        <v>7</v>
      </c>
      <c r="B41">
        <f>391</f>
        <v>391</v>
      </c>
      <c r="C41" t="s">
        <v>11</v>
      </c>
      <c r="G41" t="s">
        <v>14</v>
      </c>
      <c r="M41" t="s">
        <v>8</v>
      </c>
      <c r="Q41" s="1">
        <v>1</v>
      </c>
      <c r="R41" s="1">
        <v>6</v>
      </c>
      <c r="S41" s="2" t="s">
        <v>14</v>
      </c>
      <c r="T41">
        <v>5</v>
      </c>
    </row>
    <row r="42" spans="1:20" x14ac:dyDescent="0.25">
      <c r="A42" t="s">
        <v>7</v>
      </c>
      <c r="B42">
        <v>393</v>
      </c>
      <c r="C42" t="s">
        <v>11</v>
      </c>
      <c r="G42" t="s">
        <v>14</v>
      </c>
      <c r="M42" t="s">
        <v>8</v>
      </c>
      <c r="Q42">
        <v>20</v>
      </c>
      <c r="R42">
        <v>31</v>
      </c>
      <c r="S42" s="2" t="s">
        <v>14</v>
      </c>
      <c r="T42">
        <v>11</v>
      </c>
    </row>
    <row r="43" spans="1:20" x14ac:dyDescent="0.25">
      <c r="A43" t="s">
        <v>7</v>
      </c>
      <c r="B43">
        <v>396</v>
      </c>
      <c r="C43" t="s">
        <v>11</v>
      </c>
      <c r="G43" t="s">
        <v>14</v>
      </c>
      <c r="M43" t="s">
        <v>7</v>
      </c>
      <c r="Q43" s="1">
        <v>1</v>
      </c>
      <c r="R43" s="1">
        <v>6</v>
      </c>
      <c r="S43" s="2" t="s">
        <v>14</v>
      </c>
      <c r="T43">
        <v>5</v>
      </c>
    </row>
    <row r="44" spans="1:20" x14ac:dyDescent="0.25">
      <c r="A44" t="s">
        <v>7</v>
      </c>
      <c r="B44">
        <v>420</v>
      </c>
      <c r="C44" t="s">
        <v>11</v>
      </c>
      <c r="G44" t="s">
        <v>14</v>
      </c>
      <c r="M44" t="s">
        <v>7</v>
      </c>
      <c r="Q44" s="2">
        <v>13</v>
      </c>
      <c r="R44" s="2">
        <v>16</v>
      </c>
      <c r="S44" s="2" t="s">
        <v>14</v>
      </c>
      <c r="T44">
        <v>3</v>
      </c>
    </row>
    <row r="45" spans="1:20" x14ac:dyDescent="0.25">
      <c r="A45" t="s">
        <v>7</v>
      </c>
      <c r="B45">
        <v>423</v>
      </c>
      <c r="C45" t="s">
        <v>12</v>
      </c>
      <c r="G45" t="s">
        <v>14</v>
      </c>
      <c r="M45" t="s">
        <v>7</v>
      </c>
      <c r="Q45" s="2">
        <v>24</v>
      </c>
      <c r="R45" s="2">
        <v>27</v>
      </c>
      <c r="S45" s="2" t="s">
        <v>14</v>
      </c>
      <c r="T45">
        <v>3</v>
      </c>
    </row>
    <row r="46" spans="1:20" x14ac:dyDescent="0.25">
      <c r="A46" t="s">
        <v>7</v>
      </c>
      <c r="B46">
        <v>426</v>
      </c>
      <c r="C46" t="s">
        <v>12</v>
      </c>
      <c r="G46" t="s">
        <v>14</v>
      </c>
      <c r="M46" t="s">
        <v>7</v>
      </c>
      <c r="Q46" s="2">
        <v>28</v>
      </c>
      <c r="R46" s="2">
        <v>33</v>
      </c>
      <c r="S46" s="2" t="s">
        <v>14</v>
      </c>
      <c r="T46">
        <v>5</v>
      </c>
    </row>
    <row r="47" spans="1:20" x14ac:dyDescent="0.25">
      <c r="A47" t="s">
        <v>8</v>
      </c>
      <c r="B47">
        <v>430</v>
      </c>
      <c r="C47" t="s">
        <v>12</v>
      </c>
      <c r="G47" t="s">
        <v>14</v>
      </c>
      <c r="M47" t="s">
        <v>7</v>
      </c>
      <c r="Q47" s="2">
        <v>36</v>
      </c>
      <c r="R47" s="2">
        <v>39</v>
      </c>
      <c r="S47" s="2" t="s">
        <v>14</v>
      </c>
      <c r="T47">
        <v>3</v>
      </c>
    </row>
    <row r="48" spans="1:20" x14ac:dyDescent="0.25">
      <c r="A48" t="s">
        <v>7</v>
      </c>
      <c r="B48">
        <v>433</v>
      </c>
      <c r="C48" t="s">
        <v>12</v>
      </c>
      <c r="G48" t="s">
        <v>14</v>
      </c>
      <c r="M48" t="s">
        <v>8</v>
      </c>
      <c r="Q48" s="2">
        <v>12</v>
      </c>
      <c r="R48" s="2">
        <v>15</v>
      </c>
      <c r="S48" s="2" t="s">
        <v>14</v>
      </c>
      <c r="T48">
        <v>3</v>
      </c>
    </row>
    <row r="49" spans="1:20" x14ac:dyDescent="0.25">
      <c r="A49" t="s">
        <v>7</v>
      </c>
      <c r="B49">
        <v>436</v>
      </c>
      <c r="C49" t="s">
        <v>12</v>
      </c>
      <c r="G49" t="s">
        <v>14</v>
      </c>
      <c r="M49" t="s">
        <v>7</v>
      </c>
      <c r="Q49" s="2">
        <v>23</v>
      </c>
      <c r="R49" s="2">
        <v>25</v>
      </c>
      <c r="S49" s="2" t="s">
        <v>14</v>
      </c>
      <c r="T49">
        <v>2</v>
      </c>
    </row>
    <row r="50" spans="1:20" x14ac:dyDescent="0.25">
      <c r="A50" t="s">
        <v>7</v>
      </c>
      <c r="B50">
        <v>438</v>
      </c>
      <c r="C50" t="s">
        <v>12</v>
      </c>
      <c r="G50" t="s">
        <v>14</v>
      </c>
      <c r="M50" t="s">
        <v>7</v>
      </c>
      <c r="Q50" s="1">
        <v>2</v>
      </c>
      <c r="R50" s="1">
        <v>6</v>
      </c>
      <c r="S50" s="2" t="s">
        <v>14</v>
      </c>
      <c r="T50">
        <v>4</v>
      </c>
    </row>
    <row r="51" spans="1:20" x14ac:dyDescent="0.25">
      <c r="A51" t="s">
        <v>7</v>
      </c>
      <c r="B51">
        <v>470</v>
      </c>
      <c r="C51" t="s">
        <v>11</v>
      </c>
      <c r="G51" t="s">
        <v>14</v>
      </c>
      <c r="M51" t="s">
        <v>7</v>
      </c>
      <c r="Q51" s="2">
        <v>32</v>
      </c>
      <c r="R51" s="2">
        <v>34.5</v>
      </c>
      <c r="S51" s="2" t="s">
        <v>14</v>
      </c>
      <c r="T51">
        <v>2.5</v>
      </c>
    </row>
    <row r="52" spans="1:20" x14ac:dyDescent="0.25">
      <c r="A52" t="s">
        <v>7</v>
      </c>
      <c r="B52">
        <v>498</v>
      </c>
      <c r="C52" t="s">
        <v>12</v>
      </c>
      <c r="G52" t="s">
        <v>14</v>
      </c>
      <c r="M52" t="s">
        <v>7</v>
      </c>
      <c r="Q52" s="1">
        <v>3</v>
      </c>
      <c r="R52" s="1">
        <v>8</v>
      </c>
      <c r="S52" s="1" t="s">
        <v>12</v>
      </c>
      <c r="T52">
        <v>5</v>
      </c>
    </row>
    <row r="53" spans="1:20" x14ac:dyDescent="0.25">
      <c r="A53" t="s">
        <v>7</v>
      </c>
      <c r="B53">
        <v>508</v>
      </c>
      <c r="C53" t="s">
        <v>11</v>
      </c>
      <c r="G53" t="s">
        <v>14</v>
      </c>
      <c r="M53" t="s">
        <v>7</v>
      </c>
      <c r="Q53" s="2">
        <v>22</v>
      </c>
      <c r="R53" s="2">
        <v>23.5</v>
      </c>
      <c r="S53" s="2" t="s">
        <v>14</v>
      </c>
      <c r="T53">
        <v>1.5</v>
      </c>
    </row>
    <row r="54" spans="1:20" x14ac:dyDescent="0.25">
      <c r="A54" t="s">
        <v>8</v>
      </c>
      <c r="B54">
        <f>480+35</f>
        <v>515</v>
      </c>
      <c r="C54" t="s">
        <v>11</v>
      </c>
      <c r="G54" t="s">
        <v>14</v>
      </c>
      <c r="M54" t="s">
        <v>7</v>
      </c>
      <c r="Q54" s="2">
        <v>23</v>
      </c>
      <c r="R54" s="2">
        <v>25.5</v>
      </c>
      <c r="S54" s="2" t="s">
        <v>14</v>
      </c>
      <c r="T54">
        <v>2.5</v>
      </c>
    </row>
    <row r="55" spans="1:20" x14ac:dyDescent="0.25">
      <c r="A55" t="s">
        <v>7</v>
      </c>
      <c r="B55">
        <f>547</f>
        <v>547</v>
      </c>
      <c r="C55" t="s">
        <v>12</v>
      </c>
      <c r="G55" t="s">
        <v>14</v>
      </c>
      <c r="M55" t="s">
        <v>7</v>
      </c>
      <c r="Q55" s="2">
        <v>31</v>
      </c>
      <c r="R55" s="2">
        <v>33</v>
      </c>
      <c r="S55" s="2" t="s">
        <v>14</v>
      </c>
      <c r="T55">
        <v>2</v>
      </c>
    </row>
    <row r="56" spans="1:20" x14ac:dyDescent="0.25">
      <c r="A56" t="s">
        <v>7</v>
      </c>
      <c r="B56">
        <f>552</f>
        <v>552</v>
      </c>
      <c r="C56" t="s">
        <v>12</v>
      </c>
      <c r="G56" t="s">
        <v>14</v>
      </c>
      <c r="M56" t="s">
        <v>7</v>
      </c>
      <c r="Q56" s="2">
        <v>6</v>
      </c>
      <c r="R56" s="2">
        <v>11</v>
      </c>
      <c r="S56" s="2" t="s">
        <v>14</v>
      </c>
      <c r="T56">
        <v>5</v>
      </c>
    </row>
    <row r="57" spans="1:20" x14ac:dyDescent="0.25">
      <c r="A57" t="s">
        <v>7</v>
      </c>
      <c r="B57">
        <v>556</v>
      </c>
      <c r="C57" t="s">
        <v>12</v>
      </c>
      <c r="G57" t="s">
        <v>14</v>
      </c>
      <c r="M57" t="s">
        <v>7</v>
      </c>
      <c r="Q57" s="1">
        <v>1</v>
      </c>
      <c r="R57" s="1">
        <v>5</v>
      </c>
      <c r="S57" s="2" t="s">
        <v>14</v>
      </c>
      <c r="T57">
        <v>4</v>
      </c>
    </row>
    <row r="58" spans="1:20" x14ac:dyDescent="0.25">
      <c r="A58" t="s">
        <v>7</v>
      </c>
      <c r="B58">
        <v>560</v>
      </c>
      <c r="C58" t="s">
        <v>12</v>
      </c>
      <c r="G58" t="s">
        <v>14</v>
      </c>
      <c r="M58" t="s">
        <v>8</v>
      </c>
      <c r="Q58" s="2">
        <v>3</v>
      </c>
      <c r="R58" s="2">
        <v>6.5</v>
      </c>
      <c r="S58" s="2" t="s">
        <v>14</v>
      </c>
      <c r="T58">
        <v>3.5</v>
      </c>
    </row>
    <row r="59" spans="1:20" x14ac:dyDescent="0.25">
      <c r="A59" t="s">
        <v>7</v>
      </c>
      <c r="B59">
        <v>568</v>
      </c>
      <c r="C59" t="s">
        <v>11</v>
      </c>
      <c r="G59" t="s">
        <v>14</v>
      </c>
      <c r="M59" t="s">
        <v>7</v>
      </c>
      <c r="Q59" s="2">
        <v>10</v>
      </c>
      <c r="R59" s="2">
        <v>13</v>
      </c>
      <c r="S59" s="2" t="s">
        <v>14</v>
      </c>
      <c r="T59">
        <v>3</v>
      </c>
    </row>
    <row r="60" spans="1:20" x14ac:dyDescent="0.25">
      <c r="A60" t="s">
        <v>7</v>
      </c>
      <c r="B60">
        <v>575</v>
      </c>
      <c r="C60" t="s">
        <v>11</v>
      </c>
      <c r="G60" t="s">
        <v>14</v>
      </c>
      <c r="M60" t="s">
        <v>7</v>
      </c>
      <c r="Q60" s="1">
        <v>11</v>
      </c>
      <c r="R60" s="1">
        <v>16</v>
      </c>
      <c r="S60" s="2" t="s">
        <v>14</v>
      </c>
      <c r="T60">
        <v>5</v>
      </c>
    </row>
    <row r="61" spans="1:20" x14ac:dyDescent="0.25">
      <c r="A61" t="s">
        <v>7</v>
      </c>
      <c r="B61">
        <v>580</v>
      </c>
      <c r="C61" t="s">
        <v>11</v>
      </c>
      <c r="G61" t="s">
        <v>14</v>
      </c>
      <c r="M61" t="s">
        <v>7</v>
      </c>
      <c r="Q61" s="1">
        <v>1.5</v>
      </c>
      <c r="R61" s="1">
        <v>6</v>
      </c>
      <c r="S61" s="2" t="s">
        <v>14</v>
      </c>
      <c r="T61">
        <v>4.5</v>
      </c>
    </row>
    <row r="62" spans="1:20" x14ac:dyDescent="0.25">
      <c r="A62" t="s">
        <v>7</v>
      </c>
      <c r="B62">
        <v>590</v>
      </c>
      <c r="C62" t="s">
        <v>11</v>
      </c>
      <c r="G62" t="s">
        <v>14</v>
      </c>
      <c r="T62">
        <v>3</v>
      </c>
    </row>
    <row r="63" spans="1:20" x14ac:dyDescent="0.25">
      <c r="A63" t="s">
        <v>7</v>
      </c>
      <c r="B63">
        <v>602</v>
      </c>
      <c r="C63" t="s">
        <v>12</v>
      </c>
      <c r="G63" t="s">
        <v>14</v>
      </c>
      <c r="T63">
        <v>2</v>
      </c>
    </row>
    <row r="64" spans="1:20" x14ac:dyDescent="0.25">
      <c r="A64" t="s">
        <v>7</v>
      </c>
      <c r="B64">
        <v>615</v>
      </c>
      <c r="C64" t="s">
        <v>12</v>
      </c>
      <c r="G64" t="s">
        <v>14</v>
      </c>
      <c r="T64">
        <v>1</v>
      </c>
    </row>
    <row r="65" spans="1:20" x14ac:dyDescent="0.25">
      <c r="A65" t="s">
        <v>9</v>
      </c>
      <c r="B65">
        <v>624</v>
      </c>
      <c r="C65" t="s">
        <v>11</v>
      </c>
      <c r="G65" t="s">
        <v>14</v>
      </c>
      <c r="T65">
        <v>2</v>
      </c>
    </row>
    <row r="66" spans="1:20" x14ac:dyDescent="0.25">
      <c r="A66" t="s">
        <v>7</v>
      </c>
      <c r="B66">
        <v>626</v>
      </c>
      <c r="C66" t="s">
        <v>11</v>
      </c>
      <c r="G66" t="s">
        <v>14</v>
      </c>
      <c r="T66">
        <v>2</v>
      </c>
    </row>
    <row r="67" spans="1:20" x14ac:dyDescent="0.25">
      <c r="A67" t="s">
        <v>7</v>
      </c>
      <c r="B67">
        <v>630</v>
      </c>
      <c r="C67" t="s">
        <v>11</v>
      </c>
      <c r="G67" t="s">
        <v>14</v>
      </c>
      <c r="T67">
        <v>2</v>
      </c>
    </row>
    <row r="68" spans="1:20" x14ac:dyDescent="0.25">
      <c r="A68" t="s">
        <v>7</v>
      </c>
      <c r="B68">
        <v>637</v>
      </c>
      <c r="C68" t="s">
        <v>11</v>
      </c>
      <c r="G68" t="s">
        <v>14</v>
      </c>
      <c r="T68">
        <v>2</v>
      </c>
    </row>
    <row r="69" spans="1:20" x14ac:dyDescent="0.25">
      <c r="A69" t="s">
        <v>7</v>
      </c>
      <c r="B69">
        <v>653</v>
      </c>
      <c r="C69" t="s">
        <v>12</v>
      </c>
      <c r="G69" t="s">
        <v>14</v>
      </c>
      <c r="T69">
        <v>2</v>
      </c>
    </row>
    <row r="70" spans="1:20" x14ac:dyDescent="0.25">
      <c r="A70" t="s">
        <v>7</v>
      </c>
      <c r="B70">
        <v>660</v>
      </c>
      <c r="C70" t="s">
        <v>12</v>
      </c>
      <c r="G70" t="s">
        <v>14</v>
      </c>
      <c r="T70">
        <v>10</v>
      </c>
    </row>
    <row r="71" spans="1:20" x14ac:dyDescent="0.25">
      <c r="A71" t="s">
        <v>7</v>
      </c>
      <c r="B71">
        <v>666</v>
      </c>
      <c r="C71" t="s">
        <v>12</v>
      </c>
      <c r="G71" t="s">
        <v>14</v>
      </c>
      <c r="T71">
        <v>5</v>
      </c>
    </row>
    <row r="72" spans="1:20" x14ac:dyDescent="0.25">
      <c r="A72" t="s">
        <v>10</v>
      </c>
      <c r="B72">
        <v>670</v>
      </c>
      <c r="C72" t="s">
        <v>12</v>
      </c>
      <c r="G72" t="s">
        <v>14</v>
      </c>
      <c r="T72">
        <v>1</v>
      </c>
    </row>
    <row r="73" spans="1:20" x14ac:dyDescent="0.25">
      <c r="A73" t="s">
        <v>10</v>
      </c>
      <c r="B73">
        <v>671</v>
      </c>
      <c r="C73" t="s">
        <v>12</v>
      </c>
      <c r="G73" t="s">
        <v>14</v>
      </c>
      <c r="T73">
        <v>5</v>
      </c>
    </row>
    <row r="74" spans="1:20" x14ac:dyDescent="0.25">
      <c r="A74" t="s">
        <v>7</v>
      </c>
      <c r="B74">
        <v>680</v>
      </c>
      <c r="C74" t="s">
        <v>11</v>
      </c>
      <c r="G74" t="s">
        <v>14</v>
      </c>
      <c r="T74">
        <v>3</v>
      </c>
    </row>
    <row r="75" spans="1:20" x14ac:dyDescent="0.25">
      <c r="A75" t="s">
        <v>7</v>
      </c>
      <c r="B75">
        <v>684</v>
      </c>
      <c r="C75" t="s">
        <v>11</v>
      </c>
      <c r="G75" t="s">
        <v>14</v>
      </c>
      <c r="T75">
        <v>3</v>
      </c>
    </row>
    <row r="76" spans="1:20" x14ac:dyDescent="0.25">
      <c r="A76" t="s">
        <v>7</v>
      </c>
      <c r="B76">
        <v>686</v>
      </c>
      <c r="C76" t="s">
        <v>11</v>
      </c>
      <c r="G76" t="s">
        <v>14</v>
      </c>
      <c r="T76">
        <v>5</v>
      </c>
    </row>
    <row r="77" spans="1:20" x14ac:dyDescent="0.25">
      <c r="A77" t="s">
        <v>7</v>
      </c>
      <c r="B77">
        <v>690</v>
      </c>
      <c r="C77" t="s">
        <v>11</v>
      </c>
      <c r="G77" t="s">
        <v>14</v>
      </c>
      <c r="T77">
        <v>3</v>
      </c>
    </row>
    <row r="78" spans="1:20" x14ac:dyDescent="0.25">
      <c r="A78" t="s">
        <v>7</v>
      </c>
      <c r="B78">
        <f>720+13</f>
        <v>733</v>
      </c>
      <c r="C78" t="s">
        <v>11</v>
      </c>
      <c r="G78" t="s">
        <v>14</v>
      </c>
      <c r="T78">
        <v>2</v>
      </c>
    </row>
    <row r="79" spans="1:20" x14ac:dyDescent="0.25">
      <c r="A79" t="s">
        <v>7</v>
      </c>
      <c r="B79">
        <f>720+35</f>
        <v>755</v>
      </c>
      <c r="C79" t="s">
        <v>11</v>
      </c>
      <c r="G79" t="s">
        <v>14</v>
      </c>
      <c r="T79">
        <v>2</v>
      </c>
    </row>
    <row r="80" spans="1:20" x14ac:dyDescent="0.25">
      <c r="A80" t="s">
        <v>7</v>
      </c>
      <c r="B80">
        <v>756</v>
      </c>
      <c r="C80" t="s">
        <v>11</v>
      </c>
      <c r="G80" t="s">
        <v>14</v>
      </c>
      <c r="T80">
        <v>4</v>
      </c>
    </row>
    <row r="81" spans="1:20" x14ac:dyDescent="0.25">
      <c r="A81" t="s">
        <v>7</v>
      </c>
      <c r="B81">
        <v>757</v>
      </c>
      <c r="C81" t="s">
        <v>11</v>
      </c>
      <c r="G81" t="s">
        <v>14</v>
      </c>
      <c r="T81">
        <v>2.5</v>
      </c>
    </row>
    <row r="82" spans="1:20" x14ac:dyDescent="0.25">
      <c r="T82">
        <v>5</v>
      </c>
    </row>
    <row r="83" spans="1:20" x14ac:dyDescent="0.25">
      <c r="T83">
        <v>1.5</v>
      </c>
    </row>
    <row r="84" spans="1:20" x14ac:dyDescent="0.25">
      <c r="T84">
        <v>2.5</v>
      </c>
    </row>
    <row r="85" spans="1:20" x14ac:dyDescent="0.25">
      <c r="T85">
        <v>2</v>
      </c>
    </row>
    <row r="86" spans="1:20" x14ac:dyDescent="0.25">
      <c r="T86">
        <v>5</v>
      </c>
    </row>
    <row r="87" spans="1:20" x14ac:dyDescent="0.25">
      <c r="T87">
        <v>4</v>
      </c>
    </row>
    <row r="88" spans="1:20" x14ac:dyDescent="0.25">
      <c r="T88">
        <v>3</v>
      </c>
    </row>
    <row r="89" spans="1:20" x14ac:dyDescent="0.25">
      <c r="T89">
        <v>3</v>
      </c>
    </row>
    <row r="90" spans="1:20" x14ac:dyDescent="0.25">
      <c r="T90">
        <v>5</v>
      </c>
    </row>
    <row r="91" spans="1:20" x14ac:dyDescent="0.25">
      <c r="T91">
        <v>4.5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4236-008B-4999-9D03-259465A7C0E5}">
  <dimension ref="A1:S98"/>
  <sheetViews>
    <sheetView workbookViewId="0">
      <pane ySplit="1" topLeftCell="A2" activePane="bottomLeft" state="frozen"/>
      <selection pane="bottomLeft" activeCell="K10" sqref="K10"/>
    </sheetView>
  </sheetViews>
  <sheetFormatPr defaultRowHeight="15" x14ac:dyDescent="0.25"/>
  <sheetData>
    <row r="1" spans="1:19" x14ac:dyDescent="0.25">
      <c r="A1" s="4" t="s">
        <v>15</v>
      </c>
      <c r="B1" s="4" t="s">
        <v>16</v>
      </c>
      <c r="C1" s="4" t="s">
        <v>17</v>
      </c>
      <c r="D1" s="4" t="s">
        <v>18</v>
      </c>
      <c r="F1" s="5" t="s">
        <v>15</v>
      </c>
      <c r="G1" s="5" t="s">
        <v>16</v>
      </c>
      <c r="H1" s="5" t="s">
        <v>17</v>
      </c>
      <c r="I1" s="5" t="s">
        <v>18</v>
      </c>
      <c r="K1" s="9" t="s">
        <v>53</v>
      </c>
      <c r="L1" s="9" t="s">
        <v>54</v>
      </c>
      <c r="M1" s="9" t="s">
        <v>55</v>
      </c>
      <c r="N1" s="9" t="s">
        <v>56</v>
      </c>
      <c r="P1" s="10" t="s">
        <v>53</v>
      </c>
      <c r="Q1" s="10" t="s">
        <v>54</v>
      </c>
      <c r="R1" s="10" t="s">
        <v>55</v>
      </c>
      <c r="S1" s="10" t="s">
        <v>56</v>
      </c>
    </row>
    <row r="2" spans="1:19" x14ac:dyDescent="0.25">
      <c r="A2">
        <v>6</v>
      </c>
      <c r="B2" s="3">
        <v>0</v>
      </c>
      <c r="C2" s="3">
        <v>0</v>
      </c>
      <c r="D2">
        <v>0</v>
      </c>
      <c r="F2">
        <v>1</v>
      </c>
      <c r="G2">
        <v>0</v>
      </c>
      <c r="H2">
        <v>0</v>
      </c>
      <c r="I2">
        <v>0</v>
      </c>
      <c r="K2">
        <f>(60/27)*AVERAGE(A2:A97)</f>
        <v>7.4768518518518521</v>
      </c>
      <c r="L2">
        <f>(60/27)*AVERAGE(B2:B97)</f>
        <v>1.1507936507936509</v>
      </c>
      <c r="M2">
        <f>(60/27)*AVERAGE(C2:C97)</f>
        <v>0.23148148148148151</v>
      </c>
      <c r="N2">
        <f>(60/27)*AVERAGE(D2:D97)</f>
        <v>9.2592592592592587E-2</v>
      </c>
      <c r="P2">
        <f>(60/33)*AVERAGE(F2:F97)</f>
        <v>5.0092764378478662</v>
      </c>
      <c r="Q2">
        <f>(60/33)*AVERAGE(G2:G97)</f>
        <v>0.29684601113172537</v>
      </c>
      <c r="R2">
        <f>(60/33)*AVERAGE(H2:H97)</f>
        <v>7.4211502782931343E-2</v>
      </c>
      <c r="S2">
        <f>(60/33)*AVERAGE(I2:I97)</f>
        <v>3.7105751391465672E-2</v>
      </c>
    </row>
    <row r="3" spans="1:19" x14ac:dyDescent="0.25">
      <c r="A3">
        <v>1</v>
      </c>
      <c r="B3" s="3">
        <v>2</v>
      </c>
      <c r="C3" s="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19" ht="15.75" thickBot="1" x14ac:dyDescent="0.3">
      <c r="A4">
        <v>3</v>
      </c>
      <c r="B4" s="3">
        <v>0</v>
      </c>
      <c r="C4" s="3">
        <v>1</v>
      </c>
      <c r="D4">
        <v>1</v>
      </c>
      <c r="F4">
        <v>2</v>
      </c>
      <c r="G4">
        <v>0</v>
      </c>
      <c r="H4">
        <v>0</v>
      </c>
      <c r="I4">
        <v>0</v>
      </c>
    </row>
    <row r="5" spans="1:19" ht="15.75" thickBot="1" x14ac:dyDescent="0.3">
      <c r="A5">
        <v>2</v>
      </c>
      <c r="B5" s="3">
        <v>0</v>
      </c>
      <c r="C5" s="3">
        <v>0</v>
      </c>
      <c r="D5">
        <v>0</v>
      </c>
      <c r="F5">
        <v>3</v>
      </c>
      <c r="G5">
        <v>0</v>
      </c>
      <c r="H5">
        <v>0</v>
      </c>
      <c r="I5">
        <v>0</v>
      </c>
      <c r="K5" s="6" t="s">
        <v>53</v>
      </c>
      <c r="L5" s="7" t="s">
        <v>54</v>
      </c>
      <c r="M5" s="7" t="s">
        <v>55</v>
      </c>
      <c r="N5" s="8" t="s">
        <v>56</v>
      </c>
    </row>
    <row r="6" spans="1:19" x14ac:dyDescent="0.25">
      <c r="A6">
        <v>5</v>
      </c>
      <c r="B6" s="3">
        <v>0</v>
      </c>
      <c r="C6" s="3">
        <v>0</v>
      </c>
      <c r="D6">
        <v>0</v>
      </c>
      <c r="F6">
        <v>2</v>
      </c>
      <c r="G6">
        <v>0</v>
      </c>
      <c r="H6">
        <v>0</v>
      </c>
      <c r="I6">
        <v>1</v>
      </c>
      <c r="K6">
        <f>((K2*96)+(P2*49))/145</f>
        <v>6.6429815395332641</v>
      </c>
      <c r="L6">
        <f t="shared" ref="L6:N6" si="0">((L2*96)+(Q2*49))/145</f>
        <v>0.86221824152858639</v>
      </c>
      <c r="M6">
        <f t="shared" si="0"/>
        <v>0.17833507488679903</v>
      </c>
      <c r="N6">
        <f t="shared" si="0"/>
        <v>7.3841866945315221E-2</v>
      </c>
    </row>
    <row r="7" spans="1:19" x14ac:dyDescent="0.25">
      <c r="A7">
        <v>3</v>
      </c>
      <c r="B7" s="3">
        <v>0</v>
      </c>
      <c r="C7" s="3">
        <v>0</v>
      </c>
      <c r="D7">
        <v>0</v>
      </c>
      <c r="F7">
        <v>1</v>
      </c>
      <c r="G7">
        <v>0</v>
      </c>
      <c r="H7">
        <v>0</v>
      </c>
      <c r="I7">
        <v>0</v>
      </c>
    </row>
    <row r="8" spans="1:19" x14ac:dyDescent="0.25">
      <c r="A8">
        <v>4</v>
      </c>
      <c r="B8" s="3">
        <v>0</v>
      </c>
      <c r="C8" s="3">
        <v>0</v>
      </c>
      <c r="D8">
        <v>0</v>
      </c>
      <c r="F8">
        <v>4</v>
      </c>
      <c r="G8">
        <v>0</v>
      </c>
      <c r="H8">
        <v>0</v>
      </c>
      <c r="I8">
        <v>0</v>
      </c>
      <c r="K8" s="1" t="s">
        <v>57</v>
      </c>
      <c r="L8" s="1" t="s">
        <v>58</v>
      </c>
    </row>
    <row r="9" spans="1:19" x14ac:dyDescent="0.25">
      <c r="A9">
        <v>1</v>
      </c>
      <c r="B9" s="3">
        <v>1</v>
      </c>
      <c r="C9" s="3">
        <v>0</v>
      </c>
      <c r="D9">
        <v>0</v>
      </c>
      <c r="F9">
        <v>1</v>
      </c>
      <c r="G9">
        <v>0</v>
      </c>
      <c r="H9">
        <v>0</v>
      </c>
      <c r="I9">
        <v>0</v>
      </c>
      <c r="K9" s="1">
        <f>5/(SUM(F2:F97)+SUM(I2:I97)+SUM(H2:H97)+F9)</f>
        <v>3.5971223021582732E-2</v>
      </c>
      <c r="L9" s="1">
        <f>1-K9</f>
        <v>0.96402877697841727</v>
      </c>
    </row>
    <row r="10" spans="1:19" x14ac:dyDescent="0.25">
      <c r="A10">
        <v>4</v>
      </c>
      <c r="B10" s="3">
        <v>0</v>
      </c>
      <c r="C10" s="3">
        <v>0</v>
      </c>
      <c r="D10">
        <v>0</v>
      </c>
      <c r="F10">
        <v>5</v>
      </c>
      <c r="G10">
        <v>0</v>
      </c>
      <c r="H10">
        <v>0</v>
      </c>
      <c r="I10">
        <v>0</v>
      </c>
      <c r="K10">
        <f>(SUM(F2:F97)+SUM(I2:I97)+SUM(H2:H97)+F9)</f>
        <v>139</v>
      </c>
    </row>
    <row r="11" spans="1:19" x14ac:dyDescent="0.25">
      <c r="A11">
        <v>4</v>
      </c>
      <c r="B11" s="3">
        <v>1</v>
      </c>
      <c r="C11" s="3">
        <v>0</v>
      </c>
      <c r="D11">
        <v>0</v>
      </c>
      <c r="F11">
        <v>4</v>
      </c>
      <c r="G11">
        <v>0</v>
      </c>
      <c r="H11">
        <v>0</v>
      </c>
      <c r="I11">
        <v>0</v>
      </c>
    </row>
    <row r="12" spans="1:19" x14ac:dyDescent="0.25">
      <c r="A12">
        <v>5</v>
      </c>
      <c r="B12" s="3">
        <v>0</v>
      </c>
      <c r="C12" s="3">
        <v>0</v>
      </c>
      <c r="D12">
        <v>0</v>
      </c>
      <c r="F12">
        <v>4</v>
      </c>
      <c r="G12">
        <v>0</v>
      </c>
      <c r="H12">
        <v>0</v>
      </c>
      <c r="I12">
        <v>0</v>
      </c>
    </row>
    <row r="13" spans="1:19" x14ac:dyDescent="0.25">
      <c r="A13">
        <v>1</v>
      </c>
      <c r="B13" s="3">
        <v>1</v>
      </c>
      <c r="C13" s="3">
        <v>1</v>
      </c>
      <c r="D13">
        <v>1</v>
      </c>
      <c r="F13">
        <v>3</v>
      </c>
      <c r="G13">
        <v>0</v>
      </c>
      <c r="H13">
        <v>0</v>
      </c>
      <c r="I13">
        <v>0</v>
      </c>
    </row>
    <row r="14" spans="1:19" x14ac:dyDescent="0.25">
      <c r="A14">
        <v>1</v>
      </c>
      <c r="B14" s="3">
        <v>0</v>
      </c>
      <c r="C14" s="3">
        <v>0</v>
      </c>
      <c r="D14">
        <v>0</v>
      </c>
      <c r="F14">
        <v>4</v>
      </c>
      <c r="G14">
        <v>0</v>
      </c>
      <c r="H14">
        <v>0</v>
      </c>
      <c r="I14">
        <v>0</v>
      </c>
    </row>
    <row r="15" spans="1:19" x14ac:dyDescent="0.25">
      <c r="A15">
        <v>4</v>
      </c>
      <c r="B15" s="3">
        <v>0</v>
      </c>
      <c r="C15" s="3">
        <v>0</v>
      </c>
      <c r="D15">
        <v>0</v>
      </c>
      <c r="F15">
        <v>1</v>
      </c>
      <c r="G15">
        <v>0</v>
      </c>
      <c r="H15">
        <v>0</v>
      </c>
      <c r="I15">
        <v>0</v>
      </c>
    </row>
    <row r="16" spans="1:19" x14ac:dyDescent="0.25">
      <c r="A16">
        <v>3</v>
      </c>
      <c r="B16" s="3">
        <v>0</v>
      </c>
      <c r="C16" s="3">
        <v>0</v>
      </c>
      <c r="D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6</v>
      </c>
      <c r="B17" s="3">
        <v>0</v>
      </c>
      <c r="C17" s="3">
        <v>0</v>
      </c>
      <c r="D17">
        <v>0</v>
      </c>
      <c r="F17">
        <v>5</v>
      </c>
      <c r="G17">
        <v>0</v>
      </c>
      <c r="H17">
        <v>0</v>
      </c>
      <c r="I17">
        <v>0</v>
      </c>
    </row>
    <row r="18" spans="1:9" x14ac:dyDescent="0.25">
      <c r="A18">
        <v>6</v>
      </c>
      <c r="B18" s="3">
        <v>0</v>
      </c>
      <c r="C18" s="3">
        <v>0</v>
      </c>
      <c r="D18">
        <v>0</v>
      </c>
      <c r="F18">
        <v>1</v>
      </c>
      <c r="G18">
        <v>1</v>
      </c>
      <c r="H18">
        <v>0</v>
      </c>
      <c r="I18">
        <v>0</v>
      </c>
    </row>
    <row r="19" spans="1:9" x14ac:dyDescent="0.25">
      <c r="A19">
        <v>5</v>
      </c>
      <c r="B19" s="3">
        <v>0</v>
      </c>
      <c r="C19" s="3">
        <v>1</v>
      </c>
      <c r="D19">
        <v>0</v>
      </c>
      <c r="F19">
        <v>1</v>
      </c>
      <c r="G19">
        <v>1</v>
      </c>
      <c r="H19">
        <v>0</v>
      </c>
      <c r="I19">
        <v>0</v>
      </c>
    </row>
    <row r="20" spans="1:9" x14ac:dyDescent="0.25">
      <c r="A20">
        <v>3</v>
      </c>
      <c r="B20" s="3">
        <v>0</v>
      </c>
      <c r="C20" s="3">
        <v>0</v>
      </c>
      <c r="D20">
        <v>0</v>
      </c>
      <c r="F20">
        <v>3</v>
      </c>
      <c r="G20">
        <v>0</v>
      </c>
      <c r="H20">
        <v>0</v>
      </c>
      <c r="I20">
        <v>0</v>
      </c>
    </row>
    <row r="21" spans="1:9" x14ac:dyDescent="0.25">
      <c r="A21">
        <v>3</v>
      </c>
      <c r="B21" s="3">
        <v>1</v>
      </c>
      <c r="C21" s="3">
        <v>0</v>
      </c>
      <c r="D21">
        <v>0</v>
      </c>
      <c r="F21">
        <v>1</v>
      </c>
      <c r="G21">
        <v>0</v>
      </c>
      <c r="H21">
        <v>0</v>
      </c>
      <c r="I21">
        <v>0</v>
      </c>
    </row>
    <row r="22" spans="1:9" x14ac:dyDescent="0.25">
      <c r="A22">
        <v>5</v>
      </c>
      <c r="B22" s="3">
        <v>1</v>
      </c>
      <c r="C22" s="3">
        <v>0</v>
      </c>
      <c r="D22">
        <v>0</v>
      </c>
      <c r="F22">
        <v>1</v>
      </c>
      <c r="G22">
        <v>0</v>
      </c>
      <c r="H22">
        <v>0</v>
      </c>
      <c r="I22">
        <v>0</v>
      </c>
    </row>
    <row r="23" spans="1:9" x14ac:dyDescent="0.25">
      <c r="A23">
        <v>5</v>
      </c>
      <c r="B23" s="3">
        <v>1</v>
      </c>
      <c r="C23" s="3">
        <v>0</v>
      </c>
      <c r="D23">
        <v>0</v>
      </c>
      <c r="F23">
        <v>3</v>
      </c>
      <c r="G23">
        <v>2</v>
      </c>
      <c r="H23">
        <v>0</v>
      </c>
      <c r="I23">
        <v>0</v>
      </c>
    </row>
    <row r="24" spans="1:9" x14ac:dyDescent="0.25">
      <c r="A24">
        <v>3</v>
      </c>
      <c r="B24" s="3">
        <v>0</v>
      </c>
      <c r="C24" s="3">
        <v>0</v>
      </c>
      <c r="D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3</v>
      </c>
      <c r="B25" s="3">
        <v>1</v>
      </c>
      <c r="C25" s="3">
        <v>0</v>
      </c>
      <c r="D25">
        <v>0</v>
      </c>
      <c r="F25">
        <v>2</v>
      </c>
      <c r="G25">
        <v>0</v>
      </c>
      <c r="H25">
        <v>0</v>
      </c>
      <c r="I25">
        <v>0</v>
      </c>
    </row>
    <row r="26" spans="1:9" x14ac:dyDescent="0.25">
      <c r="A26">
        <v>5</v>
      </c>
      <c r="B26" s="3">
        <v>1</v>
      </c>
      <c r="C26" s="3">
        <v>0</v>
      </c>
      <c r="D26">
        <v>0</v>
      </c>
      <c r="F26">
        <v>5</v>
      </c>
      <c r="G26">
        <v>0</v>
      </c>
      <c r="H26">
        <v>0</v>
      </c>
      <c r="I26">
        <v>0</v>
      </c>
    </row>
    <row r="27" spans="1:9" x14ac:dyDescent="0.25">
      <c r="A27">
        <v>7</v>
      </c>
      <c r="B27" s="3">
        <v>0</v>
      </c>
      <c r="C27" s="3">
        <v>0</v>
      </c>
      <c r="D27">
        <v>0</v>
      </c>
      <c r="F27">
        <v>1</v>
      </c>
      <c r="G27">
        <v>0</v>
      </c>
      <c r="H27">
        <v>0</v>
      </c>
      <c r="I27">
        <v>0</v>
      </c>
    </row>
    <row r="28" spans="1:9" x14ac:dyDescent="0.25">
      <c r="A28">
        <v>9</v>
      </c>
      <c r="B28" s="3">
        <v>0</v>
      </c>
      <c r="C28" s="3">
        <v>0</v>
      </c>
      <c r="D28">
        <v>0</v>
      </c>
      <c r="F28">
        <v>3</v>
      </c>
      <c r="G28">
        <v>1</v>
      </c>
      <c r="H28">
        <v>0</v>
      </c>
      <c r="I28">
        <v>0</v>
      </c>
    </row>
    <row r="29" spans="1:9" x14ac:dyDescent="0.25">
      <c r="A29">
        <v>6</v>
      </c>
      <c r="B29" s="3">
        <v>0</v>
      </c>
      <c r="C29" s="3">
        <v>0</v>
      </c>
      <c r="D29">
        <v>0</v>
      </c>
      <c r="F29">
        <v>1</v>
      </c>
      <c r="G29">
        <v>0</v>
      </c>
      <c r="H29">
        <v>0</v>
      </c>
      <c r="I29">
        <v>0</v>
      </c>
    </row>
    <row r="30" spans="1:9" x14ac:dyDescent="0.25">
      <c r="A30">
        <v>6</v>
      </c>
      <c r="B30" s="3">
        <v>0</v>
      </c>
      <c r="C30" s="3">
        <v>0</v>
      </c>
      <c r="D30">
        <v>0</v>
      </c>
      <c r="F30">
        <v>6</v>
      </c>
      <c r="G30">
        <v>0</v>
      </c>
      <c r="H30">
        <v>0</v>
      </c>
      <c r="I30">
        <v>0</v>
      </c>
    </row>
    <row r="31" spans="1:9" x14ac:dyDescent="0.25">
      <c r="A31">
        <v>3</v>
      </c>
      <c r="B31" s="3">
        <v>0</v>
      </c>
      <c r="C31" s="3">
        <v>0</v>
      </c>
      <c r="D31">
        <v>0</v>
      </c>
      <c r="F31">
        <v>4</v>
      </c>
      <c r="G31">
        <v>0</v>
      </c>
      <c r="H31">
        <v>0</v>
      </c>
      <c r="I31">
        <v>0</v>
      </c>
    </row>
    <row r="32" spans="1:9" x14ac:dyDescent="0.25">
      <c r="A32">
        <v>4</v>
      </c>
      <c r="B32" s="3">
        <v>0</v>
      </c>
      <c r="C32" s="3">
        <v>0</v>
      </c>
      <c r="D32">
        <v>0</v>
      </c>
      <c r="F32">
        <v>3</v>
      </c>
      <c r="G32">
        <v>0</v>
      </c>
      <c r="H32">
        <v>0</v>
      </c>
      <c r="I32">
        <v>0</v>
      </c>
    </row>
    <row r="33" spans="1:9" x14ac:dyDescent="0.25">
      <c r="A33">
        <v>4</v>
      </c>
      <c r="B33" s="3">
        <v>1</v>
      </c>
      <c r="C33" s="3">
        <v>0</v>
      </c>
      <c r="D33">
        <v>0</v>
      </c>
      <c r="F33">
        <v>1</v>
      </c>
      <c r="G33">
        <v>1</v>
      </c>
      <c r="H33">
        <v>0</v>
      </c>
      <c r="I33">
        <v>0</v>
      </c>
    </row>
    <row r="34" spans="1:9" x14ac:dyDescent="0.25">
      <c r="A34">
        <v>7</v>
      </c>
      <c r="B34" s="3">
        <v>0</v>
      </c>
      <c r="C34" s="3">
        <v>0</v>
      </c>
      <c r="D34">
        <v>0</v>
      </c>
      <c r="F34">
        <v>3</v>
      </c>
      <c r="G34">
        <v>0</v>
      </c>
      <c r="H34">
        <v>0</v>
      </c>
      <c r="I34">
        <v>0</v>
      </c>
    </row>
    <row r="35" spans="1:9" x14ac:dyDescent="0.25">
      <c r="A35">
        <v>2</v>
      </c>
      <c r="B35" s="3">
        <v>0</v>
      </c>
      <c r="C35" s="3">
        <v>0</v>
      </c>
      <c r="D35">
        <v>0</v>
      </c>
      <c r="F35">
        <v>1</v>
      </c>
      <c r="G35">
        <v>0</v>
      </c>
      <c r="H35">
        <v>0</v>
      </c>
      <c r="I35">
        <v>0</v>
      </c>
    </row>
    <row r="36" spans="1:9" x14ac:dyDescent="0.25">
      <c r="A36">
        <v>2</v>
      </c>
      <c r="B36" s="3">
        <v>1</v>
      </c>
      <c r="C36" s="3">
        <v>0</v>
      </c>
      <c r="D36">
        <v>0</v>
      </c>
      <c r="F36">
        <v>0</v>
      </c>
      <c r="G36">
        <v>1</v>
      </c>
      <c r="H36">
        <v>0</v>
      </c>
      <c r="I36">
        <v>0</v>
      </c>
    </row>
    <row r="37" spans="1:9" x14ac:dyDescent="0.25">
      <c r="A37">
        <v>0</v>
      </c>
      <c r="B37" s="3">
        <v>2</v>
      </c>
      <c r="C37" s="3">
        <v>0</v>
      </c>
      <c r="D37">
        <v>0</v>
      </c>
      <c r="F37">
        <v>3</v>
      </c>
      <c r="G37">
        <v>0</v>
      </c>
      <c r="H37">
        <v>0</v>
      </c>
      <c r="I37">
        <v>0</v>
      </c>
    </row>
    <row r="38" spans="1:9" x14ac:dyDescent="0.25">
      <c r="A38">
        <v>0</v>
      </c>
      <c r="B38" s="3">
        <v>1</v>
      </c>
      <c r="C38" s="3">
        <v>0</v>
      </c>
      <c r="D38">
        <v>0</v>
      </c>
      <c r="F38">
        <v>3</v>
      </c>
      <c r="G38">
        <v>0</v>
      </c>
      <c r="H38">
        <v>0</v>
      </c>
      <c r="I38">
        <v>0</v>
      </c>
    </row>
    <row r="39" spans="1:9" x14ac:dyDescent="0.25">
      <c r="A39">
        <v>4</v>
      </c>
      <c r="B39" s="3">
        <v>0</v>
      </c>
      <c r="C39" s="3">
        <v>0</v>
      </c>
      <c r="D39">
        <v>0</v>
      </c>
      <c r="F39">
        <v>6</v>
      </c>
      <c r="G39">
        <v>0</v>
      </c>
      <c r="H39">
        <v>0</v>
      </c>
      <c r="I39">
        <v>0</v>
      </c>
    </row>
    <row r="40" spans="1:9" x14ac:dyDescent="0.25">
      <c r="A40">
        <v>4</v>
      </c>
      <c r="B40" s="3">
        <v>1</v>
      </c>
      <c r="C40" s="3">
        <v>0</v>
      </c>
      <c r="D40">
        <v>0</v>
      </c>
      <c r="F40">
        <v>3</v>
      </c>
      <c r="G40">
        <v>0</v>
      </c>
      <c r="H40">
        <v>1</v>
      </c>
      <c r="I40">
        <v>0</v>
      </c>
    </row>
    <row r="41" spans="1:9" x14ac:dyDescent="0.25">
      <c r="A41">
        <v>1</v>
      </c>
      <c r="B41" s="3">
        <v>1</v>
      </c>
      <c r="C41" s="3">
        <v>0</v>
      </c>
      <c r="D41">
        <v>0</v>
      </c>
      <c r="F41">
        <v>4</v>
      </c>
      <c r="G41">
        <v>0</v>
      </c>
      <c r="H41">
        <v>0</v>
      </c>
      <c r="I41">
        <v>0</v>
      </c>
    </row>
    <row r="42" spans="1:9" x14ac:dyDescent="0.25">
      <c r="A42">
        <v>5</v>
      </c>
      <c r="B42" s="3">
        <v>0</v>
      </c>
      <c r="C42" s="3">
        <v>0</v>
      </c>
      <c r="D42">
        <v>0</v>
      </c>
      <c r="F42">
        <v>4</v>
      </c>
      <c r="G42">
        <v>0</v>
      </c>
      <c r="H42">
        <v>1</v>
      </c>
      <c r="I42">
        <v>0</v>
      </c>
    </row>
    <row r="43" spans="1:9" x14ac:dyDescent="0.25">
      <c r="A43">
        <v>1</v>
      </c>
      <c r="B43" s="3">
        <v>0</v>
      </c>
      <c r="C43" s="3">
        <v>0</v>
      </c>
      <c r="D43">
        <v>0</v>
      </c>
      <c r="F43">
        <v>9</v>
      </c>
      <c r="G43">
        <v>0</v>
      </c>
      <c r="H43">
        <v>0</v>
      </c>
      <c r="I43">
        <v>0</v>
      </c>
    </row>
    <row r="44" spans="1:9" x14ac:dyDescent="0.25">
      <c r="A44">
        <v>6</v>
      </c>
      <c r="B44" s="3">
        <v>0</v>
      </c>
      <c r="C44" s="3">
        <v>0</v>
      </c>
      <c r="D44">
        <v>0</v>
      </c>
      <c r="F44">
        <v>9</v>
      </c>
      <c r="G44">
        <v>0</v>
      </c>
      <c r="H44">
        <v>0</v>
      </c>
      <c r="I44">
        <v>0</v>
      </c>
    </row>
    <row r="45" spans="1:9" x14ac:dyDescent="0.25">
      <c r="A45">
        <v>1</v>
      </c>
      <c r="B45" s="3">
        <v>1</v>
      </c>
      <c r="C45" s="3">
        <v>0</v>
      </c>
      <c r="D45">
        <v>0</v>
      </c>
      <c r="F45">
        <v>3</v>
      </c>
      <c r="G45">
        <v>0</v>
      </c>
      <c r="H45">
        <v>0</v>
      </c>
      <c r="I45">
        <v>0</v>
      </c>
    </row>
    <row r="46" spans="1:9" x14ac:dyDescent="0.25">
      <c r="A46">
        <v>0</v>
      </c>
      <c r="B46" s="3">
        <v>0</v>
      </c>
      <c r="C46" s="3">
        <v>0</v>
      </c>
      <c r="D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6</v>
      </c>
      <c r="B47" s="3">
        <v>0</v>
      </c>
      <c r="C47" s="3">
        <v>0</v>
      </c>
      <c r="D47">
        <v>0</v>
      </c>
      <c r="F47">
        <v>3</v>
      </c>
      <c r="G47">
        <v>1</v>
      </c>
      <c r="H47">
        <v>0</v>
      </c>
      <c r="I47">
        <v>0</v>
      </c>
    </row>
    <row r="48" spans="1:9" x14ac:dyDescent="0.25">
      <c r="A48">
        <v>0</v>
      </c>
      <c r="B48" s="3"/>
      <c r="C48" s="3"/>
      <c r="D48">
        <v>0</v>
      </c>
      <c r="F48">
        <v>1</v>
      </c>
      <c r="G48">
        <v>0</v>
      </c>
      <c r="H48">
        <v>0</v>
      </c>
      <c r="I48">
        <v>0</v>
      </c>
    </row>
    <row r="49" spans="1:9" x14ac:dyDescent="0.25">
      <c r="A49">
        <v>4</v>
      </c>
      <c r="B49" s="3"/>
      <c r="C49" s="3"/>
      <c r="D49">
        <v>0</v>
      </c>
      <c r="F49">
        <v>5</v>
      </c>
      <c r="G49">
        <v>0</v>
      </c>
      <c r="H49">
        <v>0</v>
      </c>
      <c r="I49">
        <v>0</v>
      </c>
    </row>
    <row r="50" spans="1:9" x14ac:dyDescent="0.25">
      <c r="A50">
        <v>1</v>
      </c>
      <c r="B50" s="3"/>
      <c r="C50" s="3"/>
      <c r="D50">
        <v>0</v>
      </c>
      <c r="F50">
        <v>2</v>
      </c>
      <c r="G50">
        <v>0</v>
      </c>
      <c r="H50">
        <v>0</v>
      </c>
      <c r="I50">
        <v>0</v>
      </c>
    </row>
    <row r="51" spans="1:9" x14ac:dyDescent="0.25">
      <c r="A51">
        <v>5</v>
      </c>
      <c r="B51" s="3">
        <v>1</v>
      </c>
      <c r="C51" s="3"/>
      <c r="D51">
        <v>0</v>
      </c>
    </row>
    <row r="52" spans="1:9" x14ac:dyDescent="0.25">
      <c r="A52">
        <v>2</v>
      </c>
      <c r="B52" s="3"/>
      <c r="C52" s="3"/>
      <c r="D52">
        <v>0</v>
      </c>
    </row>
    <row r="53" spans="1:9" x14ac:dyDescent="0.25">
      <c r="A53">
        <v>3</v>
      </c>
      <c r="B53" s="3"/>
      <c r="C53" s="3"/>
      <c r="D53">
        <v>0</v>
      </c>
    </row>
    <row r="54" spans="1:9" x14ac:dyDescent="0.25">
      <c r="A54">
        <v>4</v>
      </c>
      <c r="D54">
        <v>0</v>
      </c>
    </row>
    <row r="55" spans="1:9" x14ac:dyDescent="0.25">
      <c r="A55">
        <v>6</v>
      </c>
      <c r="D55">
        <v>0</v>
      </c>
    </row>
    <row r="56" spans="1:9" x14ac:dyDescent="0.25">
      <c r="A56">
        <v>2</v>
      </c>
      <c r="D56">
        <v>0</v>
      </c>
    </row>
    <row r="57" spans="1:9" x14ac:dyDescent="0.25">
      <c r="A57">
        <v>5</v>
      </c>
      <c r="D57">
        <v>0</v>
      </c>
    </row>
    <row r="58" spans="1:9" x14ac:dyDescent="0.25">
      <c r="A58">
        <v>5</v>
      </c>
      <c r="C58">
        <v>1</v>
      </c>
      <c r="D58">
        <v>1</v>
      </c>
    </row>
    <row r="59" spans="1:9" x14ac:dyDescent="0.25">
      <c r="A59">
        <v>1</v>
      </c>
      <c r="B59">
        <v>1</v>
      </c>
      <c r="D59">
        <v>0</v>
      </c>
    </row>
    <row r="60" spans="1:9" x14ac:dyDescent="0.25">
      <c r="A60">
        <v>3</v>
      </c>
      <c r="B60">
        <v>1</v>
      </c>
      <c r="D60">
        <v>0</v>
      </c>
    </row>
    <row r="61" spans="1:9" x14ac:dyDescent="0.25">
      <c r="A61">
        <v>7</v>
      </c>
      <c r="D61">
        <v>0</v>
      </c>
    </row>
    <row r="62" spans="1:9" x14ac:dyDescent="0.25">
      <c r="A62">
        <v>4</v>
      </c>
      <c r="D62">
        <v>0</v>
      </c>
    </row>
    <row r="63" spans="1:9" x14ac:dyDescent="0.25">
      <c r="A63">
        <v>6</v>
      </c>
      <c r="D63">
        <v>0</v>
      </c>
    </row>
    <row r="64" spans="1:9" x14ac:dyDescent="0.25">
      <c r="A64">
        <v>3</v>
      </c>
      <c r="D64">
        <v>0</v>
      </c>
    </row>
    <row r="65" spans="1:4" x14ac:dyDescent="0.25">
      <c r="A65">
        <v>0</v>
      </c>
      <c r="D65">
        <v>0</v>
      </c>
    </row>
    <row r="66" spans="1:4" x14ac:dyDescent="0.25">
      <c r="A66">
        <v>1</v>
      </c>
      <c r="D66">
        <v>0</v>
      </c>
    </row>
    <row r="67" spans="1:4" x14ac:dyDescent="0.25">
      <c r="A67">
        <v>5</v>
      </c>
      <c r="B67">
        <v>1</v>
      </c>
      <c r="D67">
        <v>0</v>
      </c>
    </row>
    <row r="68" spans="1:4" x14ac:dyDescent="0.25">
      <c r="A68">
        <v>1</v>
      </c>
      <c r="D68">
        <v>0</v>
      </c>
    </row>
    <row r="69" spans="1:4" x14ac:dyDescent="0.25">
      <c r="A69">
        <v>2</v>
      </c>
      <c r="B69">
        <v>1</v>
      </c>
      <c r="D69">
        <v>0</v>
      </c>
    </row>
    <row r="70" spans="1:4" x14ac:dyDescent="0.25">
      <c r="A70">
        <v>4</v>
      </c>
      <c r="D70">
        <v>0</v>
      </c>
    </row>
    <row r="71" spans="1:4" x14ac:dyDescent="0.25">
      <c r="A71">
        <v>2</v>
      </c>
      <c r="D71">
        <v>0</v>
      </c>
    </row>
    <row r="72" spans="1:4" x14ac:dyDescent="0.25">
      <c r="A72">
        <v>4</v>
      </c>
      <c r="C72">
        <v>1</v>
      </c>
      <c r="D72">
        <v>0</v>
      </c>
    </row>
    <row r="73" spans="1:4" x14ac:dyDescent="0.25">
      <c r="A73">
        <v>2</v>
      </c>
      <c r="D73">
        <v>0</v>
      </c>
    </row>
    <row r="74" spans="1:4" x14ac:dyDescent="0.25">
      <c r="A74">
        <v>5</v>
      </c>
      <c r="D74">
        <v>0</v>
      </c>
    </row>
    <row r="75" spans="1:4" x14ac:dyDescent="0.25">
      <c r="A75">
        <v>6</v>
      </c>
      <c r="D75">
        <v>1</v>
      </c>
    </row>
    <row r="76" spans="1:4" x14ac:dyDescent="0.25">
      <c r="A76">
        <v>0</v>
      </c>
      <c r="D76">
        <v>0</v>
      </c>
    </row>
    <row r="77" spans="1:4" x14ac:dyDescent="0.25">
      <c r="A77">
        <v>2</v>
      </c>
      <c r="D77">
        <v>0</v>
      </c>
    </row>
    <row r="78" spans="1:4" x14ac:dyDescent="0.25">
      <c r="A78">
        <v>4</v>
      </c>
      <c r="D78">
        <v>0</v>
      </c>
    </row>
    <row r="79" spans="1:4" x14ac:dyDescent="0.25">
      <c r="A79">
        <v>5</v>
      </c>
      <c r="D79">
        <v>0</v>
      </c>
    </row>
    <row r="80" spans="1:4" x14ac:dyDescent="0.25">
      <c r="A80">
        <v>3</v>
      </c>
      <c r="B80">
        <v>1</v>
      </c>
      <c r="D80">
        <v>0</v>
      </c>
    </row>
    <row r="81" spans="1:4" x14ac:dyDescent="0.25">
      <c r="A81">
        <v>4</v>
      </c>
      <c r="D81">
        <v>0</v>
      </c>
    </row>
    <row r="82" spans="1:4" x14ac:dyDescent="0.25">
      <c r="A82">
        <v>1</v>
      </c>
      <c r="D82">
        <v>0</v>
      </c>
    </row>
    <row r="83" spans="1:4" x14ac:dyDescent="0.25">
      <c r="A83">
        <v>2</v>
      </c>
      <c r="B83">
        <v>2</v>
      </c>
      <c r="D83">
        <v>0</v>
      </c>
    </row>
    <row r="84" spans="1:4" x14ac:dyDescent="0.25">
      <c r="A84">
        <v>0</v>
      </c>
      <c r="D84">
        <v>0</v>
      </c>
    </row>
    <row r="85" spans="1:4" x14ac:dyDescent="0.25">
      <c r="A85">
        <v>6</v>
      </c>
      <c r="D85">
        <v>0</v>
      </c>
    </row>
    <row r="86" spans="1:4" x14ac:dyDescent="0.25">
      <c r="A86">
        <v>3</v>
      </c>
      <c r="D86">
        <v>0</v>
      </c>
    </row>
    <row r="87" spans="1:4" x14ac:dyDescent="0.25">
      <c r="A87">
        <v>0</v>
      </c>
      <c r="D87">
        <v>0</v>
      </c>
    </row>
    <row r="88" spans="1:4" x14ac:dyDescent="0.25">
      <c r="A88">
        <v>3</v>
      </c>
      <c r="B88">
        <v>1</v>
      </c>
      <c r="D88">
        <v>0</v>
      </c>
    </row>
    <row r="89" spans="1:4" x14ac:dyDescent="0.25">
      <c r="A89">
        <v>1</v>
      </c>
      <c r="D89">
        <v>0</v>
      </c>
    </row>
    <row r="90" spans="1:4" x14ac:dyDescent="0.25">
      <c r="A90">
        <v>5</v>
      </c>
      <c r="D90">
        <v>0</v>
      </c>
    </row>
    <row r="91" spans="1:4" x14ac:dyDescent="0.25">
      <c r="A91">
        <v>2</v>
      </c>
      <c r="D91">
        <v>0</v>
      </c>
    </row>
    <row r="92" spans="1:4" x14ac:dyDescent="0.25">
      <c r="A92">
        <v>5</v>
      </c>
      <c r="B92">
        <v>1</v>
      </c>
      <c r="D92">
        <v>0</v>
      </c>
    </row>
    <row r="93" spans="1:4" x14ac:dyDescent="0.25">
      <c r="A93">
        <v>1</v>
      </c>
      <c r="D93">
        <v>0</v>
      </c>
    </row>
    <row r="94" spans="1:4" x14ac:dyDescent="0.25">
      <c r="A94">
        <v>2</v>
      </c>
      <c r="B94">
        <v>1</v>
      </c>
      <c r="D94">
        <v>0</v>
      </c>
    </row>
    <row r="95" spans="1:4" x14ac:dyDescent="0.25">
      <c r="A95">
        <v>4</v>
      </c>
      <c r="D95">
        <v>0</v>
      </c>
    </row>
    <row r="96" spans="1:4" x14ac:dyDescent="0.25">
      <c r="A96">
        <v>6</v>
      </c>
      <c r="D96">
        <v>0</v>
      </c>
    </row>
    <row r="97" spans="1:4" x14ac:dyDescent="0.25">
      <c r="A97">
        <v>2</v>
      </c>
      <c r="D97">
        <v>0</v>
      </c>
    </row>
    <row r="98" spans="1:4" x14ac:dyDescent="0.25">
      <c r="D98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7827-D64C-41F0-8A3F-2B05FC29934E}">
  <dimension ref="A1:W64"/>
  <sheetViews>
    <sheetView topLeftCell="J1" workbookViewId="0">
      <selection activeCell="O6" sqref="O6:Q6"/>
    </sheetView>
  </sheetViews>
  <sheetFormatPr defaultRowHeight="15" x14ac:dyDescent="0.25"/>
  <cols>
    <col min="11" max="11" width="11.28515625" customWidth="1"/>
    <col min="15" max="15" width="9.140625" customWidth="1"/>
  </cols>
  <sheetData>
    <row r="1" spans="1:23" x14ac:dyDescent="0.25">
      <c r="A1" s="4" t="s">
        <v>15</v>
      </c>
      <c r="B1" s="4" t="s">
        <v>16</v>
      </c>
      <c r="C1" s="4" t="s">
        <v>17</v>
      </c>
      <c r="D1" s="4" t="s">
        <v>18</v>
      </c>
      <c r="F1" s="5" t="s">
        <v>15</v>
      </c>
      <c r="G1" s="5" t="s">
        <v>16</v>
      </c>
      <c r="H1" s="5" t="s">
        <v>17</v>
      </c>
      <c r="I1" s="5" t="s">
        <v>18</v>
      </c>
      <c r="K1" s="11" t="s">
        <v>59</v>
      </c>
      <c r="L1" s="11" t="s">
        <v>60</v>
      </c>
      <c r="M1" s="11" t="s">
        <v>61</v>
      </c>
      <c r="O1" s="9" t="s">
        <v>53</v>
      </c>
      <c r="P1" s="9" t="s">
        <v>54</v>
      </c>
      <c r="Q1" s="9" t="s">
        <v>55</v>
      </c>
      <c r="R1" s="9" t="s">
        <v>56</v>
      </c>
      <c r="T1" s="10" t="s">
        <v>53</v>
      </c>
      <c r="U1" s="10" t="s">
        <v>54</v>
      </c>
      <c r="V1" s="10" t="s">
        <v>55</v>
      </c>
      <c r="W1" s="10" t="s">
        <v>56</v>
      </c>
    </row>
    <row r="2" spans="1:23" x14ac:dyDescent="0.25">
      <c r="A2">
        <v>3</v>
      </c>
      <c r="B2">
        <v>0</v>
      </c>
      <c r="C2">
        <v>0</v>
      </c>
      <c r="D2">
        <v>0</v>
      </c>
      <c r="F2">
        <v>1</v>
      </c>
      <c r="G2">
        <v>0</v>
      </c>
      <c r="H2">
        <v>0</v>
      </c>
      <c r="I2">
        <v>0</v>
      </c>
      <c r="K2" s="11">
        <v>4</v>
      </c>
      <c r="L2" s="11">
        <v>0</v>
      </c>
      <c r="M2" s="11">
        <v>0</v>
      </c>
      <c r="O2">
        <f>(60/20)*AVERAGE(A2:A97)</f>
        <v>4.8870967741935489</v>
      </c>
      <c r="P2">
        <f t="shared" ref="P2:R2" si="0">(60/20)*AVERAGE(B2:B97)</f>
        <v>0</v>
      </c>
      <c r="Q2">
        <f t="shared" si="0"/>
        <v>4.8387096774193547E-2</v>
      </c>
      <c r="R2">
        <f t="shared" si="0"/>
        <v>4.8387096774193547E-2</v>
      </c>
      <c r="T2">
        <f>(60/39)*AVERAGE(F2:F97)</f>
        <v>0.64516129032258074</v>
      </c>
      <c r="U2">
        <f t="shared" ref="U2:W2" si="1">(60/39)*AVERAGE(G2:G97)</f>
        <v>0</v>
      </c>
      <c r="V2">
        <f t="shared" si="1"/>
        <v>2.4813895781637719E-2</v>
      </c>
      <c r="W2">
        <f t="shared" si="1"/>
        <v>2.4813895781637719E-2</v>
      </c>
    </row>
    <row r="3" spans="1:23" x14ac:dyDescent="0.25">
      <c r="A3">
        <v>2</v>
      </c>
      <c r="B3">
        <v>0</v>
      </c>
      <c r="C3">
        <v>0</v>
      </c>
      <c r="D3">
        <v>0</v>
      </c>
      <c r="F3">
        <v>2</v>
      </c>
      <c r="G3">
        <v>0</v>
      </c>
      <c r="H3">
        <v>0</v>
      </c>
      <c r="I3">
        <v>0</v>
      </c>
      <c r="K3">
        <v>4</v>
      </c>
      <c r="L3">
        <v>0</v>
      </c>
      <c r="M3">
        <v>0</v>
      </c>
    </row>
    <row r="4" spans="1:23" x14ac:dyDescent="0.25">
      <c r="A4">
        <v>0</v>
      </c>
      <c r="B4">
        <v>0</v>
      </c>
      <c r="C4">
        <v>0</v>
      </c>
      <c r="D4">
        <v>0</v>
      </c>
      <c r="F4">
        <v>0</v>
      </c>
      <c r="G4">
        <v>0</v>
      </c>
      <c r="H4">
        <v>0</v>
      </c>
      <c r="I4">
        <v>0</v>
      </c>
      <c r="K4">
        <v>0</v>
      </c>
      <c r="L4">
        <v>0</v>
      </c>
      <c r="M4">
        <v>0</v>
      </c>
    </row>
    <row r="5" spans="1:23" x14ac:dyDescent="0.25">
      <c r="A5">
        <v>2</v>
      </c>
      <c r="B5">
        <v>0</v>
      </c>
      <c r="C5">
        <v>0</v>
      </c>
      <c r="D5">
        <v>0</v>
      </c>
      <c r="F5">
        <v>0</v>
      </c>
      <c r="G5">
        <v>0</v>
      </c>
      <c r="H5">
        <v>0</v>
      </c>
      <c r="I5">
        <v>0</v>
      </c>
      <c r="K5">
        <v>2</v>
      </c>
      <c r="L5">
        <v>0</v>
      </c>
      <c r="M5">
        <v>0</v>
      </c>
      <c r="O5" s="1" t="s">
        <v>62</v>
      </c>
      <c r="P5" s="1" t="s">
        <v>63</v>
      </c>
      <c r="Q5" s="1" t="s">
        <v>64</v>
      </c>
    </row>
    <row r="6" spans="1:23" x14ac:dyDescent="0.25">
      <c r="A6">
        <v>1</v>
      </c>
      <c r="B6">
        <v>0</v>
      </c>
      <c r="C6">
        <v>0</v>
      </c>
      <c r="D6">
        <v>0</v>
      </c>
      <c r="F6">
        <v>0</v>
      </c>
      <c r="G6">
        <v>0</v>
      </c>
      <c r="H6">
        <v>0</v>
      </c>
      <c r="I6">
        <v>0</v>
      </c>
      <c r="K6">
        <v>1</v>
      </c>
      <c r="L6">
        <v>0</v>
      </c>
      <c r="M6">
        <v>0</v>
      </c>
      <c r="O6">
        <f>SUM(K2:K63)/(SUM($K2:$K63)+SUM($L2:$L63)+SUM($M2:$M63))</f>
        <v>0.66153846153846152</v>
      </c>
      <c r="P6">
        <f>SUM(L2:L63)/(SUM($K2:$K63)+SUM($L2:$L63)+SUM($M2:$M63))</f>
        <v>0.16923076923076924</v>
      </c>
      <c r="Q6">
        <f>SUM(M2:M63)/(SUM($K2:$K63)+SUM($L2:$L63)+SUM($M2:$M63))</f>
        <v>0.16923076923076924</v>
      </c>
    </row>
    <row r="7" spans="1:23" x14ac:dyDescent="0.25">
      <c r="A7">
        <v>1</v>
      </c>
      <c r="B7">
        <v>0</v>
      </c>
      <c r="C7">
        <v>0</v>
      </c>
      <c r="D7">
        <v>0</v>
      </c>
      <c r="F7">
        <v>0</v>
      </c>
      <c r="G7">
        <v>0</v>
      </c>
      <c r="H7">
        <v>0</v>
      </c>
      <c r="I7">
        <v>0</v>
      </c>
      <c r="K7">
        <v>1</v>
      </c>
      <c r="L7">
        <v>0</v>
      </c>
      <c r="M7">
        <v>0</v>
      </c>
    </row>
    <row r="8" spans="1:23" x14ac:dyDescent="0.25">
      <c r="A8">
        <v>0</v>
      </c>
      <c r="B8">
        <v>0</v>
      </c>
      <c r="C8">
        <v>0</v>
      </c>
      <c r="D8">
        <v>0</v>
      </c>
      <c r="F8">
        <v>0</v>
      </c>
      <c r="G8">
        <v>0</v>
      </c>
      <c r="H8">
        <v>0</v>
      </c>
      <c r="I8">
        <v>0</v>
      </c>
      <c r="K8">
        <v>0</v>
      </c>
      <c r="L8">
        <v>0</v>
      </c>
      <c r="M8">
        <v>0</v>
      </c>
    </row>
    <row r="9" spans="1:23" x14ac:dyDescent="0.25">
      <c r="A9">
        <v>0</v>
      </c>
      <c r="B9">
        <v>0</v>
      </c>
      <c r="C9">
        <v>0</v>
      </c>
      <c r="D9">
        <v>0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M9">
        <v>0</v>
      </c>
    </row>
    <row r="10" spans="1:23" x14ac:dyDescent="0.25">
      <c r="A10">
        <v>0</v>
      </c>
      <c r="B10">
        <v>0</v>
      </c>
      <c r="C10">
        <v>0</v>
      </c>
      <c r="D10">
        <v>0</v>
      </c>
      <c r="F10">
        <v>0</v>
      </c>
      <c r="G10">
        <v>0</v>
      </c>
      <c r="H10">
        <v>0</v>
      </c>
      <c r="I10">
        <v>0</v>
      </c>
      <c r="K10">
        <v>0</v>
      </c>
      <c r="L10">
        <v>0</v>
      </c>
      <c r="M10">
        <v>0</v>
      </c>
    </row>
    <row r="11" spans="1:23" x14ac:dyDescent="0.25">
      <c r="A11">
        <v>0</v>
      </c>
      <c r="B11">
        <v>0</v>
      </c>
      <c r="C11">
        <v>0</v>
      </c>
      <c r="D11">
        <v>0</v>
      </c>
      <c r="F11">
        <v>0</v>
      </c>
      <c r="G11">
        <v>0</v>
      </c>
      <c r="H11">
        <v>0</v>
      </c>
      <c r="I11">
        <v>0</v>
      </c>
      <c r="K11">
        <v>0</v>
      </c>
      <c r="L11">
        <v>0</v>
      </c>
      <c r="M11">
        <v>0</v>
      </c>
    </row>
    <row r="12" spans="1:23" x14ac:dyDescent="0.25">
      <c r="A12">
        <v>2</v>
      </c>
      <c r="B12">
        <v>0</v>
      </c>
      <c r="C12">
        <v>0</v>
      </c>
      <c r="D12">
        <v>0</v>
      </c>
      <c r="F12">
        <v>0</v>
      </c>
      <c r="G12">
        <v>0</v>
      </c>
      <c r="H12">
        <v>0</v>
      </c>
      <c r="I12">
        <v>0</v>
      </c>
      <c r="K12">
        <v>1</v>
      </c>
      <c r="L12">
        <v>0</v>
      </c>
      <c r="M12">
        <v>2</v>
      </c>
    </row>
    <row r="13" spans="1:23" x14ac:dyDescent="0.25">
      <c r="A13">
        <v>1</v>
      </c>
      <c r="B13">
        <v>0</v>
      </c>
      <c r="C13">
        <v>0</v>
      </c>
      <c r="D13">
        <v>0</v>
      </c>
      <c r="F13">
        <v>0</v>
      </c>
      <c r="G13">
        <v>0</v>
      </c>
      <c r="H13">
        <v>0</v>
      </c>
      <c r="I13">
        <v>0</v>
      </c>
      <c r="K13">
        <v>0</v>
      </c>
      <c r="L13">
        <v>0</v>
      </c>
      <c r="M13">
        <v>0</v>
      </c>
    </row>
    <row r="14" spans="1:23" x14ac:dyDescent="0.25">
      <c r="A14">
        <v>1</v>
      </c>
      <c r="B14">
        <v>0</v>
      </c>
      <c r="C14">
        <v>0</v>
      </c>
      <c r="D14">
        <v>0</v>
      </c>
      <c r="F14">
        <v>0</v>
      </c>
      <c r="G14">
        <v>0</v>
      </c>
      <c r="H14">
        <v>0</v>
      </c>
      <c r="I14">
        <v>0</v>
      </c>
      <c r="K14">
        <v>1</v>
      </c>
      <c r="L14">
        <v>0</v>
      </c>
      <c r="M14">
        <v>1</v>
      </c>
    </row>
    <row r="15" spans="1:23" x14ac:dyDescent="0.25">
      <c r="A15">
        <v>1</v>
      </c>
      <c r="B15">
        <v>0</v>
      </c>
      <c r="C15">
        <v>0</v>
      </c>
      <c r="D15">
        <v>0</v>
      </c>
      <c r="F15">
        <v>0</v>
      </c>
      <c r="G15">
        <v>0</v>
      </c>
      <c r="H15">
        <v>0</v>
      </c>
      <c r="I15">
        <v>0</v>
      </c>
      <c r="K15">
        <v>1</v>
      </c>
      <c r="L15">
        <v>0</v>
      </c>
      <c r="M15">
        <v>0</v>
      </c>
    </row>
    <row r="16" spans="1:23" x14ac:dyDescent="0.25">
      <c r="A16">
        <v>1</v>
      </c>
      <c r="B16">
        <v>0</v>
      </c>
      <c r="C16">
        <v>0</v>
      </c>
      <c r="D16">
        <v>0</v>
      </c>
      <c r="F16">
        <v>1</v>
      </c>
      <c r="G16">
        <v>0</v>
      </c>
      <c r="H16">
        <v>0</v>
      </c>
      <c r="I16">
        <v>0</v>
      </c>
      <c r="K16">
        <v>1</v>
      </c>
      <c r="L16">
        <v>1</v>
      </c>
      <c r="M16">
        <v>0</v>
      </c>
    </row>
    <row r="17" spans="1:13" x14ac:dyDescent="0.25">
      <c r="A17">
        <v>2</v>
      </c>
      <c r="B17">
        <v>0</v>
      </c>
      <c r="C17">
        <v>0</v>
      </c>
      <c r="D17">
        <v>0</v>
      </c>
      <c r="F17">
        <v>1</v>
      </c>
      <c r="G17">
        <v>0</v>
      </c>
      <c r="H17">
        <v>0</v>
      </c>
      <c r="I17">
        <v>0</v>
      </c>
      <c r="K17">
        <v>3</v>
      </c>
      <c r="L17">
        <v>0</v>
      </c>
      <c r="M17">
        <v>1</v>
      </c>
    </row>
    <row r="18" spans="1:13" x14ac:dyDescent="0.25">
      <c r="A18">
        <v>3</v>
      </c>
      <c r="B18">
        <v>0</v>
      </c>
      <c r="C18">
        <v>0</v>
      </c>
      <c r="D18">
        <v>0</v>
      </c>
      <c r="F18">
        <v>0</v>
      </c>
      <c r="G18">
        <v>0</v>
      </c>
      <c r="H18">
        <v>0</v>
      </c>
      <c r="I18">
        <v>0</v>
      </c>
      <c r="K18">
        <v>1</v>
      </c>
      <c r="L18">
        <v>0</v>
      </c>
      <c r="M18">
        <v>1</v>
      </c>
    </row>
    <row r="19" spans="1:13" x14ac:dyDescent="0.25">
      <c r="A19">
        <v>2</v>
      </c>
      <c r="B19">
        <v>0</v>
      </c>
      <c r="C19">
        <v>0</v>
      </c>
      <c r="D19">
        <v>0</v>
      </c>
      <c r="F19">
        <v>0</v>
      </c>
      <c r="G19">
        <v>0</v>
      </c>
      <c r="H19">
        <v>0</v>
      </c>
      <c r="I19">
        <v>0</v>
      </c>
      <c r="K19">
        <v>1</v>
      </c>
      <c r="L19">
        <v>0</v>
      </c>
      <c r="M19">
        <v>1</v>
      </c>
    </row>
    <row r="20" spans="1:13" x14ac:dyDescent="0.25">
      <c r="A20">
        <v>1</v>
      </c>
      <c r="B20">
        <v>0</v>
      </c>
      <c r="C20">
        <v>0</v>
      </c>
      <c r="D20">
        <v>0</v>
      </c>
      <c r="F20">
        <v>0</v>
      </c>
      <c r="G20">
        <v>0</v>
      </c>
      <c r="H20">
        <v>0</v>
      </c>
      <c r="I20">
        <v>0</v>
      </c>
      <c r="K20">
        <v>1</v>
      </c>
      <c r="L20">
        <v>1</v>
      </c>
      <c r="M20">
        <v>0</v>
      </c>
    </row>
    <row r="21" spans="1:13" x14ac:dyDescent="0.25">
      <c r="A21">
        <v>1</v>
      </c>
      <c r="B21">
        <v>0</v>
      </c>
      <c r="C21">
        <v>0</v>
      </c>
      <c r="D21">
        <v>0</v>
      </c>
      <c r="F21">
        <v>0</v>
      </c>
      <c r="G21">
        <v>0</v>
      </c>
      <c r="H21">
        <v>0</v>
      </c>
      <c r="I21">
        <v>0</v>
      </c>
      <c r="K21">
        <v>3</v>
      </c>
      <c r="L21">
        <v>0</v>
      </c>
      <c r="M21">
        <v>0</v>
      </c>
    </row>
    <row r="22" spans="1:13" x14ac:dyDescent="0.25">
      <c r="A22">
        <v>3</v>
      </c>
      <c r="B22">
        <v>0</v>
      </c>
      <c r="C22">
        <v>0</v>
      </c>
      <c r="D22">
        <v>0</v>
      </c>
      <c r="F22">
        <v>0</v>
      </c>
      <c r="G22">
        <v>0</v>
      </c>
      <c r="H22">
        <v>0</v>
      </c>
      <c r="I22">
        <v>0</v>
      </c>
      <c r="K22">
        <v>2</v>
      </c>
      <c r="L22">
        <v>0</v>
      </c>
      <c r="M22">
        <v>0</v>
      </c>
    </row>
    <row r="23" spans="1:13" x14ac:dyDescent="0.25">
      <c r="A23">
        <v>3</v>
      </c>
      <c r="B23">
        <v>0</v>
      </c>
      <c r="C23">
        <v>0</v>
      </c>
      <c r="D23">
        <v>0</v>
      </c>
      <c r="F23">
        <v>0</v>
      </c>
      <c r="G23">
        <v>0</v>
      </c>
      <c r="H23">
        <v>0</v>
      </c>
      <c r="I23">
        <v>0</v>
      </c>
      <c r="K23">
        <v>0</v>
      </c>
      <c r="L23">
        <v>0</v>
      </c>
      <c r="M23">
        <v>0</v>
      </c>
    </row>
    <row r="24" spans="1:13" x14ac:dyDescent="0.25">
      <c r="A24">
        <v>0</v>
      </c>
      <c r="B24">
        <v>0</v>
      </c>
      <c r="C24">
        <v>0</v>
      </c>
      <c r="D24">
        <v>0</v>
      </c>
      <c r="F24">
        <v>0</v>
      </c>
      <c r="G24">
        <v>0</v>
      </c>
      <c r="H24">
        <v>0</v>
      </c>
      <c r="I24">
        <v>0</v>
      </c>
      <c r="K24">
        <v>3</v>
      </c>
      <c r="L24">
        <v>0</v>
      </c>
      <c r="M24">
        <v>0</v>
      </c>
    </row>
    <row r="25" spans="1:13" x14ac:dyDescent="0.25">
      <c r="A25">
        <v>5</v>
      </c>
      <c r="B25">
        <v>0</v>
      </c>
      <c r="C25">
        <v>0</v>
      </c>
      <c r="D25">
        <v>0</v>
      </c>
      <c r="F25">
        <v>0</v>
      </c>
      <c r="G25">
        <v>0</v>
      </c>
      <c r="H25">
        <v>0</v>
      </c>
      <c r="I25">
        <v>0</v>
      </c>
      <c r="K25">
        <v>3</v>
      </c>
      <c r="L25">
        <v>0</v>
      </c>
      <c r="M25">
        <v>0</v>
      </c>
    </row>
    <row r="26" spans="1:13" x14ac:dyDescent="0.25">
      <c r="A26">
        <v>3</v>
      </c>
      <c r="B26">
        <v>0</v>
      </c>
      <c r="C26">
        <v>0</v>
      </c>
      <c r="D26">
        <v>0</v>
      </c>
      <c r="F26">
        <v>3</v>
      </c>
      <c r="G26">
        <v>0</v>
      </c>
      <c r="H26">
        <v>0</v>
      </c>
      <c r="I26">
        <v>1</v>
      </c>
      <c r="K26">
        <v>2</v>
      </c>
      <c r="L26">
        <v>1</v>
      </c>
      <c r="M26">
        <v>0</v>
      </c>
    </row>
    <row r="27" spans="1:13" x14ac:dyDescent="0.25">
      <c r="A27">
        <v>1</v>
      </c>
      <c r="B27">
        <v>0</v>
      </c>
      <c r="C27">
        <v>0</v>
      </c>
      <c r="D27">
        <v>0</v>
      </c>
      <c r="F27">
        <v>0</v>
      </c>
      <c r="G27">
        <v>0</v>
      </c>
      <c r="H27">
        <v>0</v>
      </c>
      <c r="I27">
        <v>0</v>
      </c>
      <c r="K27">
        <v>1</v>
      </c>
      <c r="L27">
        <v>1</v>
      </c>
      <c r="M27">
        <v>0</v>
      </c>
    </row>
    <row r="28" spans="1:13" x14ac:dyDescent="0.25">
      <c r="A28">
        <v>2</v>
      </c>
      <c r="B28">
        <v>0</v>
      </c>
      <c r="C28">
        <v>0</v>
      </c>
      <c r="D28">
        <v>0</v>
      </c>
      <c r="F28">
        <v>0</v>
      </c>
      <c r="G28">
        <v>0</v>
      </c>
      <c r="H28">
        <v>0</v>
      </c>
      <c r="I28">
        <v>0</v>
      </c>
      <c r="K28">
        <v>2</v>
      </c>
      <c r="L28">
        <v>0</v>
      </c>
      <c r="M28">
        <v>0</v>
      </c>
    </row>
    <row r="29" spans="1:13" x14ac:dyDescent="0.25">
      <c r="A29">
        <v>2</v>
      </c>
      <c r="B29">
        <v>0</v>
      </c>
      <c r="C29">
        <v>0</v>
      </c>
      <c r="D29">
        <v>0</v>
      </c>
      <c r="F29">
        <v>0</v>
      </c>
      <c r="G29">
        <v>0</v>
      </c>
      <c r="H29">
        <v>0</v>
      </c>
      <c r="I29">
        <v>0</v>
      </c>
      <c r="K29">
        <v>2</v>
      </c>
      <c r="L29">
        <v>2</v>
      </c>
      <c r="M29">
        <v>1</v>
      </c>
    </row>
    <row r="30" spans="1:13" x14ac:dyDescent="0.25">
      <c r="A30">
        <v>2</v>
      </c>
      <c r="B30">
        <v>0</v>
      </c>
      <c r="C30">
        <v>0</v>
      </c>
      <c r="D30">
        <v>0</v>
      </c>
      <c r="F30">
        <v>2</v>
      </c>
      <c r="G30">
        <v>0</v>
      </c>
      <c r="H30">
        <v>0</v>
      </c>
      <c r="I30">
        <v>0</v>
      </c>
      <c r="K30">
        <v>1</v>
      </c>
      <c r="L30">
        <v>0</v>
      </c>
      <c r="M30">
        <v>1</v>
      </c>
    </row>
    <row r="31" spans="1:13" x14ac:dyDescent="0.25">
      <c r="A31">
        <v>0</v>
      </c>
      <c r="B31">
        <v>0</v>
      </c>
      <c r="C31">
        <v>0</v>
      </c>
      <c r="D31">
        <v>0</v>
      </c>
      <c r="F31">
        <v>0</v>
      </c>
      <c r="G31">
        <v>0</v>
      </c>
      <c r="H31">
        <v>0</v>
      </c>
      <c r="I31">
        <v>0</v>
      </c>
      <c r="K31">
        <v>0</v>
      </c>
      <c r="L31">
        <v>1</v>
      </c>
      <c r="M31">
        <v>0</v>
      </c>
    </row>
    <row r="32" spans="1:13" x14ac:dyDescent="0.25">
      <c r="A32">
        <v>0</v>
      </c>
      <c r="B32">
        <v>0</v>
      </c>
      <c r="C32">
        <v>0</v>
      </c>
      <c r="D32">
        <v>0</v>
      </c>
      <c r="F32">
        <v>1</v>
      </c>
      <c r="G32">
        <v>0</v>
      </c>
      <c r="H32">
        <v>0</v>
      </c>
      <c r="I32">
        <v>0</v>
      </c>
      <c r="K32">
        <v>1</v>
      </c>
      <c r="L32">
        <v>0</v>
      </c>
      <c r="M32">
        <v>0</v>
      </c>
    </row>
    <row r="33" spans="1:13" x14ac:dyDescent="0.25">
      <c r="A33">
        <v>0</v>
      </c>
      <c r="B33">
        <v>0</v>
      </c>
      <c r="C33">
        <v>0</v>
      </c>
      <c r="D33">
        <v>0</v>
      </c>
      <c r="F33">
        <v>0</v>
      </c>
      <c r="G33">
        <v>0</v>
      </c>
      <c r="H33">
        <v>0</v>
      </c>
      <c r="I33">
        <v>0</v>
      </c>
      <c r="K33">
        <v>1</v>
      </c>
      <c r="L33">
        <v>0</v>
      </c>
      <c r="M33">
        <v>0</v>
      </c>
    </row>
    <row r="34" spans="1:13" x14ac:dyDescent="0.25">
      <c r="A34">
        <v>2</v>
      </c>
      <c r="B34">
        <v>0</v>
      </c>
      <c r="C34">
        <v>0</v>
      </c>
      <c r="D34">
        <v>0</v>
      </c>
      <c r="F34">
        <v>0</v>
      </c>
      <c r="G34">
        <v>0</v>
      </c>
      <c r="H34">
        <v>0</v>
      </c>
      <c r="I34">
        <v>0</v>
      </c>
      <c r="K34">
        <v>2</v>
      </c>
      <c r="L34">
        <v>0</v>
      </c>
      <c r="M34">
        <v>0</v>
      </c>
    </row>
    <row r="35" spans="1:13" x14ac:dyDescent="0.25">
      <c r="A35">
        <v>4</v>
      </c>
      <c r="B35">
        <v>0</v>
      </c>
      <c r="C35">
        <v>0</v>
      </c>
      <c r="D35">
        <v>0</v>
      </c>
      <c r="F35">
        <v>0</v>
      </c>
      <c r="G35">
        <v>0</v>
      </c>
      <c r="H35">
        <v>0</v>
      </c>
      <c r="I35">
        <v>0</v>
      </c>
      <c r="K35">
        <v>3</v>
      </c>
      <c r="L35">
        <v>1</v>
      </c>
      <c r="M35">
        <v>0</v>
      </c>
    </row>
    <row r="36" spans="1:13" x14ac:dyDescent="0.25">
      <c r="A36">
        <v>4</v>
      </c>
      <c r="B36">
        <v>0</v>
      </c>
      <c r="C36">
        <v>0</v>
      </c>
      <c r="D36">
        <v>0</v>
      </c>
      <c r="F36">
        <v>0</v>
      </c>
      <c r="G36">
        <v>0</v>
      </c>
      <c r="H36">
        <v>0</v>
      </c>
      <c r="I36">
        <v>0</v>
      </c>
      <c r="K36">
        <v>0</v>
      </c>
      <c r="L36">
        <v>0</v>
      </c>
      <c r="M36">
        <v>0</v>
      </c>
    </row>
    <row r="37" spans="1:13" x14ac:dyDescent="0.25">
      <c r="A37">
        <v>1</v>
      </c>
      <c r="B37">
        <v>0</v>
      </c>
      <c r="C37">
        <v>0</v>
      </c>
      <c r="D37">
        <v>0</v>
      </c>
      <c r="F37">
        <v>0</v>
      </c>
      <c r="G37">
        <v>0</v>
      </c>
      <c r="H37">
        <v>0</v>
      </c>
      <c r="I37">
        <v>0</v>
      </c>
      <c r="K37">
        <v>2</v>
      </c>
      <c r="L37">
        <v>0</v>
      </c>
      <c r="M37">
        <v>1</v>
      </c>
    </row>
    <row r="38" spans="1:13" x14ac:dyDescent="0.25">
      <c r="A38">
        <v>3</v>
      </c>
      <c r="B38">
        <v>0</v>
      </c>
      <c r="C38">
        <v>0</v>
      </c>
      <c r="D38">
        <v>0</v>
      </c>
      <c r="F38">
        <v>1</v>
      </c>
      <c r="G38">
        <v>0</v>
      </c>
      <c r="H38">
        <v>0</v>
      </c>
      <c r="I38">
        <v>0</v>
      </c>
      <c r="K38">
        <v>1</v>
      </c>
      <c r="L38">
        <v>1</v>
      </c>
      <c r="M38">
        <v>1</v>
      </c>
    </row>
    <row r="39" spans="1:13" x14ac:dyDescent="0.25">
      <c r="A39">
        <v>1</v>
      </c>
      <c r="B39">
        <v>0</v>
      </c>
      <c r="C39">
        <v>0</v>
      </c>
      <c r="D39">
        <v>0</v>
      </c>
      <c r="F39">
        <v>1</v>
      </c>
      <c r="G39">
        <v>0</v>
      </c>
      <c r="H39">
        <v>0</v>
      </c>
      <c r="I39">
        <v>0</v>
      </c>
      <c r="K39">
        <v>2</v>
      </c>
      <c r="L39">
        <v>1</v>
      </c>
      <c r="M39">
        <v>1</v>
      </c>
    </row>
    <row r="40" spans="1:13" x14ac:dyDescent="0.25">
      <c r="A40">
        <v>2</v>
      </c>
      <c r="B40">
        <v>0</v>
      </c>
      <c r="C40">
        <v>0</v>
      </c>
      <c r="D40">
        <v>0</v>
      </c>
      <c r="F40">
        <v>0</v>
      </c>
      <c r="G40">
        <v>0</v>
      </c>
      <c r="H40">
        <v>0</v>
      </c>
      <c r="I40">
        <v>0</v>
      </c>
      <c r="K40">
        <v>2</v>
      </c>
      <c r="L40">
        <v>0</v>
      </c>
      <c r="M40">
        <v>0</v>
      </c>
    </row>
    <row r="41" spans="1:13" x14ac:dyDescent="0.25">
      <c r="A41">
        <v>0</v>
      </c>
      <c r="B41">
        <v>0</v>
      </c>
      <c r="C41">
        <v>1</v>
      </c>
      <c r="D41">
        <v>1</v>
      </c>
      <c r="F41">
        <v>0</v>
      </c>
      <c r="G41">
        <v>0</v>
      </c>
      <c r="H41">
        <v>0</v>
      </c>
      <c r="I41">
        <v>0</v>
      </c>
      <c r="K41">
        <v>2</v>
      </c>
      <c r="L41">
        <v>0</v>
      </c>
      <c r="M41">
        <v>0</v>
      </c>
    </row>
    <row r="42" spans="1:13" x14ac:dyDescent="0.25">
      <c r="A42">
        <v>2</v>
      </c>
      <c r="B42">
        <v>0</v>
      </c>
      <c r="C42">
        <v>0</v>
      </c>
      <c r="D42">
        <v>0</v>
      </c>
      <c r="F42">
        <v>0</v>
      </c>
      <c r="G42">
        <v>0</v>
      </c>
      <c r="H42">
        <v>0</v>
      </c>
      <c r="I42">
        <v>0</v>
      </c>
      <c r="K42">
        <v>1</v>
      </c>
      <c r="L42">
        <v>0</v>
      </c>
      <c r="M42">
        <v>1</v>
      </c>
    </row>
    <row r="43" spans="1:13" x14ac:dyDescent="0.25">
      <c r="A43">
        <v>3</v>
      </c>
      <c r="B43">
        <v>0</v>
      </c>
      <c r="C43">
        <v>0</v>
      </c>
      <c r="D43">
        <v>0</v>
      </c>
      <c r="F43">
        <v>0</v>
      </c>
      <c r="G43">
        <v>0</v>
      </c>
      <c r="H43">
        <v>0</v>
      </c>
      <c r="I43">
        <v>0</v>
      </c>
      <c r="K43">
        <v>0</v>
      </c>
      <c r="L43">
        <v>1</v>
      </c>
      <c r="M43">
        <v>0</v>
      </c>
    </row>
    <row r="44" spans="1:13" x14ac:dyDescent="0.25">
      <c r="A44">
        <v>0</v>
      </c>
      <c r="B44">
        <v>0</v>
      </c>
      <c r="C44">
        <v>0</v>
      </c>
      <c r="D44">
        <v>0</v>
      </c>
      <c r="F44">
        <v>1</v>
      </c>
      <c r="G44">
        <v>0</v>
      </c>
      <c r="H44">
        <v>0</v>
      </c>
      <c r="I44">
        <v>0</v>
      </c>
      <c r="K44">
        <v>4</v>
      </c>
      <c r="L44">
        <v>0</v>
      </c>
      <c r="M44">
        <v>0</v>
      </c>
    </row>
    <row r="45" spans="1:13" x14ac:dyDescent="0.25">
      <c r="A45">
        <v>5</v>
      </c>
      <c r="B45">
        <v>0</v>
      </c>
      <c r="C45">
        <v>0</v>
      </c>
      <c r="D45">
        <v>0</v>
      </c>
      <c r="F45">
        <v>0</v>
      </c>
      <c r="G45">
        <v>0</v>
      </c>
      <c r="H45">
        <v>0</v>
      </c>
      <c r="I45">
        <v>0</v>
      </c>
      <c r="K45">
        <v>1</v>
      </c>
      <c r="L45">
        <v>2</v>
      </c>
      <c r="M45">
        <v>0</v>
      </c>
    </row>
    <row r="46" spans="1:13" x14ac:dyDescent="0.25">
      <c r="A46">
        <v>2</v>
      </c>
      <c r="B46">
        <v>0</v>
      </c>
      <c r="C46">
        <v>0</v>
      </c>
      <c r="D46">
        <v>0</v>
      </c>
      <c r="F46">
        <v>0</v>
      </c>
      <c r="G46">
        <v>0</v>
      </c>
      <c r="H46">
        <v>0</v>
      </c>
      <c r="I46">
        <v>0</v>
      </c>
      <c r="K46">
        <v>1</v>
      </c>
      <c r="L46">
        <v>1</v>
      </c>
      <c r="M46">
        <v>1</v>
      </c>
    </row>
    <row r="47" spans="1:13" x14ac:dyDescent="0.25">
      <c r="A47">
        <v>1</v>
      </c>
      <c r="B47">
        <v>0</v>
      </c>
      <c r="C47">
        <v>0</v>
      </c>
      <c r="D47">
        <v>0</v>
      </c>
      <c r="F47">
        <v>0</v>
      </c>
      <c r="G47">
        <v>0</v>
      </c>
      <c r="H47">
        <v>0</v>
      </c>
      <c r="I47">
        <v>0</v>
      </c>
      <c r="K47">
        <v>0</v>
      </c>
      <c r="L47">
        <v>0</v>
      </c>
      <c r="M47">
        <v>0</v>
      </c>
    </row>
    <row r="48" spans="1:13" x14ac:dyDescent="0.25">
      <c r="A48">
        <v>1</v>
      </c>
      <c r="B48">
        <v>0</v>
      </c>
      <c r="C48">
        <v>0</v>
      </c>
      <c r="D48">
        <v>0</v>
      </c>
      <c r="F48">
        <v>1</v>
      </c>
      <c r="G48">
        <v>0</v>
      </c>
      <c r="H48">
        <v>0</v>
      </c>
      <c r="I48">
        <v>0</v>
      </c>
      <c r="K48">
        <v>1</v>
      </c>
      <c r="L48">
        <v>1</v>
      </c>
      <c r="M48">
        <v>0</v>
      </c>
    </row>
    <row r="49" spans="1:13" x14ac:dyDescent="0.25">
      <c r="A49">
        <v>1</v>
      </c>
      <c r="B49">
        <v>0</v>
      </c>
      <c r="C49">
        <v>0</v>
      </c>
      <c r="D49">
        <v>0</v>
      </c>
      <c r="F49">
        <v>2</v>
      </c>
      <c r="G49">
        <v>0</v>
      </c>
      <c r="H49">
        <v>0</v>
      </c>
      <c r="I49">
        <v>0</v>
      </c>
      <c r="K49">
        <v>3</v>
      </c>
      <c r="L49">
        <v>1</v>
      </c>
      <c r="M49">
        <v>0</v>
      </c>
    </row>
    <row r="50" spans="1:13" x14ac:dyDescent="0.25">
      <c r="A50">
        <v>5</v>
      </c>
      <c r="B50">
        <v>0</v>
      </c>
      <c r="C50">
        <v>0</v>
      </c>
      <c r="D50">
        <v>0</v>
      </c>
      <c r="F50">
        <v>0</v>
      </c>
      <c r="G50">
        <v>0</v>
      </c>
      <c r="H50">
        <v>0</v>
      </c>
      <c r="I50">
        <v>0</v>
      </c>
      <c r="K50">
        <v>1</v>
      </c>
      <c r="L50">
        <v>0</v>
      </c>
      <c r="M50">
        <v>0</v>
      </c>
    </row>
    <row r="51" spans="1:13" x14ac:dyDescent="0.25">
      <c r="A51">
        <v>4</v>
      </c>
      <c r="B51">
        <v>0</v>
      </c>
      <c r="C51">
        <v>0</v>
      </c>
      <c r="D51">
        <v>0</v>
      </c>
      <c r="F51">
        <v>5</v>
      </c>
      <c r="G51">
        <v>0</v>
      </c>
      <c r="H51">
        <v>0</v>
      </c>
      <c r="I51">
        <v>0</v>
      </c>
      <c r="K51">
        <v>4</v>
      </c>
      <c r="L51">
        <v>1</v>
      </c>
      <c r="M51">
        <v>0</v>
      </c>
    </row>
    <row r="52" spans="1:13" x14ac:dyDescent="0.25">
      <c r="A52">
        <v>1</v>
      </c>
      <c r="B52">
        <v>0</v>
      </c>
      <c r="C52">
        <v>0</v>
      </c>
      <c r="D52">
        <v>0</v>
      </c>
      <c r="F52">
        <v>1</v>
      </c>
      <c r="G52">
        <v>0</v>
      </c>
      <c r="H52">
        <v>1</v>
      </c>
      <c r="I52">
        <v>0</v>
      </c>
      <c r="K52">
        <v>3</v>
      </c>
      <c r="L52">
        <v>1</v>
      </c>
      <c r="M52">
        <v>1</v>
      </c>
    </row>
    <row r="53" spans="1:13" x14ac:dyDescent="0.25">
      <c r="A53">
        <v>1</v>
      </c>
      <c r="B53">
        <v>0</v>
      </c>
      <c r="C53">
        <v>0</v>
      </c>
      <c r="D53">
        <v>0</v>
      </c>
      <c r="F53">
        <v>0</v>
      </c>
      <c r="G53">
        <v>0</v>
      </c>
      <c r="H53">
        <v>0</v>
      </c>
      <c r="I53">
        <v>0</v>
      </c>
      <c r="K53">
        <v>1</v>
      </c>
      <c r="L53">
        <v>0</v>
      </c>
      <c r="M53">
        <v>2</v>
      </c>
    </row>
    <row r="54" spans="1:13" x14ac:dyDescent="0.25">
      <c r="A54">
        <v>1</v>
      </c>
      <c r="B54">
        <v>0</v>
      </c>
      <c r="C54">
        <v>0</v>
      </c>
      <c r="D54">
        <v>0</v>
      </c>
      <c r="F54">
        <v>0</v>
      </c>
      <c r="G54">
        <v>0</v>
      </c>
      <c r="H54">
        <v>0</v>
      </c>
      <c r="I54">
        <v>0</v>
      </c>
      <c r="K54">
        <v>1</v>
      </c>
      <c r="L54">
        <v>0</v>
      </c>
      <c r="M54">
        <v>2</v>
      </c>
    </row>
    <row r="55" spans="1:13" x14ac:dyDescent="0.25">
      <c r="A55">
        <v>3</v>
      </c>
      <c r="B55">
        <v>0</v>
      </c>
      <c r="C55">
        <v>0</v>
      </c>
      <c r="D55">
        <v>0</v>
      </c>
      <c r="F55">
        <v>1</v>
      </c>
      <c r="G55">
        <v>0</v>
      </c>
      <c r="H55">
        <v>0</v>
      </c>
      <c r="I55">
        <v>0</v>
      </c>
      <c r="K55">
        <v>2</v>
      </c>
      <c r="L55">
        <v>0</v>
      </c>
      <c r="M55">
        <v>2</v>
      </c>
    </row>
    <row r="56" spans="1:13" x14ac:dyDescent="0.25">
      <c r="A56">
        <v>2</v>
      </c>
      <c r="B56">
        <v>0</v>
      </c>
      <c r="C56">
        <v>0</v>
      </c>
      <c r="D56">
        <v>0</v>
      </c>
      <c r="F56">
        <v>0</v>
      </c>
      <c r="G56">
        <v>0</v>
      </c>
      <c r="H56">
        <v>0</v>
      </c>
      <c r="I56">
        <v>0</v>
      </c>
      <c r="K56">
        <v>0</v>
      </c>
      <c r="L56">
        <v>2</v>
      </c>
      <c r="M56">
        <v>0</v>
      </c>
    </row>
    <row r="57" spans="1:13" x14ac:dyDescent="0.25">
      <c r="A57">
        <v>0</v>
      </c>
      <c r="B57">
        <v>0</v>
      </c>
      <c r="C57">
        <v>0</v>
      </c>
      <c r="D57">
        <v>0</v>
      </c>
      <c r="F57">
        <v>1</v>
      </c>
      <c r="G57">
        <v>0</v>
      </c>
      <c r="H57">
        <v>0</v>
      </c>
      <c r="I57">
        <v>0</v>
      </c>
      <c r="K57">
        <v>0</v>
      </c>
      <c r="L57">
        <v>1</v>
      </c>
      <c r="M57">
        <v>0</v>
      </c>
    </row>
    <row r="58" spans="1:13" x14ac:dyDescent="0.25">
      <c r="A58">
        <v>0</v>
      </c>
      <c r="B58">
        <v>0</v>
      </c>
      <c r="C58">
        <v>0</v>
      </c>
      <c r="D58">
        <v>0</v>
      </c>
      <c r="F58">
        <v>0</v>
      </c>
      <c r="G58">
        <v>0</v>
      </c>
      <c r="H58">
        <v>0</v>
      </c>
      <c r="I58">
        <v>0</v>
      </c>
      <c r="K58">
        <v>1</v>
      </c>
      <c r="L58">
        <v>0</v>
      </c>
      <c r="M58">
        <v>0</v>
      </c>
    </row>
    <row r="59" spans="1:13" x14ac:dyDescent="0.25">
      <c r="A59">
        <v>1</v>
      </c>
      <c r="B59">
        <v>0</v>
      </c>
      <c r="C59">
        <v>0</v>
      </c>
      <c r="D59">
        <v>0</v>
      </c>
      <c r="F59">
        <v>0</v>
      </c>
      <c r="G59">
        <v>0</v>
      </c>
      <c r="H59">
        <v>0</v>
      </c>
      <c r="I59">
        <v>0</v>
      </c>
      <c r="K59">
        <v>2</v>
      </c>
      <c r="L59">
        <v>0</v>
      </c>
      <c r="M59">
        <v>0</v>
      </c>
    </row>
    <row r="60" spans="1:13" x14ac:dyDescent="0.25">
      <c r="A60">
        <v>3</v>
      </c>
      <c r="B60">
        <v>0</v>
      </c>
      <c r="C60">
        <v>0</v>
      </c>
      <c r="D60">
        <v>0</v>
      </c>
      <c r="F60">
        <v>0</v>
      </c>
      <c r="G60">
        <v>0</v>
      </c>
      <c r="H60">
        <v>0</v>
      </c>
      <c r="I60">
        <v>0</v>
      </c>
      <c r="K60">
        <v>0</v>
      </c>
      <c r="L60">
        <v>0</v>
      </c>
      <c r="M60">
        <v>0</v>
      </c>
    </row>
    <row r="61" spans="1:13" x14ac:dyDescent="0.25">
      <c r="A61">
        <v>0</v>
      </c>
      <c r="B61">
        <v>0</v>
      </c>
      <c r="C61">
        <v>0</v>
      </c>
      <c r="D61">
        <v>0</v>
      </c>
      <c r="F61">
        <v>0</v>
      </c>
      <c r="G61">
        <v>0</v>
      </c>
      <c r="H61">
        <v>0</v>
      </c>
      <c r="I61">
        <v>0</v>
      </c>
      <c r="K61">
        <v>1</v>
      </c>
      <c r="L61">
        <v>1</v>
      </c>
      <c r="M61">
        <v>0</v>
      </c>
    </row>
    <row r="62" spans="1:13" x14ac:dyDescent="0.25">
      <c r="A62">
        <v>1</v>
      </c>
      <c r="B62">
        <v>0</v>
      </c>
      <c r="C62">
        <v>0</v>
      </c>
      <c r="D62">
        <v>0</v>
      </c>
      <c r="F62">
        <v>1</v>
      </c>
      <c r="G62">
        <v>0</v>
      </c>
      <c r="H62">
        <v>0</v>
      </c>
      <c r="I62">
        <v>0</v>
      </c>
      <c r="K62">
        <v>0</v>
      </c>
      <c r="L62">
        <v>0</v>
      </c>
      <c r="M62">
        <v>1</v>
      </c>
    </row>
    <row r="63" spans="1:13" x14ac:dyDescent="0.25">
      <c r="A63">
        <v>2</v>
      </c>
      <c r="B63">
        <v>0</v>
      </c>
      <c r="C63">
        <v>0</v>
      </c>
      <c r="D63">
        <v>0</v>
      </c>
      <c r="F63">
        <v>0</v>
      </c>
      <c r="G63">
        <v>0</v>
      </c>
      <c r="H63">
        <v>0</v>
      </c>
      <c r="I63">
        <v>0</v>
      </c>
      <c r="K63">
        <v>2</v>
      </c>
      <c r="L63">
        <v>0</v>
      </c>
      <c r="M63">
        <v>1</v>
      </c>
    </row>
    <row r="64" spans="1:13" x14ac:dyDescent="0.25">
      <c r="M6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1CAF9-1527-454F-9F5F-8057488EC7FB}">
  <dimension ref="A1:C42"/>
  <sheetViews>
    <sheetView workbookViewId="0">
      <selection sqref="A1:A42"/>
    </sheetView>
  </sheetViews>
  <sheetFormatPr defaultRowHeight="15" x14ac:dyDescent="0.25"/>
  <sheetData>
    <row r="1" spans="1:3" x14ac:dyDescent="0.25">
      <c r="A1">
        <v>6</v>
      </c>
      <c r="C1" t="s">
        <v>48</v>
      </c>
    </row>
    <row r="2" spans="1:3" x14ac:dyDescent="0.25">
      <c r="A2">
        <v>0.8</v>
      </c>
      <c r="C2">
        <f>AVERAGE(A1:A43)</f>
        <v>2.5499999999999998</v>
      </c>
    </row>
    <row r="3" spans="1:3" x14ac:dyDescent="0.25">
      <c r="A3">
        <v>2</v>
      </c>
    </row>
    <row r="4" spans="1:3" x14ac:dyDescent="0.25">
      <c r="A4">
        <v>9</v>
      </c>
    </row>
    <row r="5" spans="1:3" x14ac:dyDescent="0.25">
      <c r="A5">
        <v>2.8</v>
      </c>
    </row>
    <row r="6" spans="1:3" x14ac:dyDescent="0.25">
      <c r="A6">
        <v>1</v>
      </c>
    </row>
    <row r="7" spans="1:3" x14ac:dyDescent="0.25">
      <c r="A7">
        <v>7</v>
      </c>
    </row>
    <row r="8" spans="1:3" x14ac:dyDescent="0.25">
      <c r="A8">
        <v>4</v>
      </c>
    </row>
    <row r="9" spans="1:3" x14ac:dyDescent="0.25">
      <c r="A9">
        <v>0.5</v>
      </c>
    </row>
    <row r="10" spans="1:3" x14ac:dyDescent="0.25">
      <c r="A10">
        <v>1</v>
      </c>
    </row>
    <row r="11" spans="1:3" x14ac:dyDescent="0.25">
      <c r="A11">
        <v>1.5</v>
      </c>
    </row>
    <row r="12" spans="1:3" x14ac:dyDescent="0.25">
      <c r="A12">
        <v>1.5</v>
      </c>
    </row>
    <row r="13" spans="1:3" x14ac:dyDescent="0.25">
      <c r="A13">
        <v>0.5</v>
      </c>
    </row>
    <row r="14" spans="1:3" x14ac:dyDescent="0.25">
      <c r="A14">
        <v>0.8</v>
      </c>
    </row>
    <row r="15" spans="1:3" x14ac:dyDescent="0.25">
      <c r="A15">
        <v>1.5</v>
      </c>
    </row>
    <row r="16" spans="1:3" x14ac:dyDescent="0.25">
      <c r="A16">
        <v>5</v>
      </c>
    </row>
    <row r="17" spans="1:1" x14ac:dyDescent="0.25">
      <c r="A17">
        <v>0.8</v>
      </c>
    </row>
    <row r="18" spans="1:1" x14ac:dyDescent="0.25">
      <c r="A18">
        <v>1</v>
      </c>
    </row>
    <row r="19" spans="1:1" x14ac:dyDescent="0.25">
      <c r="A19">
        <v>1.8</v>
      </c>
    </row>
    <row r="20" spans="1:1" x14ac:dyDescent="0.25">
      <c r="A20">
        <v>7</v>
      </c>
    </row>
    <row r="21" spans="1:1" x14ac:dyDescent="0.25">
      <c r="A21">
        <v>3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0.5</v>
      </c>
    </row>
    <row r="25" spans="1:1" x14ac:dyDescent="0.25">
      <c r="A25">
        <v>1</v>
      </c>
    </row>
    <row r="26" spans="1:1" x14ac:dyDescent="0.25">
      <c r="A26">
        <v>0.5</v>
      </c>
    </row>
    <row r="27" spans="1:1" x14ac:dyDescent="0.25">
      <c r="A27">
        <v>3</v>
      </c>
    </row>
    <row r="28" spans="1:1" x14ac:dyDescent="0.25">
      <c r="A28">
        <v>3</v>
      </c>
    </row>
    <row r="29" spans="1:1" x14ac:dyDescent="0.25">
      <c r="A29">
        <v>2.5</v>
      </c>
    </row>
    <row r="30" spans="1:1" x14ac:dyDescent="0.25">
      <c r="A30">
        <v>1.5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5.5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1.5</v>
      </c>
    </row>
    <row r="37" spans="1:1" x14ac:dyDescent="0.25">
      <c r="A37">
        <v>6</v>
      </c>
    </row>
    <row r="38" spans="1:1" x14ac:dyDescent="0.25">
      <c r="A38">
        <v>0.8</v>
      </c>
    </row>
    <row r="39" spans="1:1" x14ac:dyDescent="0.25">
      <c r="A39">
        <v>2</v>
      </c>
    </row>
    <row r="40" spans="1:1" x14ac:dyDescent="0.25">
      <c r="A40">
        <v>9</v>
      </c>
    </row>
    <row r="41" spans="1:1" x14ac:dyDescent="0.25">
      <c r="A41">
        <v>2.8</v>
      </c>
    </row>
    <row r="42" spans="1:1" x14ac:dyDescent="0.25">
      <c r="A4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7125-0B35-435A-A408-854D812D3BFD}">
  <dimension ref="A1:N43"/>
  <sheetViews>
    <sheetView workbookViewId="0">
      <selection activeCell="J3" sqref="J3"/>
    </sheetView>
  </sheetViews>
  <sheetFormatPr defaultRowHeight="15" x14ac:dyDescent="0.25"/>
  <cols>
    <col min="6" max="6" width="13.85546875" customWidth="1"/>
  </cols>
  <sheetData>
    <row r="1" spans="1:14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26</v>
      </c>
      <c r="G1" t="s">
        <v>24</v>
      </c>
      <c r="H1" t="s">
        <v>25</v>
      </c>
      <c r="I1" t="s">
        <v>92</v>
      </c>
      <c r="J1" t="s">
        <v>102</v>
      </c>
      <c r="L1" t="s">
        <v>98</v>
      </c>
      <c r="M1" t="s">
        <v>100</v>
      </c>
      <c r="N1" t="s">
        <v>99</v>
      </c>
    </row>
    <row r="2" spans="1:14" x14ac:dyDescent="0.25">
      <c r="A2">
        <v>4</v>
      </c>
      <c r="B2">
        <v>0</v>
      </c>
      <c r="C2">
        <v>0</v>
      </c>
      <c r="D2">
        <v>0</v>
      </c>
      <c r="E2">
        <v>1.5</v>
      </c>
      <c r="F2" t="s">
        <v>7</v>
      </c>
      <c r="G2">
        <v>7</v>
      </c>
      <c r="H2">
        <v>9</v>
      </c>
      <c r="I2">
        <f>H2-G2</f>
        <v>2</v>
      </c>
      <c r="J2">
        <f>VAR(I2:I3,I5,I7,I10,I16,I18,I20,I16,I25,I27,I28,I21)</f>
        <v>0.52564102564102555</v>
      </c>
      <c r="L2">
        <v>6</v>
      </c>
      <c r="M2">
        <v>6</v>
      </c>
      <c r="N2">
        <f>_xlfn.VAR.S(E2:E31,L2:L43,M2:M25)</f>
        <v>8.9054736842105253</v>
      </c>
    </row>
    <row r="3" spans="1:14" x14ac:dyDescent="0.25">
      <c r="A3">
        <v>7</v>
      </c>
      <c r="B3">
        <v>0</v>
      </c>
      <c r="C3">
        <v>1</v>
      </c>
      <c r="D3">
        <v>0</v>
      </c>
      <c r="E3">
        <v>1.5</v>
      </c>
      <c r="F3" t="s">
        <v>7</v>
      </c>
      <c r="G3">
        <v>4.5</v>
      </c>
      <c r="H3">
        <v>8</v>
      </c>
      <c r="I3">
        <f t="shared" ref="I3:I28" si="0">H3-G3</f>
        <v>3.5</v>
      </c>
      <c r="L3">
        <v>0.8</v>
      </c>
      <c r="M3">
        <v>23</v>
      </c>
    </row>
    <row r="4" spans="1:14" x14ac:dyDescent="0.25">
      <c r="A4">
        <v>0</v>
      </c>
      <c r="B4">
        <v>1</v>
      </c>
      <c r="C4">
        <v>0</v>
      </c>
      <c r="D4">
        <v>0</v>
      </c>
      <c r="E4">
        <v>0.5</v>
      </c>
      <c r="F4" t="s">
        <v>8</v>
      </c>
      <c r="G4">
        <v>0</v>
      </c>
      <c r="H4">
        <v>0</v>
      </c>
      <c r="I4">
        <f t="shared" si="0"/>
        <v>0</v>
      </c>
      <c r="L4">
        <v>2</v>
      </c>
      <c r="M4">
        <v>6</v>
      </c>
    </row>
    <row r="5" spans="1:14" x14ac:dyDescent="0.25">
      <c r="A5">
        <v>8</v>
      </c>
      <c r="B5">
        <v>1</v>
      </c>
      <c r="C5">
        <v>0</v>
      </c>
      <c r="D5">
        <v>0</v>
      </c>
      <c r="E5">
        <v>0.5</v>
      </c>
      <c r="F5" t="s">
        <v>8</v>
      </c>
      <c r="G5">
        <v>6</v>
      </c>
      <c r="H5">
        <v>9.5</v>
      </c>
      <c r="I5">
        <f t="shared" si="0"/>
        <v>3.5</v>
      </c>
      <c r="L5">
        <v>9</v>
      </c>
      <c r="M5">
        <v>5.5</v>
      </c>
    </row>
    <row r="6" spans="1:14" x14ac:dyDescent="0.25">
      <c r="A6">
        <v>4</v>
      </c>
      <c r="B6">
        <v>0</v>
      </c>
      <c r="C6">
        <v>0</v>
      </c>
      <c r="D6">
        <v>0</v>
      </c>
      <c r="E6">
        <v>0.5</v>
      </c>
      <c r="F6" t="s">
        <v>7</v>
      </c>
      <c r="G6">
        <v>0</v>
      </c>
      <c r="H6">
        <v>0</v>
      </c>
      <c r="I6">
        <f t="shared" si="0"/>
        <v>0</v>
      </c>
      <c r="L6">
        <v>2.8</v>
      </c>
      <c r="M6">
        <v>1.5</v>
      </c>
    </row>
    <row r="7" spans="1:14" x14ac:dyDescent="0.25">
      <c r="A7">
        <v>4</v>
      </c>
      <c r="B7">
        <v>0</v>
      </c>
      <c r="C7">
        <v>0</v>
      </c>
      <c r="D7">
        <v>0</v>
      </c>
      <c r="E7">
        <v>0.5</v>
      </c>
      <c r="F7" t="s">
        <v>7</v>
      </c>
      <c r="G7">
        <v>4</v>
      </c>
      <c r="H7">
        <v>7.5</v>
      </c>
      <c r="I7">
        <f t="shared" si="0"/>
        <v>3.5</v>
      </c>
      <c r="L7">
        <v>1</v>
      </c>
      <c r="M7">
        <v>4.5</v>
      </c>
    </row>
    <row r="8" spans="1:14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0</v>
      </c>
      <c r="L8">
        <v>7</v>
      </c>
      <c r="M8">
        <v>2</v>
      </c>
    </row>
    <row r="9" spans="1:14" x14ac:dyDescent="0.25">
      <c r="A9">
        <v>1</v>
      </c>
      <c r="B9">
        <v>0</v>
      </c>
      <c r="C9">
        <v>0</v>
      </c>
      <c r="D9">
        <v>0</v>
      </c>
      <c r="E9">
        <v>0.5</v>
      </c>
      <c r="F9" t="s">
        <v>7</v>
      </c>
      <c r="G9">
        <v>0</v>
      </c>
      <c r="H9">
        <v>0</v>
      </c>
      <c r="I9">
        <f t="shared" si="0"/>
        <v>0</v>
      </c>
      <c r="L9">
        <v>4</v>
      </c>
      <c r="M9">
        <v>3</v>
      </c>
    </row>
    <row r="10" spans="1:14" x14ac:dyDescent="0.25">
      <c r="A10">
        <v>6</v>
      </c>
      <c r="B10">
        <v>0</v>
      </c>
      <c r="C10">
        <v>0</v>
      </c>
      <c r="D10">
        <v>0</v>
      </c>
      <c r="E10">
        <v>5.5</v>
      </c>
      <c r="F10" t="s">
        <v>7</v>
      </c>
      <c r="G10">
        <v>10</v>
      </c>
      <c r="H10">
        <v>13</v>
      </c>
      <c r="I10">
        <f t="shared" si="0"/>
        <v>3</v>
      </c>
      <c r="L10">
        <v>0.5</v>
      </c>
      <c r="M10">
        <v>2</v>
      </c>
    </row>
    <row r="11" spans="1:14" x14ac:dyDescent="0.25">
      <c r="A11">
        <v>4</v>
      </c>
      <c r="B11">
        <v>0</v>
      </c>
      <c r="C11">
        <v>0</v>
      </c>
      <c r="D11">
        <v>0</v>
      </c>
      <c r="E11">
        <v>2.5</v>
      </c>
      <c r="F11" t="s">
        <v>7</v>
      </c>
      <c r="G11">
        <v>7.5</v>
      </c>
      <c r="H11">
        <v>0</v>
      </c>
      <c r="I11">
        <f t="shared" si="0"/>
        <v>-7.5</v>
      </c>
      <c r="L11">
        <v>1</v>
      </c>
      <c r="M11">
        <v>1</v>
      </c>
    </row>
    <row r="12" spans="1:14" x14ac:dyDescent="0.25">
      <c r="A12">
        <v>2</v>
      </c>
      <c r="B12">
        <v>2</v>
      </c>
      <c r="C12">
        <v>0</v>
      </c>
      <c r="D12">
        <v>0</v>
      </c>
      <c r="E12">
        <v>1.5</v>
      </c>
      <c r="F12" t="s">
        <v>8</v>
      </c>
      <c r="G12">
        <v>10</v>
      </c>
      <c r="H12">
        <v>0</v>
      </c>
      <c r="I12">
        <f t="shared" si="0"/>
        <v>-10</v>
      </c>
      <c r="L12">
        <v>1.5</v>
      </c>
      <c r="M12">
        <v>3</v>
      </c>
    </row>
    <row r="13" spans="1:14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  <c r="L13">
        <v>1.5</v>
      </c>
      <c r="M13">
        <v>1</v>
      </c>
    </row>
    <row r="14" spans="1:14" x14ac:dyDescent="0.25">
      <c r="A14">
        <v>3</v>
      </c>
      <c r="B14">
        <v>0</v>
      </c>
      <c r="C14">
        <v>0</v>
      </c>
      <c r="D14">
        <v>0</v>
      </c>
      <c r="E14">
        <v>1.5</v>
      </c>
      <c r="F14" t="s">
        <v>7</v>
      </c>
      <c r="G14">
        <v>4</v>
      </c>
      <c r="H14">
        <v>0</v>
      </c>
      <c r="I14">
        <f t="shared" si="0"/>
        <v>-4</v>
      </c>
      <c r="L14">
        <v>0.5</v>
      </c>
      <c r="M14">
        <v>1</v>
      </c>
    </row>
    <row r="15" spans="1:14" x14ac:dyDescent="0.25">
      <c r="A15">
        <v>2</v>
      </c>
      <c r="B15">
        <v>0</v>
      </c>
      <c r="C15">
        <v>0</v>
      </c>
      <c r="D15">
        <v>0</v>
      </c>
      <c r="E15">
        <v>8</v>
      </c>
      <c r="F15" t="s">
        <v>7</v>
      </c>
      <c r="G15">
        <v>0</v>
      </c>
      <c r="H15">
        <v>0</v>
      </c>
      <c r="I15">
        <f t="shared" si="0"/>
        <v>0</v>
      </c>
      <c r="L15">
        <v>0.8</v>
      </c>
      <c r="M15">
        <v>1</v>
      </c>
    </row>
    <row r="16" spans="1:14" x14ac:dyDescent="0.25">
      <c r="A16">
        <v>9</v>
      </c>
      <c r="B16">
        <v>0</v>
      </c>
      <c r="C16">
        <v>0</v>
      </c>
      <c r="D16">
        <v>0</v>
      </c>
      <c r="E16">
        <v>2</v>
      </c>
      <c r="F16" t="s">
        <v>7</v>
      </c>
      <c r="G16">
        <v>6</v>
      </c>
      <c r="H16">
        <v>7.5</v>
      </c>
      <c r="I16">
        <f t="shared" si="0"/>
        <v>1.5</v>
      </c>
      <c r="L16">
        <v>1.5</v>
      </c>
      <c r="M16">
        <v>6</v>
      </c>
    </row>
    <row r="17" spans="1:13" x14ac:dyDescent="0.25">
      <c r="A17">
        <v>6</v>
      </c>
      <c r="B17">
        <v>0</v>
      </c>
      <c r="C17">
        <v>0</v>
      </c>
      <c r="D17">
        <v>0</v>
      </c>
      <c r="E17">
        <v>2</v>
      </c>
      <c r="F17" t="s">
        <v>7</v>
      </c>
      <c r="G17">
        <v>7</v>
      </c>
      <c r="H17">
        <v>0</v>
      </c>
      <c r="I17">
        <f t="shared" si="0"/>
        <v>-7</v>
      </c>
      <c r="L17">
        <v>5</v>
      </c>
      <c r="M17">
        <v>3</v>
      </c>
    </row>
    <row r="18" spans="1:13" x14ac:dyDescent="0.25">
      <c r="A18">
        <v>8</v>
      </c>
      <c r="B18">
        <v>0</v>
      </c>
      <c r="C18">
        <v>1</v>
      </c>
      <c r="D18">
        <v>0</v>
      </c>
      <c r="E18">
        <v>4</v>
      </c>
      <c r="F18" t="s">
        <v>7</v>
      </c>
      <c r="G18">
        <v>7</v>
      </c>
      <c r="H18">
        <v>10</v>
      </c>
      <c r="I18">
        <f t="shared" si="0"/>
        <v>3</v>
      </c>
      <c r="L18">
        <v>0.8</v>
      </c>
      <c r="M18">
        <v>1</v>
      </c>
    </row>
    <row r="19" spans="1:13" x14ac:dyDescent="0.25">
      <c r="A19">
        <v>2</v>
      </c>
      <c r="B19">
        <v>1</v>
      </c>
      <c r="C19">
        <v>0</v>
      </c>
      <c r="D19">
        <v>0</v>
      </c>
      <c r="E19">
        <v>2</v>
      </c>
      <c r="F19" t="s">
        <v>8</v>
      </c>
      <c r="G19">
        <v>8</v>
      </c>
      <c r="H19">
        <v>0</v>
      </c>
      <c r="I19">
        <f t="shared" si="0"/>
        <v>-8</v>
      </c>
      <c r="L19">
        <v>1</v>
      </c>
      <c r="M19">
        <v>2</v>
      </c>
    </row>
    <row r="20" spans="1:13" x14ac:dyDescent="0.25">
      <c r="A20">
        <v>11</v>
      </c>
      <c r="B20">
        <v>0</v>
      </c>
      <c r="C20">
        <v>0</v>
      </c>
      <c r="D20">
        <v>0</v>
      </c>
      <c r="E20">
        <v>1.5</v>
      </c>
      <c r="F20" t="s">
        <v>7</v>
      </c>
      <c r="G20">
        <v>6</v>
      </c>
      <c r="H20">
        <v>9.5</v>
      </c>
      <c r="I20">
        <f t="shared" si="0"/>
        <v>3.5</v>
      </c>
      <c r="L20">
        <v>1.8</v>
      </c>
      <c r="M20">
        <v>2.5</v>
      </c>
    </row>
    <row r="21" spans="1:13" x14ac:dyDescent="0.25">
      <c r="A21">
        <v>9</v>
      </c>
      <c r="B21">
        <v>0</v>
      </c>
      <c r="C21">
        <v>0</v>
      </c>
      <c r="D21">
        <v>0</v>
      </c>
      <c r="E21">
        <v>1.5</v>
      </c>
      <c r="F21" t="s">
        <v>7</v>
      </c>
      <c r="G21">
        <v>5.5</v>
      </c>
      <c r="H21">
        <v>8</v>
      </c>
      <c r="I21">
        <f t="shared" si="0"/>
        <v>2.5</v>
      </c>
      <c r="L21">
        <v>7</v>
      </c>
      <c r="M21">
        <v>5</v>
      </c>
    </row>
    <row r="22" spans="1:13" x14ac:dyDescent="0.25">
      <c r="A22">
        <v>10</v>
      </c>
      <c r="B22">
        <v>0</v>
      </c>
      <c r="C22">
        <v>0</v>
      </c>
      <c r="D22">
        <v>0</v>
      </c>
      <c r="E22">
        <v>1.5</v>
      </c>
      <c r="F22" t="s">
        <v>7</v>
      </c>
      <c r="G22">
        <v>5.5</v>
      </c>
      <c r="H22">
        <v>0</v>
      </c>
      <c r="I22">
        <f t="shared" si="0"/>
        <v>-5.5</v>
      </c>
      <c r="L22">
        <v>3</v>
      </c>
      <c r="M22">
        <v>3</v>
      </c>
    </row>
    <row r="23" spans="1:13" x14ac:dyDescent="0.25">
      <c r="A23">
        <v>4</v>
      </c>
      <c r="B23">
        <v>1</v>
      </c>
      <c r="C23">
        <v>0</v>
      </c>
      <c r="D23">
        <v>0</v>
      </c>
      <c r="E23">
        <v>0.5</v>
      </c>
      <c r="F23" t="s">
        <v>7</v>
      </c>
      <c r="G23">
        <v>5.5</v>
      </c>
      <c r="H23">
        <v>0</v>
      </c>
      <c r="I23">
        <f t="shared" si="0"/>
        <v>-5.5</v>
      </c>
      <c r="L23">
        <v>1</v>
      </c>
      <c r="M23">
        <v>3.5</v>
      </c>
    </row>
    <row r="24" spans="1:13" x14ac:dyDescent="0.25">
      <c r="A24">
        <v>2</v>
      </c>
      <c r="B24">
        <v>1</v>
      </c>
      <c r="C24">
        <v>0</v>
      </c>
      <c r="D24">
        <v>0</v>
      </c>
      <c r="E24">
        <v>1</v>
      </c>
      <c r="F24" t="s">
        <v>7</v>
      </c>
      <c r="G24">
        <v>8</v>
      </c>
      <c r="H24">
        <v>0</v>
      </c>
      <c r="I24">
        <f t="shared" si="0"/>
        <v>-8</v>
      </c>
      <c r="L24">
        <v>1</v>
      </c>
      <c r="M24">
        <v>0.5</v>
      </c>
    </row>
    <row r="25" spans="1:13" x14ac:dyDescent="0.25">
      <c r="A25">
        <v>5</v>
      </c>
      <c r="B25">
        <v>0</v>
      </c>
      <c r="C25">
        <v>0</v>
      </c>
      <c r="D25">
        <v>0</v>
      </c>
      <c r="E25">
        <v>6</v>
      </c>
      <c r="F25" t="s">
        <v>7</v>
      </c>
      <c r="G25">
        <v>11</v>
      </c>
      <c r="H25">
        <v>13.5</v>
      </c>
      <c r="I25">
        <f t="shared" si="0"/>
        <v>2.5</v>
      </c>
      <c r="L25">
        <v>0.5</v>
      </c>
      <c r="M25">
        <v>0</v>
      </c>
    </row>
    <row r="26" spans="1:13" x14ac:dyDescent="0.25">
      <c r="A26">
        <v>4</v>
      </c>
      <c r="B26">
        <v>1</v>
      </c>
      <c r="C26">
        <v>0</v>
      </c>
      <c r="D26">
        <v>0</v>
      </c>
      <c r="E26">
        <v>1.5</v>
      </c>
      <c r="F26" t="s">
        <v>7</v>
      </c>
      <c r="G26">
        <v>5</v>
      </c>
      <c r="H26">
        <v>0</v>
      </c>
      <c r="I26">
        <f t="shared" si="0"/>
        <v>-5</v>
      </c>
      <c r="L26">
        <v>1</v>
      </c>
    </row>
    <row r="27" spans="1:13" x14ac:dyDescent="0.25">
      <c r="A27">
        <v>10</v>
      </c>
      <c r="B27">
        <v>0</v>
      </c>
      <c r="C27">
        <v>0</v>
      </c>
      <c r="D27">
        <v>0</v>
      </c>
      <c r="E27">
        <v>1.5</v>
      </c>
      <c r="F27" t="s">
        <v>7</v>
      </c>
      <c r="G27">
        <v>5.5</v>
      </c>
      <c r="H27">
        <v>8</v>
      </c>
      <c r="I27">
        <f t="shared" si="0"/>
        <v>2.5</v>
      </c>
      <c r="L27">
        <v>0.5</v>
      </c>
    </row>
    <row r="28" spans="1:13" x14ac:dyDescent="0.25">
      <c r="A28">
        <v>5</v>
      </c>
      <c r="B28">
        <v>1</v>
      </c>
      <c r="C28">
        <v>0</v>
      </c>
      <c r="D28">
        <v>0</v>
      </c>
      <c r="E28">
        <v>5</v>
      </c>
      <c r="F28" t="s">
        <v>8</v>
      </c>
      <c r="G28">
        <v>14</v>
      </c>
      <c r="H28">
        <v>17</v>
      </c>
      <c r="I28">
        <f t="shared" si="0"/>
        <v>3</v>
      </c>
      <c r="L28">
        <v>3</v>
      </c>
    </row>
    <row r="29" spans="1:13" x14ac:dyDescent="0.25">
      <c r="A29">
        <v>7</v>
      </c>
      <c r="B29">
        <v>0</v>
      </c>
      <c r="C29">
        <v>0</v>
      </c>
      <c r="D29">
        <v>0</v>
      </c>
      <c r="E29">
        <v>1</v>
      </c>
      <c r="F29" t="s">
        <v>7</v>
      </c>
      <c r="G29">
        <v>6</v>
      </c>
      <c r="H29">
        <v>8</v>
      </c>
      <c r="L29">
        <v>3</v>
      </c>
    </row>
    <row r="30" spans="1:1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L30">
        <v>2.5</v>
      </c>
    </row>
    <row r="31" spans="1:13" x14ac:dyDescent="0.25">
      <c r="A31">
        <v>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L31">
        <v>1.5</v>
      </c>
    </row>
    <row r="32" spans="1:13" x14ac:dyDescent="0.25">
      <c r="L32">
        <v>2</v>
      </c>
    </row>
    <row r="33" spans="1:12" x14ac:dyDescent="0.25">
      <c r="A33" s="1" t="s">
        <v>27</v>
      </c>
      <c r="B33">
        <v>0</v>
      </c>
      <c r="C33">
        <v>0</v>
      </c>
      <c r="D33" t="s">
        <v>28</v>
      </c>
      <c r="E33" t="s">
        <v>29</v>
      </c>
      <c r="F33" t="s">
        <v>30</v>
      </c>
      <c r="G33" t="s">
        <v>88</v>
      </c>
      <c r="H33" t="s">
        <v>89</v>
      </c>
      <c r="J33" t="s">
        <v>91</v>
      </c>
      <c r="L33">
        <v>2</v>
      </c>
    </row>
    <row r="34" spans="1:12" x14ac:dyDescent="0.25">
      <c r="A34">
        <f>AVERAGE(A2:A31)</f>
        <v>4.833333333333333</v>
      </c>
      <c r="B34">
        <v>0</v>
      </c>
      <c r="C34">
        <v>0</v>
      </c>
      <c r="D34" s="1">
        <f>AVERAGEIFS(E2:E31,E2:E31,"&gt;0",F2:F31,"C")</f>
        <v>2.1904761904761907</v>
      </c>
      <c r="E34" s="1">
        <f>AVERAGEIFS(E2:E31,E2:E31,"&gt;0",F2:F31,"B")</f>
        <v>1.9</v>
      </c>
      <c r="F34" s="1">
        <f>AVERAGEIF(E2:E31,"&gt;0")</f>
        <v>2.1346153846153846</v>
      </c>
      <c r="G34">
        <f>AVERAGEIF(G2:G31,"&gt;0")</f>
        <v>6.9545454545454541</v>
      </c>
      <c r="H34">
        <f>AVERAGEIF(H2:H31,"&gt;0")</f>
        <v>9.884615384615385</v>
      </c>
      <c r="J34">
        <f>AVERAGEIF(I3:I29,"&gt;0")</f>
        <v>2.9090909090909092</v>
      </c>
      <c r="L34">
        <v>5.5</v>
      </c>
    </row>
    <row r="35" spans="1:12" x14ac:dyDescent="0.25">
      <c r="L35">
        <v>1</v>
      </c>
    </row>
    <row r="36" spans="1:12" x14ac:dyDescent="0.25">
      <c r="L36">
        <v>1</v>
      </c>
    </row>
    <row r="37" spans="1:12" x14ac:dyDescent="0.25">
      <c r="L37">
        <v>1.5</v>
      </c>
    </row>
    <row r="38" spans="1:12" x14ac:dyDescent="0.25">
      <c r="L38">
        <v>6</v>
      </c>
    </row>
    <row r="39" spans="1:12" x14ac:dyDescent="0.25">
      <c r="L39">
        <v>0.8</v>
      </c>
    </row>
    <row r="40" spans="1:12" x14ac:dyDescent="0.25">
      <c r="L40">
        <v>2</v>
      </c>
    </row>
    <row r="41" spans="1:12" x14ac:dyDescent="0.25">
      <c r="L41">
        <v>9</v>
      </c>
    </row>
    <row r="42" spans="1:12" x14ac:dyDescent="0.25">
      <c r="L42">
        <v>2.8</v>
      </c>
    </row>
    <row r="43" spans="1:12" x14ac:dyDescent="0.25">
      <c r="L43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95A5-BC1B-493B-82B9-EEBAD883CD66}">
  <dimension ref="A1:Q127"/>
  <sheetViews>
    <sheetView workbookViewId="0">
      <selection activeCell="F8" sqref="F8:G8"/>
    </sheetView>
  </sheetViews>
  <sheetFormatPr defaultRowHeight="15" x14ac:dyDescent="0.25"/>
  <cols>
    <col min="2" max="2" width="11.7109375" customWidth="1"/>
  </cols>
  <sheetData>
    <row r="1" spans="1:17" x14ac:dyDescent="0.25">
      <c r="A1" t="s">
        <v>31</v>
      </c>
      <c r="B1" t="s">
        <v>32</v>
      </c>
      <c r="C1" t="s">
        <v>33</v>
      </c>
      <c r="D1" t="s">
        <v>46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K1" t="s">
        <v>47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25">
      <c r="A2" t="s">
        <v>9</v>
      </c>
      <c r="B2">
        <v>3</v>
      </c>
      <c r="E2">
        <f>AVERAGEIFS(B2:B127,A2:A127,"C")</f>
        <v>4.0268817204301079</v>
      </c>
      <c r="F2">
        <f>AVERAGEIFS(B2:B127,A2:A127,"B")</f>
        <v>4.0576923076923075</v>
      </c>
      <c r="G2">
        <f>AVERAGEIFS(B2:B127,A2:A127,"SB")</f>
        <v>3</v>
      </c>
      <c r="H2">
        <f>AVERAGEIFS(B2:B127,A2:A127,"T")</f>
        <v>3.75</v>
      </c>
      <c r="I2">
        <f>AVERAGEIFS(B2:B67,C2:C67,1)</f>
        <v>4.9000000000000004</v>
      </c>
      <c r="N2">
        <f>COUNTIF(A2:A127,"C")/126</f>
        <v>0.73809523809523814</v>
      </c>
      <c r="O2">
        <f>COUNTIF($A2:$A127,"B")/126</f>
        <v>0.20634920634920634</v>
      </c>
      <c r="P2">
        <f>COUNTIF($A2:$A127,"SB")/126</f>
        <v>7.9365079365079361E-3</v>
      </c>
      <c r="Q2">
        <f>COUNTIF($A2:$A127,"T")/126</f>
        <v>4.7619047619047616E-2</v>
      </c>
    </row>
    <row r="3" spans="1:17" x14ac:dyDescent="0.25">
      <c r="A3" t="s">
        <v>8</v>
      </c>
      <c r="B3">
        <v>3</v>
      </c>
    </row>
    <row r="4" spans="1:17" x14ac:dyDescent="0.25">
      <c r="A4" t="s">
        <v>7</v>
      </c>
      <c r="B4">
        <v>6</v>
      </c>
      <c r="E4" t="s">
        <v>65</v>
      </c>
    </row>
    <row r="5" spans="1:17" x14ac:dyDescent="0.25">
      <c r="A5" t="s">
        <v>7</v>
      </c>
      <c r="B5">
        <v>1.5</v>
      </c>
      <c r="E5" t="s">
        <v>63</v>
      </c>
    </row>
    <row r="6" spans="1:17" x14ac:dyDescent="0.25">
      <c r="A6" t="s">
        <v>10</v>
      </c>
      <c r="B6">
        <v>2</v>
      </c>
      <c r="E6">
        <f>SUM(C2:C126)/125</f>
        <v>0.08</v>
      </c>
    </row>
    <row r="7" spans="1:17" x14ac:dyDescent="0.25">
      <c r="A7" t="s">
        <v>8</v>
      </c>
      <c r="B7">
        <v>4</v>
      </c>
      <c r="E7" t="s">
        <v>113</v>
      </c>
      <c r="F7" t="s">
        <v>115</v>
      </c>
      <c r="G7" t="s">
        <v>116</v>
      </c>
      <c r="H7" t="s">
        <v>117</v>
      </c>
    </row>
    <row r="8" spans="1:17" x14ac:dyDescent="0.25">
      <c r="A8" t="s">
        <v>8</v>
      </c>
      <c r="B8">
        <v>3</v>
      </c>
      <c r="E8">
        <f>VAR(B4,B5,B9,B11,B12,B14,B15,B18:B21,B27,B35:B36,B39:B41,B43,B45,B46,B47:B57,B59:B62,B64,B66,B69:B80,B82,B83:B84,B86:B106,B109:B113,B115:B123,B125:B127)</f>
        <v>10.008395755305868</v>
      </c>
      <c r="F8">
        <f>VAR(B3,B7,B8,B10,B13,B16,B17,B23:B26,B29,B30,B34,B37:B38,B42,B63,B67,B68,B85,B107:B108,B114,B124)</f>
        <v>3.0566666666666671</v>
      </c>
      <c r="G8">
        <f>VAR(B6,B22,B28,B44,B58,B81)</f>
        <v>2.1749999999999998</v>
      </c>
      <c r="H8" t="s">
        <v>101</v>
      </c>
    </row>
    <row r="9" spans="1:17" x14ac:dyDescent="0.25">
      <c r="A9" t="s">
        <v>7</v>
      </c>
      <c r="B9">
        <v>4</v>
      </c>
      <c r="C9">
        <v>1</v>
      </c>
    </row>
    <row r="10" spans="1:17" x14ac:dyDescent="0.25">
      <c r="A10" t="s">
        <v>8</v>
      </c>
      <c r="B10">
        <v>3</v>
      </c>
    </row>
    <row r="11" spans="1:17" x14ac:dyDescent="0.25">
      <c r="A11" t="s">
        <v>7</v>
      </c>
      <c r="B11">
        <v>4.5</v>
      </c>
      <c r="C11">
        <v>1</v>
      </c>
    </row>
    <row r="12" spans="1:17" x14ac:dyDescent="0.25">
      <c r="A12" t="s">
        <v>7</v>
      </c>
      <c r="B12">
        <v>1.5</v>
      </c>
    </row>
    <row r="13" spans="1:17" x14ac:dyDescent="0.25">
      <c r="A13" t="s">
        <v>8</v>
      </c>
      <c r="B13">
        <v>9</v>
      </c>
      <c r="C13">
        <v>1</v>
      </c>
    </row>
    <row r="14" spans="1:17" x14ac:dyDescent="0.25">
      <c r="A14" t="s">
        <v>7</v>
      </c>
      <c r="B14">
        <v>4</v>
      </c>
    </row>
    <row r="15" spans="1:17" x14ac:dyDescent="0.25">
      <c r="A15" t="s">
        <v>7</v>
      </c>
      <c r="B15">
        <v>2</v>
      </c>
    </row>
    <row r="16" spans="1:17" x14ac:dyDescent="0.25">
      <c r="A16" t="s">
        <v>8</v>
      </c>
      <c r="B16">
        <v>4</v>
      </c>
    </row>
    <row r="17" spans="1:3" x14ac:dyDescent="0.25">
      <c r="A17" t="s">
        <v>8</v>
      </c>
      <c r="B17">
        <v>2</v>
      </c>
    </row>
    <row r="18" spans="1:3" x14ac:dyDescent="0.25">
      <c r="A18" t="s">
        <v>7</v>
      </c>
      <c r="B18">
        <v>2</v>
      </c>
    </row>
    <row r="19" spans="1:3" x14ac:dyDescent="0.25">
      <c r="A19" t="s">
        <v>7</v>
      </c>
      <c r="B19">
        <v>2.5</v>
      </c>
    </row>
    <row r="20" spans="1:3" x14ac:dyDescent="0.25">
      <c r="A20" t="s">
        <v>7</v>
      </c>
      <c r="B20">
        <v>1.5</v>
      </c>
    </row>
    <row r="21" spans="1:3" x14ac:dyDescent="0.25">
      <c r="A21" t="s">
        <v>7</v>
      </c>
      <c r="B21">
        <v>3.5</v>
      </c>
    </row>
    <row r="22" spans="1:3" x14ac:dyDescent="0.25">
      <c r="A22" t="s">
        <v>10</v>
      </c>
      <c r="B22">
        <v>3.5</v>
      </c>
    </row>
    <row r="23" spans="1:3" x14ac:dyDescent="0.25">
      <c r="A23" t="s">
        <v>8</v>
      </c>
      <c r="B23">
        <v>3</v>
      </c>
    </row>
    <row r="24" spans="1:3" x14ac:dyDescent="0.25">
      <c r="A24" t="s">
        <v>8</v>
      </c>
      <c r="B24">
        <v>3.5</v>
      </c>
    </row>
    <row r="25" spans="1:3" x14ac:dyDescent="0.25">
      <c r="A25" t="s">
        <v>8</v>
      </c>
      <c r="B25">
        <v>2.5</v>
      </c>
    </row>
    <row r="26" spans="1:3" x14ac:dyDescent="0.25">
      <c r="A26" t="s">
        <v>8</v>
      </c>
      <c r="B26">
        <v>3.5</v>
      </c>
    </row>
    <row r="27" spans="1:3" x14ac:dyDescent="0.25">
      <c r="A27" t="s">
        <v>7</v>
      </c>
      <c r="B27">
        <v>4</v>
      </c>
      <c r="C27">
        <v>1</v>
      </c>
    </row>
    <row r="28" spans="1:3" x14ac:dyDescent="0.25">
      <c r="A28" t="s">
        <v>10</v>
      </c>
      <c r="B28">
        <v>5</v>
      </c>
    </row>
    <row r="29" spans="1:3" x14ac:dyDescent="0.25">
      <c r="A29" t="s">
        <v>8</v>
      </c>
      <c r="B29">
        <v>6</v>
      </c>
      <c r="C29">
        <v>1</v>
      </c>
    </row>
    <row r="30" spans="1:3" x14ac:dyDescent="0.25">
      <c r="A30" t="s">
        <v>8</v>
      </c>
      <c r="B30">
        <v>3</v>
      </c>
    </row>
    <row r="31" spans="1:3" x14ac:dyDescent="0.25">
      <c r="A31" t="s">
        <v>7</v>
      </c>
      <c r="B31">
        <v>2</v>
      </c>
    </row>
    <row r="32" spans="1:3" x14ac:dyDescent="0.25">
      <c r="A32" t="s">
        <v>7</v>
      </c>
      <c r="B32">
        <v>2</v>
      </c>
    </row>
    <row r="33" spans="1:3" x14ac:dyDescent="0.25">
      <c r="A33" t="s">
        <v>7</v>
      </c>
      <c r="B33">
        <v>1</v>
      </c>
    </row>
    <row r="34" spans="1:3" x14ac:dyDescent="0.25">
      <c r="A34" t="s">
        <v>8</v>
      </c>
      <c r="B34">
        <v>4.5</v>
      </c>
    </row>
    <row r="35" spans="1:3" x14ac:dyDescent="0.25">
      <c r="A35" t="s">
        <v>7</v>
      </c>
      <c r="B35">
        <v>1.5</v>
      </c>
    </row>
    <row r="36" spans="1:3" x14ac:dyDescent="0.25">
      <c r="A36" t="s">
        <v>7</v>
      </c>
      <c r="B36">
        <v>3.5</v>
      </c>
    </row>
    <row r="37" spans="1:3" x14ac:dyDescent="0.25">
      <c r="A37" t="s">
        <v>8</v>
      </c>
      <c r="B37">
        <v>6.5</v>
      </c>
    </row>
    <row r="38" spans="1:3" x14ac:dyDescent="0.25">
      <c r="A38" t="s">
        <v>8</v>
      </c>
      <c r="B38">
        <v>4</v>
      </c>
    </row>
    <row r="39" spans="1:3" x14ac:dyDescent="0.25">
      <c r="A39" t="s">
        <v>7</v>
      </c>
      <c r="B39">
        <v>2</v>
      </c>
    </row>
    <row r="40" spans="1:3" x14ac:dyDescent="0.25">
      <c r="A40" t="s">
        <v>7</v>
      </c>
      <c r="B40">
        <v>2</v>
      </c>
    </row>
    <row r="41" spans="1:3" x14ac:dyDescent="0.25">
      <c r="A41" t="s">
        <v>7</v>
      </c>
      <c r="B41">
        <v>12</v>
      </c>
    </row>
    <row r="42" spans="1:3" x14ac:dyDescent="0.25">
      <c r="A42" t="s">
        <v>8</v>
      </c>
      <c r="B42">
        <v>2</v>
      </c>
    </row>
    <row r="43" spans="1:3" x14ac:dyDescent="0.25">
      <c r="A43" t="s">
        <v>7</v>
      </c>
      <c r="B43">
        <v>3</v>
      </c>
    </row>
    <row r="44" spans="1:3" x14ac:dyDescent="0.25">
      <c r="A44" t="s">
        <v>10</v>
      </c>
      <c r="B44">
        <v>3</v>
      </c>
    </row>
    <row r="45" spans="1:3" x14ac:dyDescent="0.25">
      <c r="A45" t="s">
        <v>7</v>
      </c>
      <c r="B45">
        <v>1</v>
      </c>
    </row>
    <row r="46" spans="1:3" x14ac:dyDescent="0.25">
      <c r="A46" t="s">
        <v>7</v>
      </c>
      <c r="B46">
        <v>2</v>
      </c>
      <c r="C46">
        <v>1</v>
      </c>
    </row>
    <row r="47" spans="1:3" x14ac:dyDescent="0.25">
      <c r="A47" t="s">
        <v>7</v>
      </c>
      <c r="B47">
        <v>2</v>
      </c>
      <c r="C47">
        <v>1</v>
      </c>
    </row>
    <row r="48" spans="1:3" x14ac:dyDescent="0.25">
      <c r="A48" t="s">
        <v>7</v>
      </c>
      <c r="B48">
        <v>3</v>
      </c>
    </row>
    <row r="49" spans="1:4" x14ac:dyDescent="0.25">
      <c r="A49" t="s">
        <v>7</v>
      </c>
      <c r="B49">
        <v>12</v>
      </c>
      <c r="C49">
        <v>1</v>
      </c>
    </row>
    <row r="50" spans="1:4" x14ac:dyDescent="0.25">
      <c r="A50" t="s">
        <v>7</v>
      </c>
      <c r="B50">
        <v>6</v>
      </c>
    </row>
    <row r="51" spans="1:4" x14ac:dyDescent="0.25">
      <c r="A51" t="s">
        <v>7</v>
      </c>
      <c r="B51">
        <v>4</v>
      </c>
      <c r="C51">
        <v>1</v>
      </c>
    </row>
    <row r="52" spans="1:4" x14ac:dyDescent="0.25">
      <c r="A52" t="s">
        <v>7</v>
      </c>
      <c r="B52">
        <v>3</v>
      </c>
    </row>
    <row r="53" spans="1:4" x14ac:dyDescent="0.25">
      <c r="A53" t="s">
        <v>7</v>
      </c>
      <c r="B53">
        <v>9</v>
      </c>
    </row>
    <row r="54" spans="1:4" x14ac:dyDescent="0.25">
      <c r="A54" t="s">
        <v>7</v>
      </c>
      <c r="B54">
        <v>1.5</v>
      </c>
      <c r="C54">
        <v>1</v>
      </c>
    </row>
    <row r="55" spans="1:4" x14ac:dyDescent="0.25">
      <c r="A55" t="s">
        <v>7</v>
      </c>
      <c r="B55">
        <v>5.5</v>
      </c>
      <c r="D55">
        <v>1</v>
      </c>
    </row>
    <row r="56" spans="1:4" x14ac:dyDescent="0.25">
      <c r="A56" t="s">
        <v>7</v>
      </c>
      <c r="B56">
        <v>8</v>
      </c>
    </row>
    <row r="57" spans="1:4" x14ac:dyDescent="0.25">
      <c r="A57" t="s">
        <v>7</v>
      </c>
      <c r="B57">
        <v>13</v>
      </c>
    </row>
    <row r="58" spans="1:4" x14ac:dyDescent="0.25">
      <c r="A58" t="s">
        <v>10</v>
      </c>
      <c r="B58">
        <v>6</v>
      </c>
    </row>
    <row r="59" spans="1:4" x14ac:dyDescent="0.25">
      <c r="A59" t="s">
        <v>7</v>
      </c>
      <c r="B59">
        <v>6</v>
      </c>
      <c r="D59">
        <v>1</v>
      </c>
    </row>
    <row r="60" spans="1:4" x14ac:dyDescent="0.25">
      <c r="A60" t="s">
        <v>7</v>
      </c>
      <c r="B60">
        <v>5</v>
      </c>
    </row>
    <row r="61" spans="1:4" x14ac:dyDescent="0.25">
      <c r="A61" t="s">
        <v>7</v>
      </c>
      <c r="B61">
        <v>3</v>
      </c>
    </row>
    <row r="62" spans="1:4" x14ac:dyDescent="0.25">
      <c r="A62" t="s">
        <v>7</v>
      </c>
      <c r="B62">
        <v>16</v>
      </c>
    </row>
    <row r="63" spans="1:4" x14ac:dyDescent="0.25">
      <c r="A63" t="s">
        <v>8</v>
      </c>
      <c r="B63">
        <v>6</v>
      </c>
    </row>
    <row r="64" spans="1:4" x14ac:dyDescent="0.25">
      <c r="A64" t="s">
        <v>7</v>
      </c>
      <c r="B64">
        <v>5</v>
      </c>
    </row>
    <row r="65" spans="1:2" x14ac:dyDescent="0.25">
      <c r="A65" t="s">
        <v>8</v>
      </c>
      <c r="B65">
        <v>14</v>
      </c>
    </row>
    <row r="66" spans="1:2" x14ac:dyDescent="0.25">
      <c r="A66" t="s">
        <v>7</v>
      </c>
      <c r="B66">
        <v>17</v>
      </c>
    </row>
    <row r="67" spans="1:2" x14ac:dyDescent="0.25">
      <c r="A67" t="s">
        <v>8</v>
      </c>
      <c r="B67">
        <v>3</v>
      </c>
    </row>
    <row r="68" spans="1:2" x14ac:dyDescent="0.25">
      <c r="A68" t="s">
        <v>8</v>
      </c>
      <c r="B68">
        <v>3</v>
      </c>
    </row>
    <row r="69" spans="1:2" x14ac:dyDescent="0.25">
      <c r="A69" t="s">
        <v>7</v>
      </c>
      <c r="B69">
        <v>2</v>
      </c>
    </row>
    <row r="70" spans="1:2" x14ac:dyDescent="0.25">
      <c r="A70" t="s">
        <v>7</v>
      </c>
      <c r="B70">
        <v>1</v>
      </c>
    </row>
    <row r="71" spans="1:2" x14ac:dyDescent="0.25">
      <c r="A71" t="s">
        <v>7</v>
      </c>
      <c r="B71">
        <v>2</v>
      </c>
    </row>
    <row r="72" spans="1:2" x14ac:dyDescent="0.25">
      <c r="A72" t="s">
        <v>7</v>
      </c>
      <c r="B72">
        <v>2</v>
      </c>
    </row>
    <row r="73" spans="1:2" x14ac:dyDescent="0.25">
      <c r="A73" t="s">
        <v>7</v>
      </c>
      <c r="B73">
        <v>2</v>
      </c>
    </row>
    <row r="74" spans="1:2" x14ac:dyDescent="0.25">
      <c r="A74" t="s">
        <v>7</v>
      </c>
      <c r="B74">
        <v>2</v>
      </c>
    </row>
    <row r="75" spans="1:2" x14ac:dyDescent="0.25">
      <c r="A75" t="s">
        <v>7</v>
      </c>
      <c r="B75">
        <v>2</v>
      </c>
    </row>
    <row r="76" spans="1:2" x14ac:dyDescent="0.25">
      <c r="A76" t="s">
        <v>7</v>
      </c>
      <c r="B76">
        <v>10</v>
      </c>
    </row>
    <row r="77" spans="1:2" x14ac:dyDescent="0.25">
      <c r="A77" t="s">
        <v>7</v>
      </c>
      <c r="B77">
        <v>5</v>
      </c>
    </row>
    <row r="78" spans="1:2" x14ac:dyDescent="0.25">
      <c r="A78" t="s">
        <v>7</v>
      </c>
      <c r="B78">
        <v>11</v>
      </c>
    </row>
    <row r="79" spans="1:2" x14ac:dyDescent="0.25">
      <c r="A79" t="s">
        <v>7</v>
      </c>
      <c r="B79">
        <v>5</v>
      </c>
    </row>
    <row r="80" spans="1:2" x14ac:dyDescent="0.25">
      <c r="A80" t="s">
        <v>7</v>
      </c>
      <c r="B80">
        <v>3</v>
      </c>
    </row>
    <row r="81" spans="1:2" x14ac:dyDescent="0.25">
      <c r="A81" t="s">
        <v>10</v>
      </c>
      <c r="B81">
        <v>3</v>
      </c>
    </row>
    <row r="82" spans="1:2" x14ac:dyDescent="0.25">
      <c r="A82" t="s">
        <v>7</v>
      </c>
      <c r="B82">
        <v>5</v>
      </c>
    </row>
    <row r="83" spans="1:2" x14ac:dyDescent="0.25">
      <c r="A83" t="s">
        <v>7</v>
      </c>
      <c r="B83">
        <v>3</v>
      </c>
    </row>
    <row r="84" spans="1:2" x14ac:dyDescent="0.25">
      <c r="A84" t="s">
        <v>7</v>
      </c>
      <c r="B84">
        <v>3</v>
      </c>
    </row>
    <row r="85" spans="1:2" x14ac:dyDescent="0.25">
      <c r="A85" t="s">
        <v>8</v>
      </c>
      <c r="B85">
        <v>2</v>
      </c>
    </row>
    <row r="86" spans="1:2" x14ac:dyDescent="0.25">
      <c r="A86" t="s">
        <v>7</v>
      </c>
      <c r="B86">
        <v>4</v>
      </c>
    </row>
    <row r="87" spans="1:2" x14ac:dyDescent="0.25">
      <c r="A87" t="s">
        <v>7</v>
      </c>
      <c r="B87">
        <v>2.5</v>
      </c>
    </row>
    <row r="88" spans="1:2" x14ac:dyDescent="0.25">
      <c r="A88" t="s">
        <v>7</v>
      </c>
      <c r="B88">
        <v>5</v>
      </c>
    </row>
    <row r="89" spans="1:2" x14ac:dyDescent="0.25">
      <c r="A89" t="s">
        <v>7</v>
      </c>
      <c r="B89">
        <v>1.5</v>
      </c>
    </row>
    <row r="90" spans="1:2" x14ac:dyDescent="0.25">
      <c r="A90" t="s">
        <v>7</v>
      </c>
      <c r="B90">
        <v>2.5</v>
      </c>
    </row>
    <row r="91" spans="1:2" x14ac:dyDescent="0.25">
      <c r="A91" t="s">
        <v>7</v>
      </c>
      <c r="B91">
        <v>2</v>
      </c>
    </row>
    <row r="92" spans="1:2" x14ac:dyDescent="0.25">
      <c r="A92" t="s">
        <v>7</v>
      </c>
      <c r="B92">
        <v>5</v>
      </c>
    </row>
    <row r="93" spans="1:2" x14ac:dyDescent="0.25">
      <c r="A93" t="s">
        <v>7</v>
      </c>
      <c r="B93">
        <v>4</v>
      </c>
    </row>
    <row r="94" spans="1:2" x14ac:dyDescent="0.25">
      <c r="A94" t="s">
        <v>7</v>
      </c>
      <c r="B94">
        <v>3.5</v>
      </c>
    </row>
    <row r="95" spans="1:2" x14ac:dyDescent="0.25">
      <c r="A95" t="s">
        <v>7</v>
      </c>
      <c r="B95">
        <v>3</v>
      </c>
    </row>
    <row r="96" spans="1:2" x14ac:dyDescent="0.25">
      <c r="A96" t="s">
        <v>7</v>
      </c>
      <c r="B96">
        <v>5</v>
      </c>
    </row>
    <row r="97" spans="1:2" x14ac:dyDescent="0.25">
      <c r="A97" t="s">
        <v>7</v>
      </c>
      <c r="B97">
        <v>4.5</v>
      </c>
    </row>
    <row r="98" spans="1:2" x14ac:dyDescent="0.25">
      <c r="A98" t="s">
        <v>7</v>
      </c>
      <c r="B98">
        <v>3</v>
      </c>
    </row>
    <row r="99" spans="1:2" x14ac:dyDescent="0.25">
      <c r="A99" t="s">
        <v>7</v>
      </c>
      <c r="B99">
        <v>2</v>
      </c>
    </row>
    <row r="100" spans="1:2" x14ac:dyDescent="0.25">
      <c r="A100" t="s">
        <v>7</v>
      </c>
      <c r="B100">
        <v>1</v>
      </c>
    </row>
    <row r="101" spans="1:2" x14ac:dyDescent="0.25">
      <c r="A101" t="s">
        <v>7</v>
      </c>
      <c r="B101">
        <v>2</v>
      </c>
    </row>
    <row r="102" spans="1:2" x14ac:dyDescent="0.25">
      <c r="A102" t="s">
        <v>7</v>
      </c>
      <c r="B102">
        <v>2</v>
      </c>
    </row>
    <row r="103" spans="1:2" x14ac:dyDescent="0.25">
      <c r="A103" t="s">
        <v>7</v>
      </c>
      <c r="B103">
        <v>2</v>
      </c>
    </row>
    <row r="104" spans="1:2" x14ac:dyDescent="0.25">
      <c r="A104" t="s">
        <v>7</v>
      </c>
      <c r="B104">
        <v>2</v>
      </c>
    </row>
    <row r="105" spans="1:2" x14ac:dyDescent="0.25">
      <c r="A105" t="s">
        <v>7</v>
      </c>
      <c r="B105">
        <v>2</v>
      </c>
    </row>
    <row r="106" spans="1:2" x14ac:dyDescent="0.25">
      <c r="A106" t="s">
        <v>7</v>
      </c>
      <c r="B106">
        <v>10</v>
      </c>
    </row>
    <row r="107" spans="1:2" x14ac:dyDescent="0.25">
      <c r="A107" t="s">
        <v>8</v>
      </c>
      <c r="B107">
        <v>5</v>
      </c>
    </row>
    <row r="108" spans="1:2" x14ac:dyDescent="0.25">
      <c r="A108" t="s">
        <v>8</v>
      </c>
      <c r="B108">
        <v>1</v>
      </c>
    </row>
    <row r="109" spans="1:2" x14ac:dyDescent="0.25">
      <c r="A109" t="s">
        <v>7</v>
      </c>
      <c r="B109">
        <v>5</v>
      </c>
    </row>
    <row r="110" spans="1:2" x14ac:dyDescent="0.25">
      <c r="A110" t="s">
        <v>7</v>
      </c>
      <c r="B110">
        <v>3</v>
      </c>
    </row>
    <row r="111" spans="1:2" x14ac:dyDescent="0.25">
      <c r="A111" t="s">
        <v>7</v>
      </c>
      <c r="B111">
        <v>3</v>
      </c>
    </row>
    <row r="112" spans="1:2" x14ac:dyDescent="0.25">
      <c r="A112" t="s">
        <v>7</v>
      </c>
      <c r="B112">
        <v>5</v>
      </c>
    </row>
    <row r="113" spans="1:2" x14ac:dyDescent="0.25">
      <c r="A113" t="s">
        <v>7</v>
      </c>
      <c r="B113">
        <v>3</v>
      </c>
    </row>
    <row r="114" spans="1:2" x14ac:dyDescent="0.25">
      <c r="A114" t="s">
        <v>8</v>
      </c>
      <c r="B114">
        <v>2</v>
      </c>
    </row>
    <row r="115" spans="1:2" x14ac:dyDescent="0.25">
      <c r="A115" t="s">
        <v>7</v>
      </c>
      <c r="B115">
        <v>2</v>
      </c>
    </row>
    <row r="116" spans="1:2" x14ac:dyDescent="0.25">
      <c r="A116" t="s">
        <v>7</v>
      </c>
      <c r="B116">
        <v>4</v>
      </c>
    </row>
    <row r="117" spans="1:2" x14ac:dyDescent="0.25">
      <c r="A117" t="s">
        <v>7</v>
      </c>
      <c r="B117">
        <v>2.5</v>
      </c>
    </row>
    <row r="118" spans="1:2" x14ac:dyDescent="0.25">
      <c r="A118" t="s">
        <v>7</v>
      </c>
      <c r="B118">
        <v>5</v>
      </c>
    </row>
    <row r="119" spans="1:2" x14ac:dyDescent="0.25">
      <c r="A119" t="s">
        <v>7</v>
      </c>
      <c r="B119">
        <v>1.5</v>
      </c>
    </row>
    <row r="120" spans="1:2" x14ac:dyDescent="0.25">
      <c r="A120" t="s">
        <v>7</v>
      </c>
      <c r="B120">
        <v>2.5</v>
      </c>
    </row>
    <row r="121" spans="1:2" x14ac:dyDescent="0.25">
      <c r="A121" t="s">
        <v>7</v>
      </c>
      <c r="B121">
        <v>2</v>
      </c>
    </row>
    <row r="122" spans="1:2" x14ac:dyDescent="0.25">
      <c r="A122" t="s">
        <v>7</v>
      </c>
      <c r="B122">
        <v>5</v>
      </c>
    </row>
    <row r="123" spans="1:2" x14ac:dyDescent="0.25">
      <c r="A123" t="s">
        <v>7</v>
      </c>
      <c r="B123">
        <v>4</v>
      </c>
    </row>
    <row r="124" spans="1:2" x14ac:dyDescent="0.25">
      <c r="A124" t="s">
        <v>8</v>
      </c>
      <c r="B124">
        <v>3</v>
      </c>
    </row>
    <row r="125" spans="1:2" x14ac:dyDescent="0.25">
      <c r="A125" t="s">
        <v>7</v>
      </c>
      <c r="B125">
        <v>3</v>
      </c>
    </row>
    <row r="126" spans="1:2" x14ac:dyDescent="0.25">
      <c r="A126" t="s">
        <v>7</v>
      </c>
      <c r="B126">
        <v>5</v>
      </c>
    </row>
    <row r="127" spans="1:2" x14ac:dyDescent="0.25">
      <c r="A127" t="s">
        <v>7</v>
      </c>
      <c r="B127">
        <v>4.5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4377-7860-48CF-95D4-690A6362F07E}">
  <dimension ref="A1:K50"/>
  <sheetViews>
    <sheetView workbookViewId="0">
      <selection activeCell="K10" sqref="K10"/>
    </sheetView>
  </sheetViews>
  <sheetFormatPr defaultRowHeight="15" x14ac:dyDescent="0.25"/>
  <sheetData>
    <row r="1" spans="1:11" x14ac:dyDescent="0.25">
      <c r="A1" t="s">
        <v>19</v>
      </c>
      <c r="B1" t="s">
        <v>20</v>
      </c>
      <c r="C1" t="s">
        <v>21</v>
      </c>
      <c r="D1" t="s">
        <v>22</v>
      </c>
      <c r="E1" t="s">
        <v>39</v>
      </c>
      <c r="G1" t="s">
        <v>40</v>
      </c>
      <c r="H1" t="s">
        <v>41</v>
      </c>
      <c r="I1" t="s">
        <v>42</v>
      </c>
      <c r="J1" t="s">
        <v>43</v>
      </c>
      <c r="K1" s="1" t="s">
        <v>44</v>
      </c>
    </row>
    <row r="2" spans="1:11" x14ac:dyDescent="0.25">
      <c r="A2">
        <v>4</v>
      </c>
      <c r="E2">
        <v>1</v>
      </c>
      <c r="G2">
        <f>(SUM(E2:E50)-3)/SUM(A2:A50)</f>
        <v>0.14285714285714285</v>
      </c>
      <c r="H2">
        <v>0</v>
      </c>
      <c r="I2">
        <f>1/(1+SUM(C2:C50))</f>
        <v>0.2</v>
      </c>
      <c r="J2">
        <f>2/SUM(D2:D50)</f>
        <v>0.2</v>
      </c>
      <c r="K2">
        <f>SUM(E2:E50)/(SUM(A2:A50)+SUM(C2:C50)+SUM(D2:D50))</f>
        <v>0.14603174603174604</v>
      </c>
    </row>
    <row r="3" spans="1:11" x14ac:dyDescent="0.25">
      <c r="A3">
        <v>5</v>
      </c>
      <c r="B3">
        <v>3</v>
      </c>
      <c r="E3">
        <v>3</v>
      </c>
    </row>
    <row r="4" spans="1:11" x14ac:dyDescent="0.25">
      <c r="A4">
        <v>10</v>
      </c>
      <c r="E4">
        <v>3</v>
      </c>
    </row>
    <row r="5" spans="1:11" x14ac:dyDescent="0.25">
      <c r="A5">
        <v>9</v>
      </c>
      <c r="B5">
        <v>1</v>
      </c>
      <c r="E5">
        <v>3</v>
      </c>
    </row>
    <row r="6" spans="1:11" x14ac:dyDescent="0.25">
      <c r="A6">
        <v>8</v>
      </c>
      <c r="E6">
        <v>1</v>
      </c>
    </row>
    <row r="7" spans="1:11" x14ac:dyDescent="0.25">
      <c r="A7">
        <v>6</v>
      </c>
      <c r="B7">
        <v>2</v>
      </c>
    </row>
    <row r="8" spans="1:11" x14ac:dyDescent="0.25">
      <c r="A8">
        <v>4</v>
      </c>
    </row>
    <row r="9" spans="1:11" x14ac:dyDescent="0.25">
      <c r="A9">
        <v>7</v>
      </c>
      <c r="B9">
        <v>1</v>
      </c>
      <c r="E9">
        <v>1</v>
      </c>
    </row>
    <row r="10" spans="1:11" x14ac:dyDescent="0.25">
      <c r="A10">
        <v>5</v>
      </c>
    </row>
    <row r="11" spans="1:11" x14ac:dyDescent="0.25">
      <c r="A11">
        <v>9</v>
      </c>
      <c r="B11">
        <v>1</v>
      </c>
    </row>
    <row r="12" spans="1:11" x14ac:dyDescent="0.25">
      <c r="A12">
        <v>8</v>
      </c>
    </row>
    <row r="13" spans="1:11" x14ac:dyDescent="0.25">
      <c r="A13">
        <v>7</v>
      </c>
      <c r="C13">
        <v>1</v>
      </c>
      <c r="E13">
        <v>2</v>
      </c>
    </row>
    <row r="14" spans="1:11" x14ac:dyDescent="0.25">
      <c r="A14">
        <v>6</v>
      </c>
      <c r="E14">
        <v>1</v>
      </c>
    </row>
    <row r="15" spans="1:11" x14ac:dyDescent="0.25">
      <c r="A15">
        <v>6</v>
      </c>
      <c r="E15">
        <v>1</v>
      </c>
    </row>
    <row r="16" spans="1:11" x14ac:dyDescent="0.25">
      <c r="C16">
        <v>1</v>
      </c>
      <c r="E16">
        <v>1</v>
      </c>
    </row>
    <row r="17" spans="1:5" x14ac:dyDescent="0.25">
      <c r="A17">
        <v>2</v>
      </c>
      <c r="B17">
        <v>1</v>
      </c>
      <c r="E17">
        <v>1</v>
      </c>
    </row>
    <row r="18" spans="1:5" x14ac:dyDescent="0.25">
      <c r="A18">
        <v>7</v>
      </c>
      <c r="E18">
        <v>1</v>
      </c>
    </row>
    <row r="19" spans="1:5" x14ac:dyDescent="0.25">
      <c r="A19">
        <v>3</v>
      </c>
      <c r="C19">
        <v>1</v>
      </c>
    </row>
    <row r="20" spans="1:5" x14ac:dyDescent="0.25">
      <c r="A20">
        <v>8</v>
      </c>
      <c r="E20">
        <v>3</v>
      </c>
    </row>
    <row r="21" spans="1:5" x14ac:dyDescent="0.25">
      <c r="A21">
        <v>1</v>
      </c>
      <c r="B21">
        <v>2</v>
      </c>
    </row>
    <row r="22" spans="1:5" x14ac:dyDescent="0.25">
      <c r="A22">
        <v>2</v>
      </c>
      <c r="B22">
        <v>1</v>
      </c>
    </row>
    <row r="23" spans="1:5" x14ac:dyDescent="0.25">
      <c r="A23">
        <v>6</v>
      </c>
      <c r="E23">
        <v>1</v>
      </c>
    </row>
    <row r="24" spans="1:5" x14ac:dyDescent="0.25">
      <c r="A24">
        <v>8</v>
      </c>
      <c r="B24">
        <v>1</v>
      </c>
      <c r="E24">
        <v>2</v>
      </c>
    </row>
    <row r="25" spans="1:5" x14ac:dyDescent="0.25">
      <c r="A25">
        <v>11</v>
      </c>
      <c r="E25">
        <v>3</v>
      </c>
    </row>
    <row r="26" spans="1:5" x14ac:dyDescent="0.25">
      <c r="A26">
        <v>9</v>
      </c>
      <c r="E26">
        <v>2</v>
      </c>
    </row>
    <row r="27" spans="1:5" x14ac:dyDescent="0.25">
      <c r="A27">
        <v>8</v>
      </c>
      <c r="D27">
        <v>1</v>
      </c>
      <c r="E27">
        <v>2</v>
      </c>
    </row>
    <row r="28" spans="1:5" x14ac:dyDescent="0.25">
      <c r="A28">
        <v>11</v>
      </c>
    </row>
    <row r="29" spans="1:5" x14ac:dyDescent="0.25">
      <c r="A29">
        <v>9</v>
      </c>
      <c r="E29">
        <v>2</v>
      </c>
    </row>
    <row r="30" spans="1:5" x14ac:dyDescent="0.25">
      <c r="A30">
        <v>8</v>
      </c>
      <c r="D30">
        <v>1</v>
      </c>
      <c r="E30">
        <v>2</v>
      </c>
    </row>
    <row r="31" spans="1:5" x14ac:dyDescent="0.25">
      <c r="A31">
        <v>10</v>
      </c>
      <c r="E31">
        <v>2</v>
      </c>
    </row>
    <row r="32" spans="1:5" x14ac:dyDescent="0.25">
      <c r="A32">
        <v>2</v>
      </c>
    </row>
    <row r="33" spans="1:5" x14ac:dyDescent="0.25">
      <c r="A33">
        <v>7</v>
      </c>
      <c r="D33">
        <v>1</v>
      </c>
      <c r="E33">
        <v>1</v>
      </c>
    </row>
    <row r="34" spans="1:5" x14ac:dyDescent="0.25">
      <c r="A34">
        <v>6</v>
      </c>
    </row>
    <row r="35" spans="1:5" x14ac:dyDescent="0.25">
      <c r="A35">
        <v>3</v>
      </c>
    </row>
    <row r="36" spans="1:5" x14ac:dyDescent="0.25">
      <c r="A36">
        <v>3</v>
      </c>
      <c r="B36">
        <v>2</v>
      </c>
      <c r="E36">
        <v>1</v>
      </c>
    </row>
    <row r="37" spans="1:5" x14ac:dyDescent="0.25">
      <c r="A37">
        <v>7</v>
      </c>
      <c r="B37">
        <v>1</v>
      </c>
    </row>
    <row r="38" spans="1:5" x14ac:dyDescent="0.25">
      <c r="A38">
        <v>4</v>
      </c>
      <c r="D38">
        <v>1</v>
      </c>
    </row>
    <row r="39" spans="1:5" x14ac:dyDescent="0.25">
      <c r="A39">
        <v>8</v>
      </c>
    </row>
    <row r="40" spans="1:5" x14ac:dyDescent="0.25">
      <c r="A40">
        <v>8</v>
      </c>
      <c r="B40">
        <v>1</v>
      </c>
    </row>
    <row r="41" spans="1:5" x14ac:dyDescent="0.25">
      <c r="A41">
        <v>5</v>
      </c>
      <c r="B41">
        <v>1</v>
      </c>
      <c r="D41">
        <v>1</v>
      </c>
    </row>
    <row r="42" spans="1:5" x14ac:dyDescent="0.25">
      <c r="A42">
        <v>9</v>
      </c>
    </row>
    <row r="43" spans="1:5" x14ac:dyDescent="0.25">
      <c r="A43">
        <v>8</v>
      </c>
    </row>
    <row r="44" spans="1:5" x14ac:dyDescent="0.25">
      <c r="A44">
        <v>4</v>
      </c>
      <c r="B44">
        <v>1</v>
      </c>
      <c r="C44">
        <v>1</v>
      </c>
    </row>
    <row r="45" spans="1:5" x14ac:dyDescent="0.25">
      <c r="A45">
        <v>6</v>
      </c>
      <c r="D45">
        <v>1</v>
      </c>
      <c r="E45">
        <v>2</v>
      </c>
    </row>
    <row r="46" spans="1:5" x14ac:dyDescent="0.25">
      <c r="A46">
        <v>4</v>
      </c>
    </row>
    <row r="47" spans="1:5" x14ac:dyDescent="0.25">
      <c r="A47">
        <v>6</v>
      </c>
      <c r="B47">
        <v>1</v>
      </c>
      <c r="D47">
        <v>1</v>
      </c>
      <c r="E47">
        <v>2</v>
      </c>
    </row>
    <row r="48" spans="1:5" x14ac:dyDescent="0.25">
      <c r="A48">
        <v>4</v>
      </c>
    </row>
    <row r="49" spans="1:5" x14ac:dyDescent="0.25">
      <c r="A49">
        <v>6</v>
      </c>
      <c r="B49">
        <v>1</v>
      </c>
      <c r="D49">
        <v>1</v>
      </c>
      <c r="E49">
        <v>1</v>
      </c>
    </row>
    <row r="50" spans="1:5" x14ac:dyDescent="0.25">
      <c r="A50">
        <v>4</v>
      </c>
      <c r="D50">
        <v>2</v>
      </c>
      <c r="E5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D27F-ADF7-4936-A987-5A566D7E61BB}">
  <dimension ref="A1:I25"/>
  <sheetViews>
    <sheetView workbookViewId="0">
      <selection activeCell="A2" sqref="A2:A25"/>
    </sheetView>
  </sheetViews>
  <sheetFormatPr defaultRowHeight="15" x14ac:dyDescent="0.25"/>
  <sheetData>
    <row r="1" spans="1:9" x14ac:dyDescent="0.25">
      <c r="A1" t="s">
        <v>23</v>
      </c>
      <c r="B1" t="s">
        <v>26</v>
      </c>
      <c r="C1" t="s">
        <v>24</v>
      </c>
      <c r="D1" t="s">
        <v>25</v>
      </c>
      <c r="G1" t="s">
        <v>83</v>
      </c>
      <c r="H1" t="s">
        <v>84</v>
      </c>
      <c r="I1" t="s">
        <v>84</v>
      </c>
    </row>
    <row r="2" spans="1:9" x14ac:dyDescent="0.25">
      <c r="A2">
        <v>6</v>
      </c>
      <c r="B2" t="s">
        <v>7</v>
      </c>
      <c r="G2">
        <f>AVERAGE(A2:A25)</f>
        <v>3.625</v>
      </c>
    </row>
    <row r="3" spans="1:9" x14ac:dyDescent="0.25">
      <c r="A3">
        <v>23</v>
      </c>
      <c r="B3" t="s">
        <v>7</v>
      </c>
    </row>
    <row r="4" spans="1:9" x14ac:dyDescent="0.25">
      <c r="A4">
        <v>6</v>
      </c>
      <c r="B4" t="s">
        <v>7</v>
      </c>
      <c r="E4">
        <v>1</v>
      </c>
    </row>
    <row r="5" spans="1:9" x14ac:dyDescent="0.25">
      <c r="A5">
        <v>5.5</v>
      </c>
      <c r="B5" t="s">
        <v>7</v>
      </c>
      <c r="C5">
        <v>8.5</v>
      </c>
      <c r="D5">
        <v>12</v>
      </c>
    </row>
    <row r="6" spans="1:9" x14ac:dyDescent="0.25">
      <c r="A6">
        <v>1.5</v>
      </c>
      <c r="B6" t="s">
        <v>7</v>
      </c>
      <c r="C6">
        <v>4.4000000000000004</v>
      </c>
      <c r="D6">
        <v>8.5</v>
      </c>
    </row>
    <row r="7" spans="1:9" x14ac:dyDescent="0.25">
      <c r="A7">
        <v>4.5</v>
      </c>
      <c r="B7" t="s">
        <v>7</v>
      </c>
    </row>
    <row r="8" spans="1:9" x14ac:dyDescent="0.25">
      <c r="A8">
        <v>2</v>
      </c>
      <c r="B8" t="s">
        <v>7</v>
      </c>
      <c r="C8">
        <v>6.5</v>
      </c>
    </row>
    <row r="9" spans="1:9" x14ac:dyDescent="0.25">
      <c r="A9">
        <v>3</v>
      </c>
      <c r="B9" t="s">
        <v>7</v>
      </c>
      <c r="C9">
        <v>8</v>
      </c>
      <c r="D9">
        <v>10</v>
      </c>
    </row>
    <row r="10" spans="1:9" x14ac:dyDescent="0.25">
      <c r="A10">
        <v>2</v>
      </c>
      <c r="B10" t="s">
        <v>7</v>
      </c>
    </row>
    <row r="11" spans="1:9" x14ac:dyDescent="0.25">
      <c r="A11">
        <v>1</v>
      </c>
      <c r="B11" t="s">
        <v>7</v>
      </c>
    </row>
    <row r="12" spans="1:9" x14ac:dyDescent="0.25">
      <c r="A12">
        <v>3</v>
      </c>
      <c r="B12" t="s">
        <v>7</v>
      </c>
      <c r="C12">
        <v>6.5</v>
      </c>
      <c r="D12">
        <v>13</v>
      </c>
    </row>
    <row r="13" spans="1:9" x14ac:dyDescent="0.25">
      <c r="A13">
        <v>1</v>
      </c>
      <c r="B13" t="s">
        <v>7</v>
      </c>
    </row>
    <row r="14" spans="1:9" x14ac:dyDescent="0.25">
      <c r="A14">
        <v>1</v>
      </c>
      <c r="B14" t="s">
        <v>7</v>
      </c>
      <c r="C14">
        <v>6</v>
      </c>
    </row>
    <row r="15" spans="1:9" x14ac:dyDescent="0.25">
      <c r="A15">
        <v>1</v>
      </c>
      <c r="B15" t="s">
        <v>7</v>
      </c>
      <c r="C15">
        <v>5</v>
      </c>
      <c r="D15">
        <v>7</v>
      </c>
    </row>
    <row r="16" spans="1:9" x14ac:dyDescent="0.25">
      <c r="A16">
        <v>6</v>
      </c>
      <c r="B16" t="s">
        <v>7</v>
      </c>
      <c r="E16">
        <v>1</v>
      </c>
    </row>
    <row r="17" spans="1:4" x14ac:dyDescent="0.25">
      <c r="A17">
        <v>3</v>
      </c>
      <c r="B17" t="s">
        <v>7</v>
      </c>
      <c r="C17">
        <v>7</v>
      </c>
      <c r="D17">
        <v>11</v>
      </c>
    </row>
    <row r="18" spans="1:4" x14ac:dyDescent="0.25">
      <c r="A18">
        <v>1</v>
      </c>
      <c r="B18" t="s">
        <v>7</v>
      </c>
    </row>
    <row r="19" spans="1:4" x14ac:dyDescent="0.25">
      <c r="A19">
        <v>2</v>
      </c>
      <c r="B19" t="s">
        <v>7</v>
      </c>
      <c r="C19">
        <v>7</v>
      </c>
      <c r="D19">
        <v>10</v>
      </c>
    </row>
    <row r="20" spans="1:4" x14ac:dyDescent="0.25">
      <c r="A20">
        <v>2.5</v>
      </c>
      <c r="B20" t="s">
        <v>7</v>
      </c>
      <c r="C20">
        <v>5.5</v>
      </c>
    </row>
    <row r="21" spans="1:4" x14ac:dyDescent="0.25">
      <c r="A21">
        <v>5</v>
      </c>
      <c r="B21" t="s">
        <v>7</v>
      </c>
    </row>
    <row r="22" spans="1:4" x14ac:dyDescent="0.25">
      <c r="A22">
        <v>3</v>
      </c>
      <c r="B22" t="s">
        <v>7</v>
      </c>
    </row>
    <row r="23" spans="1:4" x14ac:dyDescent="0.25">
      <c r="A23">
        <v>3.5</v>
      </c>
      <c r="B23" t="s">
        <v>7</v>
      </c>
    </row>
    <row r="24" spans="1:4" x14ac:dyDescent="0.25">
      <c r="A24">
        <v>0.5</v>
      </c>
      <c r="B24" t="s">
        <v>7</v>
      </c>
      <c r="C24">
        <v>4.5</v>
      </c>
    </row>
    <row r="25" spans="1:4" x14ac:dyDescent="0.25">
      <c r="A25">
        <v>0</v>
      </c>
      <c r="B2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 Statistics</vt:lpstr>
      <vt:lpstr>Day 1 Measurements</vt:lpstr>
      <vt:lpstr>Ave J Arrivals</vt:lpstr>
      <vt:lpstr>E17th Arrivals</vt:lpstr>
      <vt:lpstr>Delay Sample 1</vt:lpstr>
      <vt:lpstr>WB Green Delay</vt:lpstr>
      <vt:lpstr>Straight WB Process Times</vt:lpstr>
      <vt:lpstr>Ave J EB Green</vt:lpstr>
      <vt:lpstr>EB Delay</vt:lpstr>
      <vt:lpstr>Left Process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Feldman</dc:creator>
  <cp:lastModifiedBy>Josh Feldman</cp:lastModifiedBy>
  <dcterms:created xsi:type="dcterms:W3CDTF">2022-06-14T17:17:17Z</dcterms:created>
  <dcterms:modified xsi:type="dcterms:W3CDTF">2022-06-29T11:49:29Z</dcterms:modified>
</cp:coreProperties>
</file>