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wwwdd_old\Documents\git\kanaria\Documents\"/>
    </mc:Choice>
  </mc:AlternateContent>
  <xr:revisionPtr revIDLastSave="0" documentId="13_ncr:1_{90E551E7-41E2-44FF-8CCB-82876F01CAD4}" xr6:coauthVersionLast="40" xr6:coauthVersionMax="40" xr10:uidLastSave="{00000000-0000-0000-0000-000000000000}"/>
  <bookViews>
    <workbookView xWindow="0" yWindow="0" windowWidth="30720" windowHeight="13305" activeTab="4" xr2:uid="{4F2D89F7-8709-465C-A514-EA5D426AD324}"/>
  </bookViews>
  <sheets>
    <sheet name="このファイルについて" sheetId="15" r:id="rId1"/>
    <sheet name="大文字・小文字" sheetId="13" r:id="rId2"/>
    <sheet name="ひらがな・カタカナ" sheetId="6" r:id="rId3"/>
    <sheet name="半角・全角（濁音・半濁音以外）" sheetId="3" r:id="rId4"/>
    <sheet name="半角・全角（濁音・半濁音）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10" l="1"/>
  <c r="A20" i="10"/>
  <c r="A21" i="10"/>
  <c r="A22" i="10"/>
  <c r="A23" i="10"/>
  <c r="A24" i="10"/>
  <c r="A25" i="10"/>
  <c r="A26" i="10"/>
  <c r="A27" i="10"/>
  <c r="A18" i="10"/>
  <c r="A16" i="10"/>
  <c r="A17" i="10"/>
  <c r="A15" i="10"/>
  <c r="A4" i="10"/>
  <c r="A5" i="10"/>
  <c r="A6" i="10"/>
  <c r="A7" i="10"/>
  <c r="A8" i="10"/>
  <c r="A9" i="10"/>
  <c r="A10" i="10"/>
  <c r="A11" i="10"/>
  <c r="A12" i="10"/>
  <c r="A13" i="10"/>
  <c r="A14" i="10"/>
  <c r="A3" i="10"/>
  <c r="A42" i="3"/>
  <c r="A61" i="3"/>
  <c r="A62" i="3"/>
  <c r="A63" i="3"/>
  <c r="A64" i="3"/>
  <c r="A65" i="3"/>
  <c r="A60" i="3"/>
  <c r="A20" i="3"/>
  <c r="A21" i="3"/>
  <c r="A22" i="3"/>
  <c r="A23" i="3"/>
  <c r="A24" i="3"/>
  <c r="A25" i="3"/>
  <c r="A26" i="3"/>
  <c r="A27" i="3"/>
  <c r="A28" i="3"/>
  <c r="A19" i="3"/>
  <c r="B19" i="10" l="1"/>
  <c r="B20" i="10"/>
  <c r="B21" i="10"/>
  <c r="B22" i="10"/>
  <c r="B23" i="10"/>
  <c r="B24" i="10"/>
  <c r="B25" i="10"/>
  <c r="B26" i="10"/>
  <c r="B27" i="10"/>
  <c r="B18" i="10"/>
  <c r="A51" i="3"/>
  <c r="A52" i="3"/>
  <c r="A53" i="3"/>
  <c r="A54" i="3"/>
  <c r="A50" i="3"/>
  <c r="A30" i="3"/>
  <c r="A31" i="3"/>
  <c r="A32" i="3"/>
  <c r="A33" i="3"/>
  <c r="A34" i="3"/>
  <c r="A35" i="3"/>
  <c r="A36" i="3"/>
  <c r="A37" i="3"/>
  <c r="A38" i="3"/>
  <c r="A39" i="3"/>
  <c r="A40" i="3"/>
  <c r="A41" i="3"/>
  <c r="A43" i="3"/>
  <c r="A44" i="3"/>
  <c r="A29" i="3"/>
  <c r="O12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72" i="3"/>
  <c r="O19" i="3"/>
  <c r="O21" i="3"/>
  <c r="O23" i="3"/>
  <c r="O25" i="3"/>
  <c r="O27" i="3"/>
  <c r="O60" i="3"/>
  <c r="O62" i="3"/>
  <c r="O64" i="3"/>
  <c r="O41" i="3"/>
  <c r="O20" i="3"/>
  <c r="O22" i="3"/>
  <c r="O24" i="3"/>
  <c r="O26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1" i="3"/>
  <c r="O63" i="3"/>
  <c r="O65" i="3"/>
  <c r="O66" i="3"/>
  <c r="O67" i="3"/>
  <c r="O68" i="3"/>
  <c r="O69" i="3"/>
  <c r="O70" i="3"/>
  <c r="O71" i="3"/>
  <c r="O73" i="3"/>
  <c r="O222" i="3"/>
  <c r="O223" i="3"/>
  <c r="O227" i="3"/>
  <c r="O226" i="3"/>
  <c r="O224" i="3"/>
  <c r="O225" i="3"/>
  <c r="O228" i="3"/>
  <c r="O10" i="3"/>
  <c r="O11" i="3"/>
  <c r="O14" i="3"/>
  <c r="O15" i="3"/>
  <c r="O16" i="3"/>
  <c r="O13" i="3"/>
  <c r="O74" i="3"/>
  <c r="O75" i="3"/>
  <c r="O17" i="3"/>
  <c r="O18" i="3"/>
  <c r="O7" i="3"/>
  <c r="O3" i="3"/>
  <c r="O4" i="3"/>
  <c r="O5" i="3"/>
  <c r="O6" i="3"/>
  <c r="O8" i="3"/>
  <c r="O9" i="3"/>
  <c r="O127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I3" i="6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Q3" i="10"/>
  <c r="Q4" i="10"/>
  <c r="Q5" i="10"/>
  <c r="Q6" i="10"/>
  <c r="Q7" i="10"/>
  <c r="Q8" i="10"/>
  <c r="Q9" i="10"/>
  <c r="Q10" i="10"/>
  <c r="Q11" i="10"/>
  <c r="Q12" i="10"/>
  <c r="Q13" i="10"/>
  <c r="V13" i="10" s="1"/>
  <c r="Q14" i="10"/>
  <c r="Q15" i="10"/>
  <c r="Q16" i="10"/>
  <c r="Q17" i="10"/>
  <c r="Q18" i="10"/>
  <c r="Q19" i="10"/>
  <c r="Q20" i="10"/>
  <c r="Q21" i="10"/>
  <c r="V21" i="10" s="1"/>
  <c r="Q22" i="10"/>
  <c r="Q23" i="10"/>
  <c r="Q24" i="10"/>
  <c r="Q25" i="10"/>
  <c r="Q26" i="10"/>
  <c r="Q27" i="10"/>
  <c r="Q28" i="10"/>
  <c r="Q29" i="10"/>
  <c r="V29" i="10" s="1"/>
  <c r="Q30" i="10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N12" i="3"/>
  <c r="N128" i="3"/>
  <c r="N129" i="3"/>
  <c r="N130" i="3"/>
  <c r="N131" i="3"/>
  <c r="N132" i="3"/>
  <c r="N133" i="3"/>
  <c r="N134" i="3"/>
  <c r="N135" i="3"/>
  <c r="N136" i="3"/>
  <c r="N143" i="3"/>
  <c r="N144" i="3"/>
  <c r="N145" i="3"/>
  <c r="N146" i="3"/>
  <c r="N147" i="3"/>
  <c r="N148" i="3"/>
  <c r="N149" i="3"/>
  <c r="N150" i="3"/>
  <c r="N151" i="3"/>
  <c r="N152" i="3"/>
  <c r="N159" i="3"/>
  <c r="N160" i="3"/>
  <c r="N161" i="3"/>
  <c r="N162" i="3"/>
  <c r="N163" i="3"/>
  <c r="N164" i="3"/>
  <c r="N165" i="3"/>
  <c r="N166" i="3"/>
  <c r="N167" i="3"/>
  <c r="N168" i="3"/>
  <c r="N175" i="3"/>
  <c r="N176" i="3"/>
  <c r="N177" i="3"/>
  <c r="N178" i="3"/>
  <c r="N179" i="3"/>
  <c r="N180" i="3"/>
  <c r="N181" i="3"/>
  <c r="N182" i="3"/>
  <c r="N183" i="3"/>
  <c r="N184" i="3"/>
  <c r="N191" i="3"/>
  <c r="N192" i="3"/>
  <c r="N193" i="3"/>
  <c r="N194" i="3"/>
  <c r="N195" i="3"/>
  <c r="N196" i="3"/>
  <c r="N197" i="3"/>
  <c r="N198" i="3"/>
  <c r="N199" i="3"/>
  <c r="N200" i="3"/>
  <c r="N207" i="3"/>
  <c r="N208" i="3"/>
  <c r="N209" i="3"/>
  <c r="N210" i="3"/>
  <c r="N211" i="3"/>
  <c r="N212" i="3"/>
  <c r="N213" i="3"/>
  <c r="N214" i="3"/>
  <c r="N215" i="3"/>
  <c r="N216" i="3"/>
  <c r="N137" i="3"/>
  <c r="N138" i="3"/>
  <c r="N139" i="3"/>
  <c r="N140" i="3"/>
  <c r="N141" i="3"/>
  <c r="N142" i="3"/>
  <c r="N153" i="3"/>
  <c r="N154" i="3"/>
  <c r="N155" i="3"/>
  <c r="N156" i="3"/>
  <c r="N157" i="3"/>
  <c r="N158" i="3"/>
  <c r="N169" i="3"/>
  <c r="N170" i="3"/>
  <c r="N171" i="3"/>
  <c r="N172" i="3"/>
  <c r="N173" i="3"/>
  <c r="N174" i="3"/>
  <c r="N185" i="3"/>
  <c r="N186" i="3"/>
  <c r="N187" i="3"/>
  <c r="N188" i="3"/>
  <c r="N189" i="3"/>
  <c r="N190" i="3"/>
  <c r="N201" i="3"/>
  <c r="N202" i="3"/>
  <c r="N203" i="3"/>
  <c r="N204" i="3"/>
  <c r="N205" i="3"/>
  <c r="N206" i="3"/>
  <c r="N217" i="3"/>
  <c r="N218" i="3"/>
  <c r="N219" i="3"/>
  <c r="N220" i="3"/>
  <c r="N221" i="3"/>
  <c r="N72" i="3"/>
  <c r="N19" i="3"/>
  <c r="N21" i="3"/>
  <c r="N23" i="3"/>
  <c r="N25" i="3"/>
  <c r="N27" i="3"/>
  <c r="N60" i="3"/>
  <c r="N62" i="3"/>
  <c r="N64" i="3"/>
  <c r="N41" i="3"/>
  <c r="N20" i="3"/>
  <c r="N22" i="3"/>
  <c r="N24" i="3"/>
  <c r="N26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1" i="3"/>
  <c r="N63" i="3"/>
  <c r="N65" i="3"/>
  <c r="N66" i="3"/>
  <c r="N67" i="3"/>
  <c r="N68" i="3"/>
  <c r="N69" i="3"/>
  <c r="N70" i="3"/>
  <c r="N71" i="3"/>
  <c r="N73" i="3"/>
  <c r="N222" i="3"/>
  <c r="N223" i="3"/>
  <c r="N227" i="3"/>
  <c r="N226" i="3"/>
  <c r="N224" i="3"/>
  <c r="N225" i="3"/>
  <c r="N228" i="3"/>
  <c r="N10" i="3"/>
  <c r="N11" i="3"/>
  <c r="N14" i="3"/>
  <c r="N15" i="3"/>
  <c r="N16" i="3"/>
  <c r="N13" i="3"/>
  <c r="N74" i="3"/>
  <c r="N75" i="3"/>
  <c r="N17" i="3"/>
  <c r="N18" i="3"/>
  <c r="N7" i="3"/>
  <c r="N3" i="3"/>
  <c r="N4" i="3"/>
  <c r="N5" i="3"/>
  <c r="N6" i="3"/>
  <c r="N8" i="3"/>
  <c r="N9" i="3"/>
  <c r="N127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M12" i="3"/>
  <c r="M128" i="3"/>
  <c r="M129" i="3"/>
  <c r="M130" i="3"/>
  <c r="R130" i="3" s="1"/>
  <c r="M131" i="3"/>
  <c r="R131" i="3" s="1"/>
  <c r="M132" i="3"/>
  <c r="M133" i="3"/>
  <c r="M134" i="3"/>
  <c r="M135" i="3"/>
  <c r="M136" i="3"/>
  <c r="M143" i="3"/>
  <c r="M144" i="3"/>
  <c r="R144" i="3" s="1"/>
  <c r="M145" i="3"/>
  <c r="R145" i="3" s="1"/>
  <c r="M146" i="3"/>
  <c r="M147" i="3"/>
  <c r="M148" i="3"/>
  <c r="M149" i="3"/>
  <c r="M150" i="3"/>
  <c r="M151" i="3"/>
  <c r="M152" i="3"/>
  <c r="R152" i="3" s="1"/>
  <c r="M159" i="3"/>
  <c r="R159" i="3" s="1"/>
  <c r="M160" i="3"/>
  <c r="M161" i="3"/>
  <c r="M162" i="3"/>
  <c r="M163" i="3"/>
  <c r="M164" i="3"/>
  <c r="M165" i="3"/>
  <c r="M166" i="3"/>
  <c r="R166" i="3" s="1"/>
  <c r="M167" i="3"/>
  <c r="R167" i="3" s="1"/>
  <c r="M168" i="3"/>
  <c r="M175" i="3"/>
  <c r="M176" i="3"/>
  <c r="M177" i="3"/>
  <c r="M178" i="3"/>
  <c r="M179" i="3"/>
  <c r="M180" i="3"/>
  <c r="R180" i="3" s="1"/>
  <c r="M181" i="3"/>
  <c r="R181" i="3" s="1"/>
  <c r="M182" i="3"/>
  <c r="M183" i="3"/>
  <c r="M184" i="3"/>
  <c r="M191" i="3"/>
  <c r="M192" i="3"/>
  <c r="M193" i="3"/>
  <c r="M194" i="3"/>
  <c r="R194" i="3" s="1"/>
  <c r="M195" i="3"/>
  <c r="R195" i="3" s="1"/>
  <c r="M196" i="3"/>
  <c r="M197" i="3"/>
  <c r="M198" i="3"/>
  <c r="M199" i="3"/>
  <c r="M200" i="3"/>
  <c r="M207" i="3"/>
  <c r="M208" i="3"/>
  <c r="R208" i="3" s="1"/>
  <c r="M209" i="3"/>
  <c r="R209" i="3" s="1"/>
  <c r="M210" i="3"/>
  <c r="M211" i="3"/>
  <c r="M212" i="3"/>
  <c r="M213" i="3"/>
  <c r="M214" i="3"/>
  <c r="M215" i="3"/>
  <c r="M216" i="3"/>
  <c r="R216" i="3" s="1"/>
  <c r="M137" i="3"/>
  <c r="R137" i="3" s="1"/>
  <c r="M138" i="3"/>
  <c r="M139" i="3"/>
  <c r="M140" i="3"/>
  <c r="M141" i="3"/>
  <c r="M142" i="3"/>
  <c r="M153" i="3"/>
  <c r="M154" i="3"/>
  <c r="R154" i="3" s="1"/>
  <c r="M155" i="3"/>
  <c r="R155" i="3" s="1"/>
  <c r="M156" i="3"/>
  <c r="M157" i="3"/>
  <c r="M158" i="3"/>
  <c r="M169" i="3"/>
  <c r="M170" i="3"/>
  <c r="M171" i="3"/>
  <c r="M172" i="3"/>
  <c r="R172" i="3" s="1"/>
  <c r="M173" i="3"/>
  <c r="R173" i="3" s="1"/>
  <c r="M174" i="3"/>
  <c r="M185" i="3"/>
  <c r="M186" i="3"/>
  <c r="M187" i="3"/>
  <c r="M188" i="3"/>
  <c r="M189" i="3"/>
  <c r="M190" i="3"/>
  <c r="R190" i="3" s="1"/>
  <c r="M201" i="3"/>
  <c r="R201" i="3" s="1"/>
  <c r="M202" i="3"/>
  <c r="M203" i="3"/>
  <c r="M204" i="3"/>
  <c r="M205" i="3"/>
  <c r="M206" i="3"/>
  <c r="M217" i="3"/>
  <c r="M218" i="3"/>
  <c r="R218" i="3" s="1"/>
  <c r="M219" i="3"/>
  <c r="R219" i="3" s="1"/>
  <c r="M220" i="3"/>
  <c r="M221" i="3"/>
  <c r="M72" i="3"/>
  <c r="M19" i="3"/>
  <c r="M21" i="3"/>
  <c r="M23" i="3"/>
  <c r="M25" i="3"/>
  <c r="R25" i="3" s="1"/>
  <c r="M27" i="3"/>
  <c r="R27" i="3" s="1"/>
  <c r="M60" i="3"/>
  <c r="M62" i="3"/>
  <c r="M64" i="3"/>
  <c r="M41" i="3"/>
  <c r="M20" i="3"/>
  <c r="M22" i="3"/>
  <c r="M24" i="3"/>
  <c r="R24" i="3" s="1"/>
  <c r="M26" i="3"/>
  <c r="R26" i="3" s="1"/>
  <c r="M28" i="3"/>
  <c r="M29" i="3"/>
  <c r="M30" i="3"/>
  <c r="M31" i="3"/>
  <c r="M32" i="3"/>
  <c r="M33" i="3"/>
  <c r="M34" i="3"/>
  <c r="R34" i="3" s="1"/>
  <c r="M35" i="3"/>
  <c r="R35" i="3" s="1"/>
  <c r="M36" i="3"/>
  <c r="M37" i="3"/>
  <c r="M38" i="3"/>
  <c r="M39" i="3"/>
  <c r="M40" i="3"/>
  <c r="M42" i="3"/>
  <c r="M43" i="3"/>
  <c r="R43" i="3" s="1"/>
  <c r="M44" i="3"/>
  <c r="R44" i="3" s="1"/>
  <c r="M45" i="3"/>
  <c r="M46" i="3"/>
  <c r="M47" i="3"/>
  <c r="M48" i="3"/>
  <c r="M49" i="3"/>
  <c r="M50" i="3"/>
  <c r="M51" i="3"/>
  <c r="R51" i="3" s="1"/>
  <c r="M52" i="3"/>
  <c r="R52" i="3" s="1"/>
  <c r="M53" i="3"/>
  <c r="M54" i="3"/>
  <c r="M55" i="3"/>
  <c r="M56" i="3"/>
  <c r="M57" i="3"/>
  <c r="M58" i="3"/>
  <c r="M59" i="3"/>
  <c r="R59" i="3" s="1"/>
  <c r="M61" i="3"/>
  <c r="R61" i="3" s="1"/>
  <c r="M63" i="3"/>
  <c r="M65" i="3"/>
  <c r="M66" i="3"/>
  <c r="M67" i="3"/>
  <c r="M68" i="3"/>
  <c r="M69" i="3"/>
  <c r="M70" i="3"/>
  <c r="R70" i="3" s="1"/>
  <c r="M71" i="3"/>
  <c r="R71" i="3" s="1"/>
  <c r="M73" i="3"/>
  <c r="M222" i="3"/>
  <c r="M223" i="3"/>
  <c r="M227" i="3"/>
  <c r="M226" i="3"/>
  <c r="M224" i="3"/>
  <c r="M225" i="3"/>
  <c r="R225" i="3" s="1"/>
  <c r="M228" i="3"/>
  <c r="R228" i="3" s="1"/>
  <c r="M10" i="3"/>
  <c r="M11" i="3"/>
  <c r="M14" i="3"/>
  <c r="M15" i="3"/>
  <c r="R15" i="3" s="1"/>
  <c r="M16" i="3"/>
  <c r="M13" i="3"/>
  <c r="M74" i="3"/>
  <c r="R74" i="3" s="1"/>
  <c r="M75" i="3"/>
  <c r="R75" i="3" s="1"/>
  <c r="M17" i="3"/>
  <c r="M18" i="3"/>
  <c r="M7" i="3"/>
  <c r="M3" i="3"/>
  <c r="R3" i="3" s="1"/>
  <c r="M4" i="3"/>
  <c r="M5" i="3"/>
  <c r="M6" i="3"/>
  <c r="R6" i="3" s="1"/>
  <c r="M8" i="3"/>
  <c r="R8" i="3" s="1"/>
  <c r="M9" i="3"/>
  <c r="M127" i="3"/>
  <c r="M76" i="3"/>
  <c r="M77" i="3"/>
  <c r="R77" i="3" s="1"/>
  <c r="M78" i="3"/>
  <c r="M79" i="3"/>
  <c r="M80" i="3"/>
  <c r="R80" i="3" s="1"/>
  <c r="M81" i="3"/>
  <c r="R81" i="3" s="1"/>
  <c r="M82" i="3"/>
  <c r="M83" i="3"/>
  <c r="M84" i="3"/>
  <c r="M85" i="3"/>
  <c r="R85" i="3" s="1"/>
  <c r="M86" i="3"/>
  <c r="M87" i="3"/>
  <c r="M88" i="3"/>
  <c r="R88" i="3" s="1"/>
  <c r="M89" i="3"/>
  <c r="R89" i="3" s="1"/>
  <c r="M90" i="3"/>
  <c r="M91" i="3"/>
  <c r="M92" i="3"/>
  <c r="M93" i="3"/>
  <c r="R93" i="3" s="1"/>
  <c r="M94" i="3"/>
  <c r="M95" i="3"/>
  <c r="M96" i="3"/>
  <c r="R96" i="3" s="1"/>
  <c r="M97" i="3"/>
  <c r="R97" i="3" s="1"/>
  <c r="M98" i="3"/>
  <c r="M99" i="3"/>
  <c r="M100" i="3"/>
  <c r="M101" i="3"/>
  <c r="R101" i="3" s="1"/>
  <c r="M102" i="3"/>
  <c r="M103" i="3"/>
  <c r="M104" i="3"/>
  <c r="R104" i="3" s="1"/>
  <c r="M105" i="3"/>
  <c r="R105" i="3" s="1"/>
  <c r="M106" i="3"/>
  <c r="M107" i="3"/>
  <c r="M108" i="3"/>
  <c r="M109" i="3"/>
  <c r="R109" i="3" s="1"/>
  <c r="M110" i="3"/>
  <c r="M111" i="3"/>
  <c r="M112" i="3"/>
  <c r="R112" i="3" s="1"/>
  <c r="M113" i="3"/>
  <c r="R113" i="3" s="1"/>
  <c r="M114" i="3"/>
  <c r="M115" i="3"/>
  <c r="M116" i="3"/>
  <c r="M117" i="3"/>
  <c r="R117" i="3" s="1"/>
  <c r="M118" i="3"/>
  <c r="M119" i="3"/>
  <c r="M120" i="3"/>
  <c r="R120" i="3" s="1"/>
  <c r="M121" i="3"/>
  <c r="R121" i="3" s="1"/>
  <c r="M122" i="3"/>
  <c r="M123" i="3"/>
  <c r="M124" i="3"/>
  <c r="M125" i="3"/>
  <c r="R125" i="3" s="1"/>
  <c r="M126" i="3"/>
  <c r="F29" i="13"/>
  <c r="F30" i="13"/>
  <c r="F31" i="13"/>
  <c r="F32" i="13"/>
  <c r="F33" i="13"/>
  <c r="F34" i="13"/>
  <c r="F35" i="13"/>
  <c r="F36" i="13"/>
  <c r="L36" i="13" s="1"/>
  <c r="F37" i="13"/>
  <c r="F38" i="13"/>
  <c r="F39" i="13"/>
  <c r="F40" i="13"/>
  <c r="F41" i="13"/>
  <c r="F42" i="13"/>
  <c r="F43" i="13"/>
  <c r="F44" i="13"/>
  <c r="L44" i="13" s="1"/>
  <c r="F45" i="13"/>
  <c r="F46" i="13"/>
  <c r="F47" i="13"/>
  <c r="F48" i="13"/>
  <c r="F49" i="13"/>
  <c r="F50" i="13"/>
  <c r="F51" i="13"/>
  <c r="F52" i="13"/>
  <c r="L52" i="13" s="1"/>
  <c r="F53" i="13"/>
  <c r="F54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I29" i="13"/>
  <c r="N29" i="13" s="1"/>
  <c r="I30" i="13"/>
  <c r="N30" i="13" s="1"/>
  <c r="I31" i="13"/>
  <c r="I32" i="13"/>
  <c r="N32" i="13" s="1"/>
  <c r="I33" i="13"/>
  <c r="I34" i="13"/>
  <c r="I35" i="13"/>
  <c r="I36" i="13"/>
  <c r="I37" i="13"/>
  <c r="N37" i="13" s="1"/>
  <c r="I38" i="13"/>
  <c r="N38" i="13" s="1"/>
  <c r="I39" i="13"/>
  <c r="I40" i="13"/>
  <c r="N40" i="13" s="1"/>
  <c r="I41" i="13"/>
  <c r="I42" i="13"/>
  <c r="I43" i="13"/>
  <c r="I44" i="13"/>
  <c r="I45" i="13"/>
  <c r="N45" i="13" s="1"/>
  <c r="I46" i="13"/>
  <c r="N46" i="13" s="1"/>
  <c r="I47" i="13"/>
  <c r="I48" i="13"/>
  <c r="N48" i="13" s="1"/>
  <c r="I49" i="13"/>
  <c r="I50" i="13"/>
  <c r="I51" i="13"/>
  <c r="I52" i="13"/>
  <c r="I53" i="13"/>
  <c r="N53" i="13" s="1"/>
  <c r="I54" i="13"/>
  <c r="N54" i="13" s="1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L29" i="13"/>
  <c r="L30" i="13"/>
  <c r="L31" i="13"/>
  <c r="L32" i="13"/>
  <c r="L35" i="13"/>
  <c r="L37" i="13"/>
  <c r="L38" i="13"/>
  <c r="L39" i="13"/>
  <c r="L40" i="13"/>
  <c r="L43" i="13"/>
  <c r="L45" i="13"/>
  <c r="L46" i="13"/>
  <c r="L47" i="13"/>
  <c r="L48" i="13"/>
  <c r="L51" i="13"/>
  <c r="L53" i="13"/>
  <c r="L54" i="13"/>
  <c r="M29" i="13"/>
  <c r="M30" i="13"/>
  <c r="M31" i="13"/>
  <c r="M33" i="13"/>
  <c r="M34" i="13"/>
  <c r="M35" i="13"/>
  <c r="M36" i="13"/>
  <c r="M37" i="13"/>
  <c r="M38" i="13"/>
  <c r="M39" i="13"/>
  <c r="M41" i="13"/>
  <c r="M42" i="13"/>
  <c r="M43" i="13"/>
  <c r="M44" i="13"/>
  <c r="M45" i="13"/>
  <c r="M46" i="13"/>
  <c r="M47" i="13"/>
  <c r="M49" i="13"/>
  <c r="M50" i="13"/>
  <c r="M51" i="13"/>
  <c r="M52" i="13"/>
  <c r="M53" i="13"/>
  <c r="M54" i="13"/>
  <c r="N31" i="13"/>
  <c r="N35" i="13"/>
  <c r="N36" i="13"/>
  <c r="N39" i="13"/>
  <c r="N43" i="13"/>
  <c r="N44" i="13"/>
  <c r="N47" i="13"/>
  <c r="N51" i="13"/>
  <c r="N52" i="13"/>
  <c r="M7" i="13"/>
  <c r="M8" i="13"/>
  <c r="M10" i="13"/>
  <c r="M15" i="13"/>
  <c r="M16" i="13"/>
  <c r="M18" i="13"/>
  <c r="M23" i="13"/>
  <c r="M24" i="13"/>
  <c r="M26" i="13"/>
  <c r="L6" i="13"/>
  <c r="L8" i="13"/>
  <c r="L14" i="13"/>
  <c r="L16" i="13"/>
  <c r="L22" i="13"/>
  <c r="L24" i="13"/>
  <c r="J128" i="3"/>
  <c r="J129" i="3"/>
  <c r="J130" i="3"/>
  <c r="Q130" i="3" s="1"/>
  <c r="J131" i="3"/>
  <c r="J132" i="3"/>
  <c r="J133" i="3"/>
  <c r="J134" i="3"/>
  <c r="J135" i="3"/>
  <c r="Q135" i="3" s="1"/>
  <c r="J136" i="3"/>
  <c r="J143" i="3"/>
  <c r="J144" i="3"/>
  <c r="Q144" i="3" s="1"/>
  <c r="J145" i="3"/>
  <c r="J146" i="3"/>
  <c r="J147" i="3"/>
  <c r="J148" i="3"/>
  <c r="J149" i="3"/>
  <c r="Q149" i="3" s="1"/>
  <c r="J150" i="3"/>
  <c r="J151" i="3"/>
  <c r="J152" i="3"/>
  <c r="Q152" i="3" s="1"/>
  <c r="J159" i="3"/>
  <c r="J160" i="3"/>
  <c r="J161" i="3"/>
  <c r="J162" i="3"/>
  <c r="J163" i="3"/>
  <c r="Q163" i="3" s="1"/>
  <c r="J164" i="3"/>
  <c r="J165" i="3"/>
  <c r="J166" i="3"/>
  <c r="Q166" i="3" s="1"/>
  <c r="J167" i="3"/>
  <c r="J168" i="3"/>
  <c r="J175" i="3"/>
  <c r="J176" i="3"/>
  <c r="J177" i="3"/>
  <c r="Q177" i="3" s="1"/>
  <c r="J178" i="3"/>
  <c r="J179" i="3"/>
  <c r="J180" i="3"/>
  <c r="Q180" i="3" s="1"/>
  <c r="J181" i="3"/>
  <c r="J182" i="3"/>
  <c r="J183" i="3"/>
  <c r="J184" i="3"/>
  <c r="J191" i="3"/>
  <c r="Q191" i="3" s="1"/>
  <c r="J192" i="3"/>
  <c r="J193" i="3"/>
  <c r="J194" i="3"/>
  <c r="Q194" i="3" s="1"/>
  <c r="J195" i="3"/>
  <c r="Q195" i="3" s="1"/>
  <c r="J196" i="3"/>
  <c r="J197" i="3"/>
  <c r="J198" i="3"/>
  <c r="J199" i="3"/>
  <c r="Q199" i="3" s="1"/>
  <c r="J200" i="3"/>
  <c r="J207" i="3"/>
  <c r="J208" i="3"/>
  <c r="Q208" i="3" s="1"/>
  <c r="J209" i="3"/>
  <c r="J210" i="3"/>
  <c r="J211" i="3"/>
  <c r="J212" i="3"/>
  <c r="J213" i="3"/>
  <c r="Q213" i="3" s="1"/>
  <c r="J214" i="3"/>
  <c r="J215" i="3"/>
  <c r="J216" i="3"/>
  <c r="Q216" i="3" s="1"/>
  <c r="J137" i="3"/>
  <c r="J138" i="3"/>
  <c r="J139" i="3"/>
  <c r="J140" i="3"/>
  <c r="J141" i="3"/>
  <c r="Q141" i="3" s="1"/>
  <c r="J142" i="3"/>
  <c r="J153" i="3"/>
  <c r="J154" i="3"/>
  <c r="Q154" i="3" s="1"/>
  <c r="J155" i="3"/>
  <c r="J156" i="3"/>
  <c r="J157" i="3"/>
  <c r="J158" i="3"/>
  <c r="J169" i="3"/>
  <c r="Q169" i="3" s="1"/>
  <c r="J170" i="3"/>
  <c r="J171" i="3"/>
  <c r="J172" i="3"/>
  <c r="Q172" i="3" s="1"/>
  <c r="J173" i="3"/>
  <c r="J174" i="3"/>
  <c r="J185" i="3"/>
  <c r="J186" i="3"/>
  <c r="J187" i="3"/>
  <c r="Q187" i="3" s="1"/>
  <c r="J188" i="3"/>
  <c r="J189" i="3"/>
  <c r="J190" i="3"/>
  <c r="Q190" i="3" s="1"/>
  <c r="J201" i="3"/>
  <c r="J202" i="3"/>
  <c r="J203" i="3"/>
  <c r="J204" i="3"/>
  <c r="J205" i="3"/>
  <c r="Q205" i="3" s="1"/>
  <c r="J206" i="3"/>
  <c r="J217" i="3"/>
  <c r="J218" i="3"/>
  <c r="Q218" i="3" s="1"/>
  <c r="J219" i="3"/>
  <c r="J220" i="3"/>
  <c r="J221" i="3"/>
  <c r="J72" i="3"/>
  <c r="J19" i="3"/>
  <c r="Q19" i="3" s="1"/>
  <c r="J21" i="3"/>
  <c r="J23" i="3"/>
  <c r="J25" i="3"/>
  <c r="Q25" i="3" s="1"/>
  <c r="J27" i="3"/>
  <c r="Q27" i="3" s="1"/>
  <c r="J60" i="3"/>
  <c r="J62" i="3"/>
  <c r="J64" i="3"/>
  <c r="J41" i="3"/>
  <c r="Q41" i="3" s="1"/>
  <c r="J20" i="3"/>
  <c r="J22" i="3"/>
  <c r="J24" i="3"/>
  <c r="Q24" i="3" s="1"/>
  <c r="J26" i="3"/>
  <c r="Q26" i="3" s="1"/>
  <c r="J28" i="3"/>
  <c r="J29" i="3"/>
  <c r="J30" i="3"/>
  <c r="J31" i="3"/>
  <c r="Q31" i="3" s="1"/>
  <c r="J32" i="3"/>
  <c r="J33" i="3"/>
  <c r="J34" i="3"/>
  <c r="Q34" i="3" s="1"/>
  <c r="J35" i="3"/>
  <c r="Q35" i="3" s="1"/>
  <c r="J36" i="3"/>
  <c r="J37" i="3"/>
  <c r="J38" i="3"/>
  <c r="J39" i="3"/>
  <c r="Q39" i="3" s="1"/>
  <c r="J40" i="3"/>
  <c r="J42" i="3"/>
  <c r="J43" i="3"/>
  <c r="Q43" i="3" s="1"/>
  <c r="J44" i="3"/>
  <c r="Q44" i="3" s="1"/>
  <c r="J45" i="3"/>
  <c r="J46" i="3"/>
  <c r="J47" i="3"/>
  <c r="J48" i="3"/>
  <c r="Q48" i="3" s="1"/>
  <c r="J49" i="3"/>
  <c r="J50" i="3"/>
  <c r="J51" i="3"/>
  <c r="Q51" i="3" s="1"/>
  <c r="J52" i="3"/>
  <c r="Q52" i="3" s="1"/>
  <c r="J53" i="3"/>
  <c r="J54" i="3"/>
  <c r="J55" i="3"/>
  <c r="J56" i="3"/>
  <c r="Q56" i="3" s="1"/>
  <c r="J57" i="3"/>
  <c r="J58" i="3"/>
  <c r="J59" i="3"/>
  <c r="Q59" i="3" s="1"/>
  <c r="J61" i="3"/>
  <c r="Q61" i="3" s="1"/>
  <c r="J63" i="3"/>
  <c r="J65" i="3"/>
  <c r="J66" i="3"/>
  <c r="J67" i="3"/>
  <c r="Q67" i="3" s="1"/>
  <c r="J68" i="3"/>
  <c r="J69" i="3"/>
  <c r="J70" i="3"/>
  <c r="Q70" i="3" s="1"/>
  <c r="J71" i="3"/>
  <c r="Q71" i="3" s="1"/>
  <c r="J73" i="3"/>
  <c r="J222" i="3"/>
  <c r="J223" i="3"/>
  <c r="J227" i="3"/>
  <c r="Q227" i="3" s="1"/>
  <c r="J226" i="3"/>
  <c r="J224" i="3"/>
  <c r="J225" i="3"/>
  <c r="Q225" i="3" s="1"/>
  <c r="J228" i="3"/>
  <c r="Q228" i="3" s="1"/>
  <c r="J10" i="3"/>
  <c r="J11" i="3"/>
  <c r="J14" i="3"/>
  <c r="J15" i="3"/>
  <c r="Q15" i="3" s="1"/>
  <c r="J16" i="3"/>
  <c r="J13" i="3"/>
  <c r="J74" i="3"/>
  <c r="Q74" i="3" s="1"/>
  <c r="J75" i="3"/>
  <c r="Q75" i="3" s="1"/>
  <c r="J17" i="3"/>
  <c r="J18" i="3"/>
  <c r="J7" i="3"/>
  <c r="J3" i="3"/>
  <c r="Q3" i="3" s="1"/>
  <c r="J4" i="3"/>
  <c r="J5" i="3"/>
  <c r="J6" i="3"/>
  <c r="Q6" i="3" s="1"/>
  <c r="J8" i="3"/>
  <c r="Q8" i="3" s="1"/>
  <c r="J9" i="3"/>
  <c r="J127" i="3"/>
  <c r="J76" i="3"/>
  <c r="J77" i="3"/>
  <c r="Q77" i="3" s="1"/>
  <c r="J78" i="3"/>
  <c r="J79" i="3"/>
  <c r="J80" i="3"/>
  <c r="Q80" i="3" s="1"/>
  <c r="J81" i="3"/>
  <c r="Q81" i="3" s="1"/>
  <c r="J82" i="3"/>
  <c r="J83" i="3"/>
  <c r="J84" i="3"/>
  <c r="J85" i="3"/>
  <c r="Q85" i="3" s="1"/>
  <c r="J86" i="3"/>
  <c r="J87" i="3"/>
  <c r="J88" i="3"/>
  <c r="Q88" i="3" s="1"/>
  <c r="J89" i="3"/>
  <c r="Q89" i="3" s="1"/>
  <c r="J90" i="3"/>
  <c r="J91" i="3"/>
  <c r="J92" i="3"/>
  <c r="J93" i="3"/>
  <c r="Q93" i="3" s="1"/>
  <c r="J94" i="3"/>
  <c r="J95" i="3"/>
  <c r="J96" i="3"/>
  <c r="Q96" i="3" s="1"/>
  <c r="J97" i="3"/>
  <c r="Q97" i="3" s="1"/>
  <c r="J98" i="3"/>
  <c r="J99" i="3"/>
  <c r="J100" i="3"/>
  <c r="J101" i="3"/>
  <c r="Q101" i="3" s="1"/>
  <c r="J102" i="3"/>
  <c r="J103" i="3"/>
  <c r="J104" i="3"/>
  <c r="Q104" i="3" s="1"/>
  <c r="J105" i="3"/>
  <c r="Q105" i="3" s="1"/>
  <c r="J106" i="3"/>
  <c r="J107" i="3"/>
  <c r="J108" i="3"/>
  <c r="J109" i="3"/>
  <c r="Q109" i="3" s="1"/>
  <c r="J110" i="3"/>
  <c r="J111" i="3"/>
  <c r="J112" i="3"/>
  <c r="Q112" i="3" s="1"/>
  <c r="J113" i="3"/>
  <c r="Q113" i="3" s="1"/>
  <c r="J114" i="3"/>
  <c r="J115" i="3"/>
  <c r="J116" i="3"/>
  <c r="J117" i="3"/>
  <c r="Q117" i="3" s="1"/>
  <c r="J118" i="3"/>
  <c r="J119" i="3"/>
  <c r="J120" i="3"/>
  <c r="Q120" i="3" s="1"/>
  <c r="J121" i="3"/>
  <c r="Q121" i="3" s="1"/>
  <c r="J122" i="3"/>
  <c r="J123" i="3"/>
  <c r="J124" i="3"/>
  <c r="J125" i="3"/>
  <c r="Q125" i="3" s="1"/>
  <c r="J126" i="3"/>
  <c r="G128" i="3"/>
  <c r="G129" i="3"/>
  <c r="G130" i="3"/>
  <c r="G131" i="3"/>
  <c r="P131" i="3" s="1"/>
  <c r="G132" i="3"/>
  <c r="G133" i="3"/>
  <c r="G134" i="3"/>
  <c r="G135" i="3"/>
  <c r="G136" i="3"/>
  <c r="G143" i="3"/>
  <c r="G144" i="3"/>
  <c r="G145" i="3"/>
  <c r="P145" i="3" s="1"/>
  <c r="G146" i="3"/>
  <c r="G147" i="3"/>
  <c r="G148" i="3"/>
  <c r="G149" i="3"/>
  <c r="G150" i="3"/>
  <c r="G151" i="3"/>
  <c r="G152" i="3"/>
  <c r="G159" i="3"/>
  <c r="P159" i="3" s="1"/>
  <c r="G160" i="3"/>
  <c r="G161" i="3"/>
  <c r="G162" i="3"/>
  <c r="G163" i="3"/>
  <c r="G164" i="3"/>
  <c r="G165" i="3"/>
  <c r="G166" i="3"/>
  <c r="G167" i="3"/>
  <c r="P167" i="3" s="1"/>
  <c r="G168" i="3"/>
  <c r="G175" i="3"/>
  <c r="G176" i="3"/>
  <c r="G177" i="3"/>
  <c r="G178" i="3"/>
  <c r="G179" i="3"/>
  <c r="G180" i="3"/>
  <c r="G181" i="3"/>
  <c r="P181" i="3" s="1"/>
  <c r="G182" i="3"/>
  <c r="G183" i="3"/>
  <c r="G184" i="3"/>
  <c r="G191" i="3"/>
  <c r="G192" i="3"/>
  <c r="G193" i="3"/>
  <c r="G194" i="3"/>
  <c r="G195" i="3"/>
  <c r="P195" i="3" s="1"/>
  <c r="G196" i="3"/>
  <c r="G197" i="3"/>
  <c r="G198" i="3"/>
  <c r="G199" i="3"/>
  <c r="G200" i="3"/>
  <c r="G207" i="3"/>
  <c r="G208" i="3"/>
  <c r="G209" i="3"/>
  <c r="P209" i="3" s="1"/>
  <c r="G210" i="3"/>
  <c r="G211" i="3"/>
  <c r="G212" i="3"/>
  <c r="G213" i="3"/>
  <c r="G214" i="3"/>
  <c r="G215" i="3"/>
  <c r="G216" i="3"/>
  <c r="G137" i="3"/>
  <c r="P137" i="3" s="1"/>
  <c r="G138" i="3"/>
  <c r="G139" i="3"/>
  <c r="G140" i="3"/>
  <c r="G141" i="3"/>
  <c r="G142" i="3"/>
  <c r="G153" i="3"/>
  <c r="G154" i="3"/>
  <c r="G155" i="3"/>
  <c r="P155" i="3" s="1"/>
  <c r="G156" i="3"/>
  <c r="G157" i="3"/>
  <c r="G158" i="3"/>
  <c r="G169" i="3"/>
  <c r="G170" i="3"/>
  <c r="G171" i="3"/>
  <c r="G172" i="3"/>
  <c r="G173" i="3"/>
  <c r="P173" i="3" s="1"/>
  <c r="G174" i="3"/>
  <c r="G185" i="3"/>
  <c r="G186" i="3"/>
  <c r="G187" i="3"/>
  <c r="G188" i="3"/>
  <c r="G189" i="3"/>
  <c r="G190" i="3"/>
  <c r="G201" i="3"/>
  <c r="P201" i="3" s="1"/>
  <c r="G202" i="3"/>
  <c r="G203" i="3"/>
  <c r="G204" i="3"/>
  <c r="G205" i="3"/>
  <c r="G206" i="3"/>
  <c r="G217" i="3"/>
  <c r="G218" i="3"/>
  <c r="G219" i="3"/>
  <c r="P219" i="3" s="1"/>
  <c r="G220" i="3"/>
  <c r="G221" i="3"/>
  <c r="G72" i="3"/>
  <c r="G19" i="3"/>
  <c r="G21" i="3"/>
  <c r="P21" i="3" s="1"/>
  <c r="G23" i="3"/>
  <c r="P23" i="3" s="1"/>
  <c r="G25" i="3"/>
  <c r="G27" i="3"/>
  <c r="P27" i="3" s="1"/>
  <c r="G60" i="3"/>
  <c r="G62" i="3"/>
  <c r="G64" i="3"/>
  <c r="G41" i="3"/>
  <c r="G20" i="3"/>
  <c r="P20" i="3" s="1"/>
  <c r="G22" i="3"/>
  <c r="G24" i="3"/>
  <c r="G26" i="3"/>
  <c r="P26" i="3" s="1"/>
  <c r="G28" i="3"/>
  <c r="G29" i="3"/>
  <c r="G30" i="3"/>
  <c r="G31" i="3"/>
  <c r="G32" i="3"/>
  <c r="P32" i="3" s="1"/>
  <c r="G33" i="3"/>
  <c r="P33" i="3" s="1"/>
  <c r="G34" i="3"/>
  <c r="G35" i="3"/>
  <c r="P35" i="3" s="1"/>
  <c r="G36" i="3"/>
  <c r="G37" i="3"/>
  <c r="G38" i="3"/>
  <c r="G39" i="3"/>
  <c r="G40" i="3"/>
  <c r="P40" i="3" s="1"/>
  <c r="G42" i="3"/>
  <c r="P42" i="3" s="1"/>
  <c r="G43" i="3"/>
  <c r="G44" i="3"/>
  <c r="P44" i="3" s="1"/>
  <c r="G45" i="3"/>
  <c r="G46" i="3"/>
  <c r="G47" i="3"/>
  <c r="G48" i="3"/>
  <c r="G49" i="3"/>
  <c r="P49" i="3" s="1"/>
  <c r="G50" i="3"/>
  <c r="P50" i="3" s="1"/>
  <c r="G51" i="3"/>
  <c r="P51" i="3" s="1"/>
  <c r="G52" i="3"/>
  <c r="P52" i="3" s="1"/>
  <c r="G53" i="3"/>
  <c r="G54" i="3"/>
  <c r="G55" i="3"/>
  <c r="G56" i="3"/>
  <c r="G57" i="3"/>
  <c r="P57" i="3" s="1"/>
  <c r="G58" i="3"/>
  <c r="P58" i="3" s="1"/>
  <c r="G59" i="3"/>
  <c r="P59" i="3" s="1"/>
  <c r="G61" i="3"/>
  <c r="P61" i="3" s="1"/>
  <c r="G63" i="3"/>
  <c r="G65" i="3"/>
  <c r="G66" i="3"/>
  <c r="G67" i="3"/>
  <c r="G68" i="3"/>
  <c r="P68" i="3" s="1"/>
  <c r="G69" i="3"/>
  <c r="P69" i="3" s="1"/>
  <c r="G70" i="3"/>
  <c r="P70" i="3" s="1"/>
  <c r="G71" i="3"/>
  <c r="P71" i="3" s="1"/>
  <c r="G73" i="3"/>
  <c r="G222" i="3"/>
  <c r="G223" i="3"/>
  <c r="G227" i="3"/>
  <c r="G226" i="3"/>
  <c r="P226" i="3" s="1"/>
  <c r="G224" i="3"/>
  <c r="P224" i="3" s="1"/>
  <c r="G225" i="3"/>
  <c r="P225" i="3" s="1"/>
  <c r="G228" i="3"/>
  <c r="P228" i="3" s="1"/>
  <c r="G10" i="3"/>
  <c r="G11" i="3"/>
  <c r="G14" i="3"/>
  <c r="G15" i="3"/>
  <c r="G16" i="3"/>
  <c r="P16" i="3" s="1"/>
  <c r="G13" i="3"/>
  <c r="P13" i="3" s="1"/>
  <c r="G74" i="3"/>
  <c r="P74" i="3" s="1"/>
  <c r="G75" i="3"/>
  <c r="P75" i="3" s="1"/>
  <c r="G17" i="3"/>
  <c r="G18" i="3"/>
  <c r="G7" i="3"/>
  <c r="G3" i="3"/>
  <c r="G4" i="3"/>
  <c r="P4" i="3" s="1"/>
  <c r="G5" i="3"/>
  <c r="P5" i="3" s="1"/>
  <c r="G6" i="3"/>
  <c r="P6" i="3" s="1"/>
  <c r="G8" i="3"/>
  <c r="P8" i="3" s="1"/>
  <c r="G9" i="3"/>
  <c r="G127" i="3"/>
  <c r="G76" i="3"/>
  <c r="G77" i="3"/>
  <c r="G78" i="3"/>
  <c r="P78" i="3" s="1"/>
  <c r="G79" i="3"/>
  <c r="P79" i="3" s="1"/>
  <c r="G80" i="3"/>
  <c r="P80" i="3" s="1"/>
  <c r="G81" i="3"/>
  <c r="P81" i="3" s="1"/>
  <c r="G82" i="3"/>
  <c r="G83" i="3"/>
  <c r="G84" i="3"/>
  <c r="G85" i="3"/>
  <c r="G86" i="3"/>
  <c r="P86" i="3" s="1"/>
  <c r="G87" i="3"/>
  <c r="P87" i="3" s="1"/>
  <c r="G88" i="3"/>
  <c r="P88" i="3" s="1"/>
  <c r="G89" i="3"/>
  <c r="P89" i="3" s="1"/>
  <c r="G90" i="3"/>
  <c r="G91" i="3"/>
  <c r="G92" i="3"/>
  <c r="G93" i="3"/>
  <c r="G94" i="3"/>
  <c r="P94" i="3" s="1"/>
  <c r="G95" i="3"/>
  <c r="P95" i="3" s="1"/>
  <c r="G96" i="3"/>
  <c r="P96" i="3" s="1"/>
  <c r="G97" i="3"/>
  <c r="P97" i="3" s="1"/>
  <c r="G98" i="3"/>
  <c r="G99" i="3"/>
  <c r="G100" i="3"/>
  <c r="G101" i="3"/>
  <c r="G102" i="3"/>
  <c r="P102" i="3" s="1"/>
  <c r="G103" i="3"/>
  <c r="P103" i="3" s="1"/>
  <c r="G104" i="3"/>
  <c r="P104" i="3" s="1"/>
  <c r="G105" i="3"/>
  <c r="P105" i="3" s="1"/>
  <c r="G106" i="3"/>
  <c r="G107" i="3"/>
  <c r="G108" i="3"/>
  <c r="G109" i="3"/>
  <c r="G110" i="3"/>
  <c r="P110" i="3" s="1"/>
  <c r="G111" i="3"/>
  <c r="P111" i="3" s="1"/>
  <c r="G112" i="3"/>
  <c r="P112" i="3" s="1"/>
  <c r="G113" i="3"/>
  <c r="P113" i="3" s="1"/>
  <c r="G114" i="3"/>
  <c r="G115" i="3"/>
  <c r="G116" i="3"/>
  <c r="G117" i="3"/>
  <c r="G118" i="3"/>
  <c r="P118" i="3" s="1"/>
  <c r="G119" i="3"/>
  <c r="P119" i="3" s="1"/>
  <c r="G120" i="3"/>
  <c r="P120" i="3" s="1"/>
  <c r="G121" i="3"/>
  <c r="P121" i="3" s="1"/>
  <c r="G122" i="3"/>
  <c r="G123" i="3"/>
  <c r="G124" i="3"/>
  <c r="G125" i="3"/>
  <c r="G126" i="3"/>
  <c r="P126" i="3" s="1"/>
  <c r="J12" i="3"/>
  <c r="Q12" i="3" s="1"/>
  <c r="H12" i="3"/>
  <c r="G12" i="3"/>
  <c r="K28" i="13"/>
  <c r="J28" i="13"/>
  <c r="I28" i="13"/>
  <c r="M28" i="13" s="1"/>
  <c r="G28" i="13"/>
  <c r="F28" i="13"/>
  <c r="L28" i="13" s="1"/>
  <c r="K27" i="13"/>
  <c r="J27" i="13"/>
  <c r="I27" i="13"/>
  <c r="M27" i="13" s="1"/>
  <c r="G27" i="13"/>
  <c r="F27" i="13"/>
  <c r="N27" i="13" s="1"/>
  <c r="K26" i="13"/>
  <c r="J26" i="13"/>
  <c r="I26" i="13"/>
  <c r="G26" i="13"/>
  <c r="F26" i="13"/>
  <c r="L26" i="13" s="1"/>
  <c r="K25" i="13"/>
  <c r="J25" i="13"/>
  <c r="I25" i="13"/>
  <c r="M25" i="13" s="1"/>
  <c r="G25" i="13"/>
  <c r="F25" i="13"/>
  <c r="L25" i="13" s="1"/>
  <c r="K24" i="13"/>
  <c r="J24" i="13"/>
  <c r="I24" i="13"/>
  <c r="G24" i="13"/>
  <c r="F24" i="13"/>
  <c r="K23" i="13"/>
  <c r="J23" i="13"/>
  <c r="I23" i="13"/>
  <c r="G23" i="13"/>
  <c r="F23" i="13"/>
  <c r="L23" i="13" s="1"/>
  <c r="K22" i="13"/>
  <c r="J22" i="13"/>
  <c r="I22" i="13"/>
  <c r="M22" i="13" s="1"/>
  <c r="G22" i="13"/>
  <c r="F22" i="13"/>
  <c r="K21" i="13"/>
  <c r="J21" i="13"/>
  <c r="I21" i="13"/>
  <c r="M21" i="13" s="1"/>
  <c r="G21" i="13"/>
  <c r="F21" i="13"/>
  <c r="L21" i="13" s="1"/>
  <c r="K20" i="13"/>
  <c r="J20" i="13"/>
  <c r="I20" i="13"/>
  <c r="M20" i="13" s="1"/>
  <c r="G20" i="13"/>
  <c r="F20" i="13"/>
  <c r="L20" i="13" s="1"/>
  <c r="K19" i="13"/>
  <c r="J19" i="13"/>
  <c r="I19" i="13"/>
  <c r="M19" i="13" s="1"/>
  <c r="G19" i="13"/>
  <c r="F19" i="13"/>
  <c r="L19" i="13" s="1"/>
  <c r="K18" i="13"/>
  <c r="J18" i="13"/>
  <c r="I18" i="13"/>
  <c r="G18" i="13"/>
  <c r="F18" i="13"/>
  <c r="L18" i="13" s="1"/>
  <c r="K17" i="13"/>
  <c r="J17" i="13"/>
  <c r="I17" i="13"/>
  <c r="M17" i="13" s="1"/>
  <c r="G17" i="13"/>
  <c r="F17" i="13"/>
  <c r="L17" i="13" s="1"/>
  <c r="K16" i="13"/>
  <c r="J16" i="13"/>
  <c r="I16" i="13"/>
  <c r="G16" i="13"/>
  <c r="F16" i="13"/>
  <c r="K15" i="13"/>
  <c r="J15" i="13"/>
  <c r="I15" i="13"/>
  <c r="G15" i="13"/>
  <c r="F15" i="13"/>
  <c r="L15" i="13" s="1"/>
  <c r="K14" i="13"/>
  <c r="J14" i="13"/>
  <c r="I14" i="13"/>
  <c r="M14" i="13" s="1"/>
  <c r="G14" i="13"/>
  <c r="F14" i="13"/>
  <c r="K13" i="13"/>
  <c r="J13" i="13"/>
  <c r="I13" i="13"/>
  <c r="M13" i="13" s="1"/>
  <c r="G13" i="13"/>
  <c r="F13" i="13"/>
  <c r="L13" i="13" s="1"/>
  <c r="K12" i="13"/>
  <c r="J12" i="13"/>
  <c r="I12" i="13"/>
  <c r="M12" i="13" s="1"/>
  <c r="G12" i="13"/>
  <c r="F12" i="13"/>
  <c r="L12" i="13" s="1"/>
  <c r="K11" i="13"/>
  <c r="J11" i="13"/>
  <c r="I11" i="13"/>
  <c r="M11" i="13" s="1"/>
  <c r="G11" i="13"/>
  <c r="F11" i="13"/>
  <c r="L11" i="13" s="1"/>
  <c r="K10" i="13"/>
  <c r="J10" i="13"/>
  <c r="I10" i="13"/>
  <c r="G10" i="13"/>
  <c r="F10" i="13"/>
  <c r="L10" i="13" s="1"/>
  <c r="K9" i="13"/>
  <c r="J9" i="13"/>
  <c r="I9" i="13"/>
  <c r="M9" i="13" s="1"/>
  <c r="G9" i="13"/>
  <c r="F9" i="13"/>
  <c r="L9" i="13" s="1"/>
  <c r="K8" i="13"/>
  <c r="J8" i="13"/>
  <c r="I8" i="13"/>
  <c r="G8" i="13"/>
  <c r="F8" i="13"/>
  <c r="K7" i="13"/>
  <c r="J7" i="13"/>
  <c r="I7" i="13"/>
  <c r="G7" i="13"/>
  <c r="F7" i="13"/>
  <c r="L7" i="13" s="1"/>
  <c r="K6" i="13"/>
  <c r="J6" i="13"/>
  <c r="I6" i="13"/>
  <c r="M6" i="13" s="1"/>
  <c r="G6" i="13"/>
  <c r="F6" i="13"/>
  <c r="K5" i="13"/>
  <c r="J5" i="13"/>
  <c r="I5" i="13"/>
  <c r="M5" i="13" s="1"/>
  <c r="G5" i="13"/>
  <c r="F5" i="13"/>
  <c r="L5" i="13" s="1"/>
  <c r="K4" i="13"/>
  <c r="J4" i="13"/>
  <c r="I4" i="13"/>
  <c r="M4" i="13" s="1"/>
  <c r="G4" i="13"/>
  <c r="F4" i="13"/>
  <c r="L4" i="13" s="1"/>
  <c r="K3" i="13"/>
  <c r="J3" i="13"/>
  <c r="I3" i="13"/>
  <c r="M3" i="13" s="1"/>
  <c r="G3" i="13"/>
  <c r="F3" i="13"/>
  <c r="L3" i="13" s="1"/>
  <c r="J3" i="10"/>
  <c r="I3" i="10" s="1"/>
  <c r="U3" i="10" s="1"/>
  <c r="J4" i="10"/>
  <c r="I4" i="10" s="1"/>
  <c r="U4" i="10" s="1"/>
  <c r="J5" i="10"/>
  <c r="I5" i="10" s="1"/>
  <c r="U5" i="10" s="1"/>
  <c r="J6" i="10"/>
  <c r="I6" i="10" s="1"/>
  <c r="U6" i="10" s="1"/>
  <c r="J7" i="10"/>
  <c r="I7" i="10" s="1"/>
  <c r="U7" i="10" s="1"/>
  <c r="J8" i="10"/>
  <c r="I8" i="10" s="1"/>
  <c r="J9" i="10"/>
  <c r="I9" i="10" s="1"/>
  <c r="U9" i="10" s="1"/>
  <c r="J10" i="10"/>
  <c r="I10" i="10" s="1"/>
  <c r="U10" i="10" s="1"/>
  <c r="J11" i="10"/>
  <c r="I11" i="10" s="1"/>
  <c r="J12" i="10"/>
  <c r="I12" i="10" s="1"/>
  <c r="U12" i="10" s="1"/>
  <c r="J13" i="10"/>
  <c r="I13" i="10" s="1"/>
  <c r="U13" i="10" s="1"/>
  <c r="J14" i="10"/>
  <c r="I14" i="10" s="1"/>
  <c r="U14" i="10" s="1"/>
  <c r="J15" i="10"/>
  <c r="I15" i="10" s="1"/>
  <c r="U15" i="10" s="1"/>
  <c r="J16" i="10"/>
  <c r="I16" i="10" s="1"/>
  <c r="U16" i="10" s="1"/>
  <c r="J17" i="10"/>
  <c r="I17" i="10" s="1"/>
  <c r="U17" i="10" s="1"/>
  <c r="J18" i="10"/>
  <c r="I18" i="10" s="1"/>
  <c r="U18" i="10" s="1"/>
  <c r="J19" i="10"/>
  <c r="I19" i="10" s="1"/>
  <c r="U19" i="10" s="1"/>
  <c r="J20" i="10"/>
  <c r="I20" i="10" s="1"/>
  <c r="U20" i="10" s="1"/>
  <c r="J21" i="10"/>
  <c r="I21" i="10" s="1"/>
  <c r="U21" i="10" s="1"/>
  <c r="J22" i="10"/>
  <c r="I22" i="10" s="1"/>
  <c r="U22" i="10" s="1"/>
  <c r="J23" i="10"/>
  <c r="I23" i="10" s="1"/>
  <c r="U23" i="10" s="1"/>
  <c r="J24" i="10"/>
  <c r="I24" i="10" s="1"/>
  <c r="U24" i="10" s="1"/>
  <c r="J25" i="10"/>
  <c r="I25" i="10" s="1"/>
  <c r="U25" i="10" s="1"/>
  <c r="J26" i="10"/>
  <c r="I26" i="10" s="1"/>
  <c r="U26" i="10" s="1"/>
  <c r="J27" i="10"/>
  <c r="I27" i="10" s="1"/>
  <c r="U27" i="10" s="1"/>
  <c r="J28" i="10"/>
  <c r="I28" i="10" s="1"/>
  <c r="U28" i="10" s="1"/>
  <c r="J29" i="10"/>
  <c r="I29" i="10" s="1"/>
  <c r="U29" i="10" s="1"/>
  <c r="J30" i="10"/>
  <c r="I30" i="10" s="1"/>
  <c r="U30" i="10" s="1"/>
  <c r="H3" i="10"/>
  <c r="G3" i="10" s="1"/>
  <c r="O3" i="10" s="1"/>
  <c r="P3" i="10" s="1"/>
  <c r="H4" i="10"/>
  <c r="G4" i="10" s="1"/>
  <c r="H5" i="10"/>
  <c r="L5" i="10" s="1"/>
  <c r="K5" i="10" s="1"/>
  <c r="H6" i="10"/>
  <c r="L6" i="10" s="1"/>
  <c r="K6" i="10" s="1"/>
  <c r="H7" i="10"/>
  <c r="G7" i="10" s="1"/>
  <c r="O7" i="10" s="1"/>
  <c r="H8" i="10"/>
  <c r="G8" i="10" s="1"/>
  <c r="O8" i="10" s="1"/>
  <c r="H9" i="10"/>
  <c r="G9" i="10" s="1"/>
  <c r="O9" i="10" s="1"/>
  <c r="H10" i="10"/>
  <c r="G10" i="10" s="1"/>
  <c r="O10" i="10" s="1"/>
  <c r="H11" i="10"/>
  <c r="G11" i="10" s="1"/>
  <c r="H12" i="10"/>
  <c r="G12" i="10" s="1"/>
  <c r="H13" i="10"/>
  <c r="L13" i="10" s="1"/>
  <c r="K13" i="10" s="1"/>
  <c r="H14" i="10"/>
  <c r="L14" i="10" s="1"/>
  <c r="K14" i="10" s="1"/>
  <c r="H15" i="10"/>
  <c r="G15" i="10" s="1"/>
  <c r="H16" i="10"/>
  <c r="G16" i="10" s="1"/>
  <c r="S16" i="10" s="1"/>
  <c r="H17" i="10"/>
  <c r="G17" i="10" s="1"/>
  <c r="S17" i="10" s="1"/>
  <c r="H18" i="10"/>
  <c r="G18" i="10" s="1"/>
  <c r="O18" i="10" s="1"/>
  <c r="H19" i="10"/>
  <c r="G19" i="10" s="1"/>
  <c r="H20" i="10"/>
  <c r="L20" i="10" s="1"/>
  <c r="K20" i="10" s="1"/>
  <c r="H21" i="10"/>
  <c r="G21" i="10" s="1"/>
  <c r="H22" i="10"/>
  <c r="L22" i="10" s="1"/>
  <c r="K22" i="10" s="1"/>
  <c r="H23" i="10"/>
  <c r="G23" i="10" s="1"/>
  <c r="H24" i="10"/>
  <c r="G24" i="10" s="1"/>
  <c r="H25" i="10"/>
  <c r="G25" i="10" s="1"/>
  <c r="O25" i="10" s="1"/>
  <c r="H26" i="10"/>
  <c r="G26" i="10" s="1"/>
  <c r="O26" i="10" s="1"/>
  <c r="H27" i="10"/>
  <c r="G27" i="10" s="1"/>
  <c r="H28" i="10"/>
  <c r="L28" i="10" s="1"/>
  <c r="K28" i="10" s="1"/>
  <c r="H29" i="10"/>
  <c r="L29" i="10" s="1"/>
  <c r="K29" i="10" s="1"/>
  <c r="H30" i="10"/>
  <c r="G30" i="10" s="1"/>
  <c r="E3" i="10"/>
  <c r="W3" i="10" s="1"/>
  <c r="E4" i="10"/>
  <c r="W4" i="10" s="1"/>
  <c r="E5" i="10"/>
  <c r="W5" i="10" s="1"/>
  <c r="E6" i="10"/>
  <c r="W6" i="10" s="1"/>
  <c r="E7" i="10"/>
  <c r="W7" i="10" s="1"/>
  <c r="E8" i="10"/>
  <c r="W8" i="10" s="1"/>
  <c r="E9" i="10"/>
  <c r="W9" i="10" s="1"/>
  <c r="E10" i="10"/>
  <c r="W10" i="10" s="1"/>
  <c r="E11" i="10"/>
  <c r="W11" i="10" s="1"/>
  <c r="E12" i="10"/>
  <c r="W12" i="10" s="1"/>
  <c r="E13" i="10"/>
  <c r="W13" i="10" s="1"/>
  <c r="E14" i="10"/>
  <c r="W14" i="10" s="1"/>
  <c r="E15" i="10"/>
  <c r="W15" i="10" s="1"/>
  <c r="E16" i="10"/>
  <c r="W16" i="10" s="1"/>
  <c r="E17" i="10"/>
  <c r="W17" i="10" s="1"/>
  <c r="E18" i="10"/>
  <c r="W18" i="10" s="1"/>
  <c r="E19" i="10"/>
  <c r="W19" i="10" s="1"/>
  <c r="E20" i="10"/>
  <c r="W20" i="10" s="1"/>
  <c r="E21" i="10"/>
  <c r="W21" i="10" s="1"/>
  <c r="E22" i="10"/>
  <c r="W22" i="10" s="1"/>
  <c r="E23" i="10"/>
  <c r="W23" i="10" s="1"/>
  <c r="E24" i="10"/>
  <c r="W24" i="10" s="1"/>
  <c r="E25" i="10"/>
  <c r="W25" i="10" s="1"/>
  <c r="E26" i="10"/>
  <c r="W26" i="10" s="1"/>
  <c r="E27" i="10"/>
  <c r="W27" i="10" s="1"/>
  <c r="E28" i="10"/>
  <c r="W28" i="10" s="1"/>
  <c r="E29" i="10"/>
  <c r="W29" i="10" s="1"/>
  <c r="E30" i="10"/>
  <c r="W30" i="10" s="1"/>
  <c r="K12" i="3"/>
  <c r="L12" i="3"/>
  <c r="I4" i="6"/>
  <c r="I5" i="6"/>
  <c r="I6" i="6"/>
  <c r="I7" i="6"/>
  <c r="I8" i="6"/>
  <c r="I9" i="6"/>
  <c r="I10" i="6"/>
  <c r="I11" i="6"/>
  <c r="I59" i="6"/>
  <c r="I60" i="6"/>
  <c r="I61" i="6"/>
  <c r="I62" i="6"/>
  <c r="I63" i="6"/>
  <c r="I64" i="6"/>
  <c r="I12" i="6"/>
  <c r="I13" i="6"/>
  <c r="I14" i="6"/>
  <c r="I15" i="6"/>
  <c r="I16" i="6"/>
  <c r="I17" i="6"/>
  <c r="I18" i="6"/>
  <c r="I19" i="6"/>
  <c r="I20" i="6"/>
  <c r="I21" i="6"/>
  <c r="I65" i="6"/>
  <c r="I66" i="6"/>
  <c r="I67" i="6"/>
  <c r="I68" i="6"/>
  <c r="I69" i="6"/>
  <c r="I70" i="6"/>
  <c r="I22" i="6"/>
  <c r="I23" i="6"/>
  <c r="I24" i="6"/>
  <c r="I25" i="6"/>
  <c r="I26" i="6"/>
  <c r="I27" i="6"/>
  <c r="I28" i="6"/>
  <c r="I29" i="6"/>
  <c r="I30" i="6"/>
  <c r="I31" i="6"/>
  <c r="I71" i="6"/>
  <c r="I72" i="6"/>
  <c r="I73" i="6"/>
  <c r="I74" i="6"/>
  <c r="I75" i="6"/>
  <c r="I76" i="6"/>
  <c r="I32" i="6"/>
  <c r="I33" i="6"/>
  <c r="I34" i="6"/>
  <c r="I35" i="6"/>
  <c r="I36" i="6"/>
  <c r="I37" i="6"/>
  <c r="I38" i="6"/>
  <c r="I39" i="6"/>
  <c r="I40" i="6"/>
  <c r="I41" i="6"/>
  <c r="I77" i="6"/>
  <c r="I78" i="6"/>
  <c r="I79" i="6"/>
  <c r="I80" i="6"/>
  <c r="I81" i="6"/>
  <c r="I82" i="6"/>
  <c r="I42" i="6"/>
  <c r="I43" i="6"/>
  <c r="I44" i="6"/>
  <c r="I45" i="6"/>
  <c r="I46" i="6"/>
  <c r="I47" i="6"/>
  <c r="I48" i="6"/>
  <c r="I49" i="6"/>
  <c r="I50" i="6"/>
  <c r="I51" i="6"/>
  <c r="I83" i="6"/>
  <c r="I84" i="6"/>
  <c r="I85" i="6"/>
  <c r="I86" i="6"/>
  <c r="I87" i="6"/>
  <c r="I88" i="6"/>
  <c r="I52" i="6"/>
  <c r="I53" i="6"/>
  <c r="I54" i="6"/>
  <c r="I55" i="6"/>
  <c r="I56" i="6"/>
  <c r="I57" i="6"/>
  <c r="I58" i="6"/>
  <c r="I92" i="6"/>
  <c r="I93" i="6"/>
  <c r="I94" i="6"/>
  <c r="I95" i="6"/>
  <c r="I89" i="6"/>
  <c r="I90" i="6"/>
  <c r="I91" i="6"/>
  <c r="G3" i="6"/>
  <c r="L3" i="6" s="1"/>
  <c r="G4" i="6"/>
  <c r="L4" i="6" s="1"/>
  <c r="G5" i="6"/>
  <c r="L5" i="6" s="1"/>
  <c r="G6" i="6"/>
  <c r="L6" i="6" s="1"/>
  <c r="G7" i="6"/>
  <c r="L7" i="6" s="1"/>
  <c r="G8" i="6"/>
  <c r="L8" i="6" s="1"/>
  <c r="G9" i="6"/>
  <c r="L9" i="6" s="1"/>
  <c r="G10" i="6"/>
  <c r="L10" i="6" s="1"/>
  <c r="G11" i="6"/>
  <c r="L11" i="6" s="1"/>
  <c r="G59" i="6"/>
  <c r="L59" i="6" s="1"/>
  <c r="G60" i="6"/>
  <c r="L60" i="6" s="1"/>
  <c r="G61" i="6"/>
  <c r="L61" i="6" s="1"/>
  <c r="G62" i="6"/>
  <c r="L62" i="6" s="1"/>
  <c r="G63" i="6"/>
  <c r="L63" i="6" s="1"/>
  <c r="G64" i="6"/>
  <c r="L64" i="6" s="1"/>
  <c r="G12" i="6"/>
  <c r="L12" i="6" s="1"/>
  <c r="G13" i="6"/>
  <c r="L13" i="6" s="1"/>
  <c r="G14" i="6"/>
  <c r="L14" i="6" s="1"/>
  <c r="G15" i="6"/>
  <c r="L15" i="6" s="1"/>
  <c r="G16" i="6"/>
  <c r="L16" i="6" s="1"/>
  <c r="G17" i="6"/>
  <c r="L17" i="6" s="1"/>
  <c r="G18" i="6"/>
  <c r="L18" i="6" s="1"/>
  <c r="G19" i="6"/>
  <c r="L19" i="6" s="1"/>
  <c r="G20" i="6"/>
  <c r="L20" i="6" s="1"/>
  <c r="G21" i="6"/>
  <c r="L21" i="6" s="1"/>
  <c r="G65" i="6"/>
  <c r="L65" i="6" s="1"/>
  <c r="G66" i="6"/>
  <c r="L66" i="6" s="1"/>
  <c r="G67" i="6"/>
  <c r="L67" i="6" s="1"/>
  <c r="G68" i="6"/>
  <c r="L68" i="6" s="1"/>
  <c r="G69" i="6"/>
  <c r="L69" i="6" s="1"/>
  <c r="G70" i="6"/>
  <c r="L70" i="6" s="1"/>
  <c r="G22" i="6"/>
  <c r="L22" i="6" s="1"/>
  <c r="G23" i="6"/>
  <c r="L23" i="6" s="1"/>
  <c r="G24" i="6"/>
  <c r="L24" i="6" s="1"/>
  <c r="G25" i="6"/>
  <c r="L25" i="6" s="1"/>
  <c r="G26" i="6"/>
  <c r="L26" i="6" s="1"/>
  <c r="G27" i="6"/>
  <c r="L27" i="6" s="1"/>
  <c r="G28" i="6"/>
  <c r="L28" i="6" s="1"/>
  <c r="G29" i="6"/>
  <c r="L29" i="6" s="1"/>
  <c r="G30" i="6"/>
  <c r="L30" i="6" s="1"/>
  <c r="G31" i="6"/>
  <c r="L31" i="6" s="1"/>
  <c r="G71" i="6"/>
  <c r="L71" i="6" s="1"/>
  <c r="G72" i="6"/>
  <c r="L72" i="6" s="1"/>
  <c r="G73" i="6"/>
  <c r="L73" i="6" s="1"/>
  <c r="G74" i="6"/>
  <c r="L74" i="6" s="1"/>
  <c r="G75" i="6"/>
  <c r="L75" i="6" s="1"/>
  <c r="G76" i="6"/>
  <c r="L76" i="6" s="1"/>
  <c r="G32" i="6"/>
  <c r="L32" i="6" s="1"/>
  <c r="G33" i="6"/>
  <c r="L33" i="6" s="1"/>
  <c r="G34" i="6"/>
  <c r="L34" i="6" s="1"/>
  <c r="G35" i="6"/>
  <c r="L35" i="6" s="1"/>
  <c r="G36" i="6"/>
  <c r="L36" i="6" s="1"/>
  <c r="G37" i="6"/>
  <c r="L37" i="6" s="1"/>
  <c r="G38" i="6"/>
  <c r="L38" i="6" s="1"/>
  <c r="G39" i="6"/>
  <c r="L39" i="6" s="1"/>
  <c r="G40" i="6"/>
  <c r="L40" i="6" s="1"/>
  <c r="G41" i="6"/>
  <c r="L41" i="6" s="1"/>
  <c r="G77" i="6"/>
  <c r="L77" i="6" s="1"/>
  <c r="G78" i="6"/>
  <c r="L78" i="6" s="1"/>
  <c r="G79" i="6"/>
  <c r="L79" i="6" s="1"/>
  <c r="G80" i="6"/>
  <c r="L80" i="6" s="1"/>
  <c r="G81" i="6"/>
  <c r="L81" i="6" s="1"/>
  <c r="G82" i="6"/>
  <c r="L82" i="6" s="1"/>
  <c r="G42" i="6"/>
  <c r="L42" i="6" s="1"/>
  <c r="G43" i="6"/>
  <c r="L43" i="6" s="1"/>
  <c r="G44" i="6"/>
  <c r="L44" i="6" s="1"/>
  <c r="G45" i="6"/>
  <c r="L45" i="6" s="1"/>
  <c r="G46" i="6"/>
  <c r="L46" i="6" s="1"/>
  <c r="G47" i="6"/>
  <c r="L47" i="6" s="1"/>
  <c r="G48" i="6"/>
  <c r="L48" i="6" s="1"/>
  <c r="G49" i="6"/>
  <c r="L49" i="6" s="1"/>
  <c r="G50" i="6"/>
  <c r="L50" i="6" s="1"/>
  <c r="G51" i="6"/>
  <c r="L51" i="6" s="1"/>
  <c r="G83" i="6"/>
  <c r="L83" i="6" s="1"/>
  <c r="G84" i="6"/>
  <c r="L84" i="6" s="1"/>
  <c r="G85" i="6"/>
  <c r="L85" i="6" s="1"/>
  <c r="G86" i="6"/>
  <c r="L86" i="6" s="1"/>
  <c r="G87" i="6"/>
  <c r="L87" i="6" s="1"/>
  <c r="G88" i="6"/>
  <c r="L88" i="6" s="1"/>
  <c r="G52" i="6"/>
  <c r="L52" i="6" s="1"/>
  <c r="G53" i="6"/>
  <c r="L53" i="6" s="1"/>
  <c r="G54" i="6"/>
  <c r="L54" i="6" s="1"/>
  <c r="G55" i="6"/>
  <c r="L55" i="6" s="1"/>
  <c r="G56" i="6"/>
  <c r="L56" i="6" s="1"/>
  <c r="G57" i="6"/>
  <c r="L57" i="6" s="1"/>
  <c r="G58" i="6"/>
  <c r="L58" i="6" s="1"/>
  <c r="G92" i="6"/>
  <c r="L92" i="6" s="1"/>
  <c r="G93" i="6"/>
  <c r="L93" i="6" s="1"/>
  <c r="G94" i="6"/>
  <c r="L94" i="6" s="1"/>
  <c r="G95" i="6"/>
  <c r="L95" i="6" s="1"/>
  <c r="G89" i="6"/>
  <c r="L89" i="6" s="1"/>
  <c r="G90" i="6"/>
  <c r="L90" i="6" s="1"/>
  <c r="G91" i="6"/>
  <c r="L91" i="6" s="1"/>
  <c r="D3" i="6"/>
  <c r="K3" i="6" s="1"/>
  <c r="D4" i="6"/>
  <c r="K4" i="6" s="1"/>
  <c r="D5" i="6"/>
  <c r="K5" i="6" s="1"/>
  <c r="D6" i="6"/>
  <c r="K6" i="6" s="1"/>
  <c r="D7" i="6"/>
  <c r="K7" i="6" s="1"/>
  <c r="D8" i="6"/>
  <c r="K8" i="6" s="1"/>
  <c r="D9" i="6"/>
  <c r="K9" i="6" s="1"/>
  <c r="D10" i="6"/>
  <c r="K10" i="6" s="1"/>
  <c r="D11" i="6"/>
  <c r="K11" i="6" s="1"/>
  <c r="D59" i="6"/>
  <c r="K59" i="6" s="1"/>
  <c r="D60" i="6"/>
  <c r="K60" i="6" s="1"/>
  <c r="D61" i="6"/>
  <c r="K61" i="6" s="1"/>
  <c r="D62" i="6"/>
  <c r="K62" i="6" s="1"/>
  <c r="D63" i="6"/>
  <c r="K63" i="6" s="1"/>
  <c r="D64" i="6"/>
  <c r="K64" i="6" s="1"/>
  <c r="D12" i="6"/>
  <c r="K12" i="6" s="1"/>
  <c r="D13" i="6"/>
  <c r="K13" i="6" s="1"/>
  <c r="D14" i="6"/>
  <c r="K14" i="6" s="1"/>
  <c r="D15" i="6"/>
  <c r="K15" i="6" s="1"/>
  <c r="D16" i="6"/>
  <c r="K16" i="6" s="1"/>
  <c r="D17" i="6"/>
  <c r="K17" i="6" s="1"/>
  <c r="D18" i="6"/>
  <c r="K18" i="6" s="1"/>
  <c r="D19" i="6"/>
  <c r="K19" i="6" s="1"/>
  <c r="D20" i="6"/>
  <c r="K20" i="6" s="1"/>
  <c r="D21" i="6"/>
  <c r="K21" i="6" s="1"/>
  <c r="D65" i="6"/>
  <c r="K65" i="6" s="1"/>
  <c r="D66" i="6"/>
  <c r="K66" i="6" s="1"/>
  <c r="D67" i="6"/>
  <c r="K67" i="6" s="1"/>
  <c r="D68" i="6"/>
  <c r="K68" i="6" s="1"/>
  <c r="D69" i="6"/>
  <c r="K69" i="6" s="1"/>
  <c r="D70" i="6"/>
  <c r="K70" i="6" s="1"/>
  <c r="D22" i="6"/>
  <c r="K22" i="6" s="1"/>
  <c r="D23" i="6"/>
  <c r="K23" i="6" s="1"/>
  <c r="D24" i="6"/>
  <c r="K24" i="6" s="1"/>
  <c r="D25" i="6"/>
  <c r="K25" i="6" s="1"/>
  <c r="D26" i="6"/>
  <c r="K26" i="6" s="1"/>
  <c r="D27" i="6"/>
  <c r="K27" i="6" s="1"/>
  <c r="D28" i="6"/>
  <c r="K28" i="6" s="1"/>
  <c r="D29" i="6"/>
  <c r="K29" i="6" s="1"/>
  <c r="D30" i="6"/>
  <c r="K30" i="6" s="1"/>
  <c r="D31" i="6"/>
  <c r="K31" i="6" s="1"/>
  <c r="D71" i="6"/>
  <c r="K71" i="6" s="1"/>
  <c r="D72" i="6"/>
  <c r="K72" i="6" s="1"/>
  <c r="D73" i="6"/>
  <c r="K73" i="6" s="1"/>
  <c r="D74" i="6"/>
  <c r="K74" i="6" s="1"/>
  <c r="D75" i="6"/>
  <c r="K75" i="6" s="1"/>
  <c r="D76" i="6"/>
  <c r="K76" i="6" s="1"/>
  <c r="D32" i="6"/>
  <c r="K32" i="6" s="1"/>
  <c r="D33" i="6"/>
  <c r="K33" i="6" s="1"/>
  <c r="D34" i="6"/>
  <c r="K34" i="6" s="1"/>
  <c r="D35" i="6"/>
  <c r="K35" i="6" s="1"/>
  <c r="D36" i="6"/>
  <c r="K36" i="6" s="1"/>
  <c r="D37" i="6"/>
  <c r="K37" i="6" s="1"/>
  <c r="D38" i="6"/>
  <c r="K38" i="6" s="1"/>
  <c r="D39" i="6"/>
  <c r="K39" i="6" s="1"/>
  <c r="D40" i="6"/>
  <c r="K40" i="6" s="1"/>
  <c r="D41" i="6"/>
  <c r="K41" i="6" s="1"/>
  <c r="D77" i="6"/>
  <c r="K77" i="6" s="1"/>
  <c r="D78" i="6"/>
  <c r="K78" i="6" s="1"/>
  <c r="D79" i="6"/>
  <c r="K79" i="6" s="1"/>
  <c r="D80" i="6"/>
  <c r="K80" i="6" s="1"/>
  <c r="D81" i="6"/>
  <c r="K81" i="6" s="1"/>
  <c r="D82" i="6"/>
  <c r="K82" i="6" s="1"/>
  <c r="D42" i="6"/>
  <c r="K42" i="6" s="1"/>
  <c r="D43" i="6"/>
  <c r="K43" i="6" s="1"/>
  <c r="D44" i="6"/>
  <c r="K44" i="6" s="1"/>
  <c r="D45" i="6"/>
  <c r="K45" i="6" s="1"/>
  <c r="D46" i="6"/>
  <c r="K46" i="6" s="1"/>
  <c r="D47" i="6"/>
  <c r="K47" i="6" s="1"/>
  <c r="D48" i="6"/>
  <c r="K48" i="6" s="1"/>
  <c r="D49" i="6"/>
  <c r="K49" i="6" s="1"/>
  <c r="D50" i="6"/>
  <c r="K50" i="6" s="1"/>
  <c r="D51" i="6"/>
  <c r="K51" i="6" s="1"/>
  <c r="D83" i="6"/>
  <c r="K83" i="6" s="1"/>
  <c r="D84" i="6"/>
  <c r="K84" i="6" s="1"/>
  <c r="D85" i="6"/>
  <c r="K85" i="6" s="1"/>
  <c r="D86" i="6"/>
  <c r="K86" i="6" s="1"/>
  <c r="D87" i="6"/>
  <c r="K87" i="6" s="1"/>
  <c r="D88" i="6"/>
  <c r="K88" i="6" s="1"/>
  <c r="D52" i="6"/>
  <c r="K52" i="6" s="1"/>
  <c r="D53" i="6"/>
  <c r="K53" i="6" s="1"/>
  <c r="D54" i="6"/>
  <c r="K54" i="6" s="1"/>
  <c r="D55" i="6"/>
  <c r="K55" i="6" s="1"/>
  <c r="D56" i="6"/>
  <c r="K56" i="6" s="1"/>
  <c r="D57" i="6"/>
  <c r="K57" i="6" s="1"/>
  <c r="D58" i="6"/>
  <c r="K58" i="6" s="1"/>
  <c r="D92" i="6"/>
  <c r="K92" i="6" s="1"/>
  <c r="D93" i="6"/>
  <c r="M93" i="6" s="1"/>
  <c r="D94" i="6"/>
  <c r="K94" i="6" s="1"/>
  <c r="D95" i="6"/>
  <c r="K95" i="6" s="1"/>
  <c r="D89" i="6"/>
  <c r="K89" i="6" s="1"/>
  <c r="D90" i="6"/>
  <c r="K90" i="6" s="1"/>
  <c r="D91" i="6"/>
  <c r="K91" i="6" s="1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72" i="3"/>
  <c r="L19" i="3"/>
  <c r="L21" i="3"/>
  <c r="L23" i="3"/>
  <c r="L25" i="3"/>
  <c r="L27" i="3"/>
  <c r="L60" i="3"/>
  <c r="B105" i="3" s="1"/>
  <c r="L62" i="3"/>
  <c r="L64" i="3"/>
  <c r="L41" i="3"/>
  <c r="L75" i="3"/>
  <c r="L20" i="3"/>
  <c r="B108" i="3" s="1"/>
  <c r="L22" i="3"/>
  <c r="L24" i="3"/>
  <c r="L26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1" i="3"/>
  <c r="B144" i="3" s="1"/>
  <c r="L63" i="3"/>
  <c r="L65" i="3"/>
  <c r="L66" i="3"/>
  <c r="L67" i="3"/>
  <c r="L68" i="3"/>
  <c r="L69" i="3"/>
  <c r="L70" i="3"/>
  <c r="L71" i="3"/>
  <c r="L73" i="3"/>
  <c r="L222" i="3"/>
  <c r="L223" i="3"/>
  <c r="L227" i="3"/>
  <c r="L226" i="3"/>
  <c r="L224" i="3"/>
  <c r="L225" i="3"/>
  <c r="L228" i="3"/>
  <c r="L10" i="3"/>
  <c r="L11" i="3"/>
  <c r="L14" i="3"/>
  <c r="L15" i="3"/>
  <c r="L16" i="3"/>
  <c r="L13" i="3"/>
  <c r="L74" i="3"/>
  <c r="L17" i="3"/>
  <c r="L18" i="3"/>
  <c r="L7" i="3"/>
  <c r="L3" i="3"/>
  <c r="L4" i="3"/>
  <c r="L5" i="3"/>
  <c r="L6" i="3"/>
  <c r="L8" i="3"/>
  <c r="L9" i="3"/>
  <c r="L127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H3" i="6"/>
  <c r="H4" i="6"/>
  <c r="H5" i="6"/>
  <c r="H6" i="6"/>
  <c r="H7" i="6"/>
  <c r="H8" i="6"/>
  <c r="H9" i="6"/>
  <c r="H10" i="6"/>
  <c r="H11" i="6"/>
  <c r="H59" i="6"/>
  <c r="H60" i="6"/>
  <c r="H61" i="6"/>
  <c r="H62" i="6"/>
  <c r="H63" i="6"/>
  <c r="H64" i="6"/>
  <c r="H12" i="6"/>
  <c r="H13" i="6"/>
  <c r="H14" i="6"/>
  <c r="H15" i="6"/>
  <c r="H16" i="6"/>
  <c r="H17" i="6"/>
  <c r="H18" i="6"/>
  <c r="H19" i="6"/>
  <c r="H20" i="6"/>
  <c r="H21" i="6"/>
  <c r="H65" i="6"/>
  <c r="H66" i="6"/>
  <c r="H67" i="6"/>
  <c r="H68" i="6"/>
  <c r="H69" i="6"/>
  <c r="H70" i="6"/>
  <c r="H22" i="6"/>
  <c r="H23" i="6"/>
  <c r="H24" i="6"/>
  <c r="H25" i="6"/>
  <c r="H26" i="6"/>
  <c r="H27" i="6"/>
  <c r="H28" i="6"/>
  <c r="H29" i="6"/>
  <c r="H30" i="6"/>
  <c r="H31" i="6"/>
  <c r="H71" i="6"/>
  <c r="H72" i="6"/>
  <c r="H73" i="6"/>
  <c r="H74" i="6"/>
  <c r="H75" i="6"/>
  <c r="H76" i="6"/>
  <c r="H32" i="6"/>
  <c r="H33" i="6"/>
  <c r="H34" i="6"/>
  <c r="H35" i="6"/>
  <c r="H36" i="6"/>
  <c r="H37" i="6"/>
  <c r="H38" i="6"/>
  <c r="H39" i="6"/>
  <c r="H40" i="6"/>
  <c r="H41" i="6"/>
  <c r="H77" i="6"/>
  <c r="H78" i="6"/>
  <c r="H79" i="6"/>
  <c r="H80" i="6"/>
  <c r="H81" i="6"/>
  <c r="H82" i="6"/>
  <c r="H42" i="6"/>
  <c r="H43" i="6"/>
  <c r="H44" i="6"/>
  <c r="H45" i="6"/>
  <c r="H46" i="6"/>
  <c r="H47" i="6"/>
  <c r="H48" i="6"/>
  <c r="H49" i="6"/>
  <c r="H50" i="6"/>
  <c r="H51" i="6"/>
  <c r="H83" i="6"/>
  <c r="H84" i="6"/>
  <c r="H85" i="6"/>
  <c r="H86" i="6"/>
  <c r="H87" i="6"/>
  <c r="H88" i="6"/>
  <c r="H52" i="6"/>
  <c r="H53" i="6"/>
  <c r="H54" i="6"/>
  <c r="H55" i="6"/>
  <c r="H56" i="6"/>
  <c r="H57" i="6"/>
  <c r="H58" i="6"/>
  <c r="H92" i="6"/>
  <c r="H93" i="6"/>
  <c r="H94" i="6"/>
  <c r="H95" i="6"/>
  <c r="H89" i="6"/>
  <c r="H90" i="6"/>
  <c r="H91" i="6"/>
  <c r="E3" i="6"/>
  <c r="E4" i="6"/>
  <c r="E5" i="6"/>
  <c r="E6" i="6"/>
  <c r="E7" i="6"/>
  <c r="E8" i="6"/>
  <c r="E9" i="6"/>
  <c r="E10" i="6"/>
  <c r="E11" i="6"/>
  <c r="E59" i="6"/>
  <c r="E60" i="6"/>
  <c r="E61" i="6"/>
  <c r="E62" i="6"/>
  <c r="E63" i="6"/>
  <c r="E64" i="6"/>
  <c r="E12" i="6"/>
  <c r="E13" i="6"/>
  <c r="E14" i="6"/>
  <c r="E15" i="6"/>
  <c r="E16" i="6"/>
  <c r="E17" i="6"/>
  <c r="E18" i="6"/>
  <c r="E19" i="6"/>
  <c r="E20" i="6"/>
  <c r="E21" i="6"/>
  <c r="E65" i="6"/>
  <c r="E66" i="6"/>
  <c r="E67" i="6"/>
  <c r="E68" i="6"/>
  <c r="E69" i="6"/>
  <c r="E70" i="6"/>
  <c r="E22" i="6"/>
  <c r="E23" i="6"/>
  <c r="E24" i="6"/>
  <c r="E25" i="6"/>
  <c r="E26" i="6"/>
  <c r="E27" i="6"/>
  <c r="E28" i="6"/>
  <c r="E29" i="6"/>
  <c r="E30" i="6"/>
  <c r="E31" i="6"/>
  <c r="E71" i="6"/>
  <c r="E72" i="6"/>
  <c r="E73" i="6"/>
  <c r="E74" i="6"/>
  <c r="E75" i="6"/>
  <c r="E76" i="6"/>
  <c r="E32" i="6"/>
  <c r="E33" i="6"/>
  <c r="E34" i="6"/>
  <c r="E35" i="6"/>
  <c r="E36" i="6"/>
  <c r="E37" i="6"/>
  <c r="E38" i="6"/>
  <c r="E39" i="6"/>
  <c r="E40" i="6"/>
  <c r="E41" i="6"/>
  <c r="E77" i="6"/>
  <c r="E78" i="6"/>
  <c r="E79" i="6"/>
  <c r="E80" i="6"/>
  <c r="E81" i="6"/>
  <c r="E82" i="6"/>
  <c r="E42" i="6"/>
  <c r="E43" i="6"/>
  <c r="E44" i="6"/>
  <c r="E45" i="6"/>
  <c r="E46" i="6"/>
  <c r="E47" i="6"/>
  <c r="E48" i="6"/>
  <c r="E49" i="6"/>
  <c r="E50" i="6"/>
  <c r="E51" i="6"/>
  <c r="E83" i="6"/>
  <c r="E84" i="6"/>
  <c r="E85" i="6"/>
  <c r="E86" i="6"/>
  <c r="E87" i="6"/>
  <c r="E88" i="6"/>
  <c r="E52" i="6"/>
  <c r="E53" i="6"/>
  <c r="E54" i="6"/>
  <c r="E55" i="6"/>
  <c r="E56" i="6"/>
  <c r="E57" i="6"/>
  <c r="E58" i="6"/>
  <c r="E92" i="6"/>
  <c r="E93" i="6"/>
  <c r="E94" i="6"/>
  <c r="E95" i="6"/>
  <c r="E89" i="6"/>
  <c r="E90" i="6"/>
  <c r="E91" i="6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72" i="3"/>
  <c r="H19" i="3"/>
  <c r="H21" i="3"/>
  <c r="H23" i="3"/>
  <c r="H25" i="3"/>
  <c r="H27" i="3"/>
  <c r="H60" i="3"/>
  <c r="H62" i="3"/>
  <c r="H64" i="3"/>
  <c r="H41" i="3"/>
  <c r="H75" i="3"/>
  <c r="H20" i="3"/>
  <c r="H22" i="3"/>
  <c r="H24" i="3"/>
  <c r="H26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1" i="3"/>
  <c r="H63" i="3"/>
  <c r="H65" i="3"/>
  <c r="H66" i="3"/>
  <c r="H67" i="3"/>
  <c r="H68" i="3"/>
  <c r="H69" i="3"/>
  <c r="H70" i="3"/>
  <c r="H71" i="3"/>
  <c r="H73" i="3"/>
  <c r="H222" i="3"/>
  <c r="H223" i="3"/>
  <c r="H227" i="3"/>
  <c r="H226" i="3"/>
  <c r="H224" i="3"/>
  <c r="H225" i="3"/>
  <c r="H228" i="3"/>
  <c r="H10" i="3"/>
  <c r="H11" i="3"/>
  <c r="H14" i="3"/>
  <c r="H15" i="3"/>
  <c r="H16" i="3"/>
  <c r="H13" i="3"/>
  <c r="H74" i="3"/>
  <c r="H17" i="3"/>
  <c r="H18" i="3"/>
  <c r="H7" i="3"/>
  <c r="H3" i="3"/>
  <c r="H4" i="3"/>
  <c r="H5" i="3"/>
  <c r="H6" i="3"/>
  <c r="H8" i="3"/>
  <c r="H9" i="3"/>
  <c r="H127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72" i="3"/>
  <c r="K19" i="3"/>
  <c r="K21" i="3"/>
  <c r="K23" i="3"/>
  <c r="K25" i="3"/>
  <c r="K27" i="3"/>
  <c r="K60" i="3"/>
  <c r="K62" i="3"/>
  <c r="K64" i="3"/>
  <c r="K41" i="3"/>
  <c r="K75" i="3"/>
  <c r="K20" i="3"/>
  <c r="K22" i="3"/>
  <c r="K24" i="3"/>
  <c r="K26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1" i="3"/>
  <c r="K63" i="3"/>
  <c r="K65" i="3"/>
  <c r="K66" i="3"/>
  <c r="K67" i="3"/>
  <c r="K68" i="3"/>
  <c r="K69" i="3"/>
  <c r="K70" i="3"/>
  <c r="K71" i="3"/>
  <c r="K73" i="3"/>
  <c r="K222" i="3"/>
  <c r="K223" i="3"/>
  <c r="K227" i="3"/>
  <c r="K226" i="3"/>
  <c r="K224" i="3"/>
  <c r="K225" i="3"/>
  <c r="K228" i="3"/>
  <c r="K10" i="3"/>
  <c r="K11" i="3"/>
  <c r="K14" i="3"/>
  <c r="K15" i="3"/>
  <c r="K16" i="3"/>
  <c r="K13" i="3"/>
  <c r="K74" i="3"/>
  <c r="K17" i="3"/>
  <c r="K18" i="3"/>
  <c r="K7" i="3"/>
  <c r="K3" i="3"/>
  <c r="K4" i="3"/>
  <c r="K5" i="3"/>
  <c r="K6" i="3"/>
  <c r="K8" i="3"/>
  <c r="K9" i="3"/>
  <c r="K127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S23" i="10" l="1"/>
  <c r="S15" i="10"/>
  <c r="P26" i="10"/>
  <c r="P18" i="10"/>
  <c r="P10" i="10"/>
  <c r="P25" i="10"/>
  <c r="P9" i="10"/>
  <c r="P8" i="10"/>
  <c r="P7" i="10"/>
  <c r="B134" i="3"/>
  <c r="B126" i="3"/>
  <c r="B99" i="3"/>
  <c r="B114" i="3"/>
  <c r="R227" i="3"/>
  <c r="R67" i="3"/>
  <c r="R56" i="3"/>
  <c r="R48" i="3"/>
  <c r="R39" i="3"/>
  <c r="R31" i="3"/>
  <c r="R41" i="3"/>
  <c r="R19" i="3"/>
  <c r="R205" i="3"/>
  <c r="R187" i="3"/>
  <c r="R169" i="3"/>
  <c r="R141" i="3"/>
  <c r="R213" i="3"/>
  <c r="R199" i="3"/>
  <c r="R191" i="3"/>
  <c r="R177" i="3"/>
  <c r="R163" i="3"/>
  <c r="R149" i="3"/>
  <c r="R135" i="3"/>
  <c r="R12" i="3"/>
  <c r="A133" i="3"/>
  <c r="A137" i="3"/>
  <c r="A136" i="3"/>
  <c r="A135" i="3"/>
  <c r="A134" i="3"/>
  <c r="R124" i="3"/>
  <c r="R116" i="3"/>
  <c r="R108" i="3"/>
  <c r="R100" i="3"/>
  <c r="R92" i="3"/>
  <c r="R84" i="3"/>
  <c r="R76" i="3"/>
  <c r="R7" i="3"/>
  <c r="R14" i="3"/>
  <c r="R223" i="3"/>
  <c r="R66" i="3"/>
  <c r="R55" i="3"/>
  <c r="R47" i="3"/>
  <c r="R38" i="3"/>
  <c r="R30" i="3"/>
  <c r="R64" i="3"/>
  <c r="R72" i="3"/>
  <c r="R204" i="3"/>
  <c r="R186" i="3"/>
  <c r="R158" i="3"/>
  <c r="R140" i="3"/>
  <c r="R212" i="3"/>
  <c r="R198" i="3"/>
  <c r="R184" i="3"/>
  <c r="R176" i="3"/>
  <c r="R162" i="3"/>
  <c r="R148" i="3"/>
  <c r="R134" i="3"/>
  <c r="A100" i="3"/>
  <c r="A109" i="3"/>
  <c r="A118" i="3"/>
  <c r="A143" i="3"/>
  <c r="A104" i="3"/>
  <c r="A113" i="3"/>
  <c r="A117" i="3"/>
  <c r="A145" i="3"/>
  <c r="A106" i="3"/>
  <c r="A124" i="3"/>
  <c r="A116" i="3"/>
  <c r="A144" i="3"/>
  <c r="A105" i="3"/>
  <c r="A123" i="3"/>
  <c r="A115" i="3"/>
  <c r="A99" i="3"/>
  <c r="A108" i="3"/>
  <c r="A122" i="3"/>
  <c r="A114" i="3"/>
  <c r="A103" i="3"/>
  <c r="A112" i="3"/>
  <c r="A121" i="3"/>
  <c r="A127" i="3"/>
  <c r="R123" i="3"/>
  <c r="R115" i="3"/>
  <c r="R107" i="3"/>
  <c r="R99" i="3"/>
  <c r="R91" i="3"/>
  <c r="R83" i="3"/>
  <c r="R127" i="3"/>
  <c r="R18" i="3"/>
  <c r="R11" i="3"/>
  <c r="R222" i="3"/>
  <c r="R65" i="3"/>
  <c r="R54" i="3"/>
  <c r="R46" i="3"/>
  <c r="R37" i="3"/>
  <c r="R29" i="3"/>
  <c r="R62" i="3"/>
  <c r="R221" i="3"/>
  <c r="R203" i="3"/>
  <c r="R185" i="3"/>
  <c r="R157" i="3"/>
  <c r="R139" i="3"/>
  <c r="R211" i="3"/>
  <c r="R197" i="3"/>
  <c r="R183" i="3"/>
  <c r="R175" i="3"/>
  <c r="R161" i="3"/>
  <c r="S147" i="3"/>
  <c r="R133" i="3"/>
  <c r="A102" i="3"/>
  <c r="A111" i="3"/>
  <c r="A120" i="3"/>
  <c r="A126" i="3"/>
  <c r="Q123" i="3"/>
  <c r="Q115" i="3"/>
  <c r="Q107" i="3"/>
  <c r="Q99" i="3"/>
  <c r="Q91" i="3"/>
  <c r="Q83" i="3"/>
  <c r="Q127" i="3"/>
  <c r="Q18" i="3"/>
  <c r="Q11" i="3"/>
  <c r="Q222" i="3"/>
  <c r="Q65" i="3"/>
  <c r="Q54" i="3"/>
  <c r="Q46" i="3"/>
  <c r="Q37" i="3"/>
  <c r="Q29" i="3"/>
  <c r="Q62" i="3"/>
  <c r="Q221" i="3"/>
  <c r="Q203" i="3"/>
  <c r="Q185" i="3"/>
  <c r="Q157" i="3"/>
  <c r="Q139" i="3"/>
  <c r="Q211" i="3"/>
  <c r="Q197" i="3"/>
  <c r="Q183" i="3"/>
  <c r="Q175" i="3"/>
  <c r="Q161" i="3"/>
  <c r="Q147" i="3"/>
  <c r="Q133" i="3"/>
  <c r="A101" i="3"/>
  <c r="A110" i="3"/>
  <c r="A119" i="3"/>
  <c r="A125" i="3"/>
  <c r="S122" i="3"/>
  <c r="S114" i="3"/>
  <c r="S106" i="3"/>
  <c r="S98" i="3"/>
  <c r="S90" i="3"/>
  <c r="S82" i="3"/>
  <c r="S9" i="3"/>
  <c r="S17" i="3"/>
  <c r="S10" i="3"/>
  <c r="S73" i="3"/>
  <c r="S63" i="3"/>
  <c r="S53" i="3"/>
  <c r="S45" i="3"/>
  <c r="S36" i="3"/>
  <c r="S28" i="3"/>
  <c r="S60" i="3"/>
  <c r="S220" i="3"/>
  <c r="S202" i="3"/>
  <c r="S156" i="3"/>
  <c r="S138" i="3"/>
  <c r="S210" i="3"/>
  <c r="S196" i="3"/>
  <c r="S146" i="3"/>
  <c r="S201" i="3"/>
  <c r="R126" i="3"/>
  <c r="R118" i="3"/>
  <c r="R110" i="3"/>
  <c r="R102" i="3"/>
  <c r="R94" i="3"/>
  <c r="R86" i="3"/>
  <c r="R78" i="3"/>
  <c r="R4" i="3"/>
  <c r="R16" i="3"/>
  <c r="R226" i="3"/>
  <c r="R68" i="3"/>
  <c r="R57" i="3"/>
  <c r="R49" i="3"/>
  <c r="R40" i="3"/>
  <c r="R32" i="3"/>
  <c r="R20" i="3"/>
  <c r="R21" i="3"/>
  <c r="R206" i="3"/>
  <c r="R188" i="3"/>
  <c r="R142" i="3"/>
  <c r="R214" i="3"/>
  <c r="R200" i="3"/>
  <c r="R192" i="3"/>
  <c r="R164" i="3"/>
  <c r="R150" i="3"/>
  <c r="R136" i="3"/>
  <c r="R128" i="3"/>
  <c r="S74" i="3"/>
  <c r="S130" i="3"/>
  <c r="S137" i="3"/>
  <c r="S209" i="3"/>
  <c r="S145" i="3"/>
  <c r="S120" i="3"/>
  <c r="S112" i="3"/>
  <c r="S104" i="3"/>
  <c r="S96" i="3"/>
  <c r="S88" i="3"/>
  <c r="S80" i="3"/>
  <c r="S6" i="3"/>
  <c r="S225" i="3"/>
  <c r="S70" i="3"/>
  <c r="S59" i="3"/>
  <c r="S51" i="3"/>
  <c r="S43" i="3"/>
  <c r="S34" i="3"/>
  <c r="S24" i="3"/>
  <c r="S218" i="3"/>
  <c r="S154" i="3"/>
  <c r="S194" i="3"/>
  <c r="S25" i="3"/>
  <c r="S119" i="3"/>
  <c r="S111" i="3"/>
  <c r="S103" i="3"/>
  <c r="S95" i="3"/>
  <c r="S87" i="3"/>
  <c r="S79" i="3"/>
  <c r="S5" i="3"/>
  <c r="S13" i="3"/>
  <c r="S224" i="3"/>
  <c r="S69" i="3"/>
  <c r="S58" i="3"/>
  <c r="S50" i="3"/>
  <c r="S42" i="3"/>
  <c r="S33" i="3"/>
  <c r="S22" i="3"/>
  <c r="S23" i="3"/>
  <c r="S217" i="3"/>
  <c r="S189" i="3"/>
  <c r="R171" i="3"/>
  <c r="S153" i="3"/>
  <c r="S215" i="3"/>
  <c r="S207" i="3"/>
  <c r="S193" i="3"/>
  <c r="R179" i="3"/>
  <c r="S165" i="3"/>
  <c r="S151" i="3"/>
  <c r="S143" i="3"/>
  <c r="S129" i="3"/>
  <c r="S169" i="3"/>
  <c r="S177" i="3"/>
  <c r="R122" i="3"/>
  <c r="R114" i="3"/>
  <c r="R106" i="3"/>
  <c r="R98" i="3"/>
  <c r="R90" i="3"/>
  <c r="R82" i="3"/>
  <c r="R9" i="3"/>
  <c r="R17" i="3"/>
  <c r="R10" i="3"/>
  <c r="R73" i="3"/>
  <c r="R63" i="3"/>
  <c r="R53" i="3"/>
  <c r="R45" i="3"/>
  <c r="R36" i="3"/>
  <c r="R28" i="3"/>
  <c r="R60" i="3"/>
  <c r="R220" i="3"/>
  <c r="R202" i="3"/>
  <c r="R174" i="3"/>
  <c r="R156" i="3"/>
  <c r="R138" i="3"/>
  <c r="R210" i="3"/>
  <c r="R196" i="3"/>
  <c r="R182" i="3"/>
  <c r="R168" i="3"/>
  <c r="R160" i="3"/>
  <c r="R146" i="3"/>
  <c r="R132" i="3"/>
  <c r="Q122" i="3"/>
  <c r="Q114" i="3"/>
  <c r="Q106" i="3"/>
  <c r="Q98" i="3"/>
  <c r="Q90" i="3"/>
  <c r="Q82" i="3"/>
  <c r="Q9" i="3"/>
  <c r="Q17" i="3"/>
  <c r="Q10" i="3"/>
  <c r="Q73" i="3"/>
  <c r="Q63" i="3"/>
  <c r="Q53" i="3"/>
  <c r="Q45" i="3"/>
  <c r="Q36" i="3"/>
  <c r="Q28" i="3"/>
  <c r="Q60" i="3"/>
  <c r="S185" i="3"/>
  <c r="S161" i="3"/>
  <c r="S126" i="3"/>
  <c r="S118" i="3"/>
  <c r="S110" i="3"/>
  <c r="S102" i="3"/>
  <c r="S94" i="3"/>
  <c r="S86" i="3"/>
  <c r="S78" i="3"/>
  <c r="S4" i="3"/>
  <c r="S16" i="3"/>
  <c r="S226" i="3"/>
  <c r="S68" i="3"/>
  <c r="S57" i="3"/>
  <c r="S49" i="3"/>
  <c r="S40" i="3"/>
  <c r="S32" i="3"/>
  <c r="S20" i="3"/>
  <c r="S21" i="3"/>
  <c r="S206" i="3"/>
  <c r="S188" i="3"/>
  <c r="R170" i="3"/>
  <c r="S142" i="3"/>
  <c r="S214" i="3"/>
  <c r="S200" i="3"/>
  <c r="S192" i="3"/>
  <c r="R178" i="3"/>
  <c r="S164" i="3"/>
  <c r="S150" i="3"/>
  <c r="S136" i="3"/>
  <c r="S128" i="3"/>
  <c r="S125" i="3"/>
  <c r="S117" i="3"/>
  <c r="S109" i="3"/>
  <c r="S101" i="3"/>
  <c r="S93" i="3"/>
  <c r="S85" i="3"/>
  <c r="S77" i="3"/>
  <c r="S3" i="3"/>
  <c r="S15" i="3"/>
  <c r="S227" i="3"/>
  <c r="S67" i="3"/>
  <c r="S56" i="3"/>
  <c r="S48" i="3"/>
  <c r="S39" i="3"/>
  <c r="S31" i="3"/>
  <c r="S41" i="3"/>
  <c r="S19" i="3"/>
  <c r="S205" i="3"/>
  <c r="S187" i="3"/>
  <c r="S141" i="3"/>
  <c r="S213" i="3"/>
  <c r="S199" i="3"/>
  <c r="S191" i="3"/>
  <c r="S163" i="3"/>
  <c r="S149" i="3"/>
  <c r="S135" i="3"/>
  <c r="S12" i="3"/>
  <c r="S124" i="3"/>
  <c r="S116" i="3"/>
  <c r="S108" i="3"/>
  <c r="S100" i="3"/>
  <c r="S92" i="3"/>
  <c r="S84" i="3"/>
  <c r="S76" i="3"/>
  <c r="S7" i="3"/>
  <c r="S14" i="3"/>
  <c r="S223" i="3"/>
  <c r="S66" i="3"/>
  <c r="S55" i="3"/>
  <c r="S47" i="3"/>
  <c r="S38" i="3"/>
  <c r="S30" i="3"/>
  <c r="S64" i="3"/>
  <c r="S72" i="3"/>
  <c r="S158" i="3"/>
  <c r="S198" i="3"/>
  <c r="S184" i="3"/>
  <c r="S176" i="3"/>
  <c r="S134" i="3"/>
  <c r="S123" i="3"/>
  <c r="S115" i="3"/>
  <c r="S107" i="3"/>
  <c r="S99" i="3"/>
  <c r="S91" i="3"/>
  <c r="S83" i="3"/>
  <c r="S127" i="3"/>
  <c r="S18" i="3"/>
  <c r="S11" i="3"/>
  <c r="S222" i="3"/>
  <c r="S65" i="3"/>
  <c r="S54" i="3"/>
  <c r="S46" i="3"/>
  <c r="S37" i="3"/>
  <c r="S29" i="3"/>
  <c r="S62" i="3"/>
  <c r="S221" i="3"/>
  <c r="S203" i="3"/>
  <c r="S157" i="3"/>
  <c r="S139" i="3"/>
  <c r="S211" i="3"/>
  <c r="S197" i="3"/>
  <c r="S183" i="3"/>
  <c r="S175" i="3"/>
  <c r="S133" i="3"/>
  <c r="R147" i="3"/>
  <c r="S174" i="3"/>
  <c r="S182" i="3"/>
  <c r="S168" i="3"/>
  <c r="S160" i="3"/>
  <c r="R119" i="3"/>
  <c r="R111" i="3"/>
  <c r="R103" i="3"/>
  <c r="R95" i="3"/>
  <c r="R87" i="3"/>
  <c r="R79" i="3"/>
  <c r="R5" i="3"/>
  <c r="R13" i="3"/>
  <c r="R224" i="3"/>
  <c r="R69" i="3"/>
  <c r="R58" i="3"/>
  <c r="R50" i="3"/>
  <c r="R42" i="3"/>
  <c r="R33" i="3"/>
  <c r="R22" i="3"/>
  <c r="R23" i="3"/>
  <c r="R217" i="3"/>
  <c r="R189" i="3"/>
  <c r="R153" i="3"/>
  <c r="R215" i="3"/>
  <c r="R207" i="3"/>
  <c r="R193" i="3"/>
  <c r="R165" i="3"/>
  <c r="R151" i="3"/>
  <c r="R143" i="3"/>
  <c r="R129" i="3"/>
  <c r="S121" i="3"/>
  <c r="S113" i="3"/>
  <c r="S105" i="3"/>
  <c r="S97" i="3"/>
  <c r="S89" i="3"/>
  <c r="S81" i="3"/>
  <c r="S8" i="3"/>
  <c r="S75" i="3"/>
  <c r="S228" i="3"/>
  <c r="S71" i="3"/>
  <c r="S61" i="3"/>
  <c r="S52" i="3"/>
  <c r="S44" i="3"/>
  <c r="S35" i="3"/>
  <c r="S26" i="3"/>
  <c r="S27" i="3"/>
  <c r="S219" i="3"/>
  <c r="S173" i="3"/>
  <c r="S155" i="3"/>
  <c r="S195" i="3"/>
  <c r="S181" i="3"/>
  <c r="S167" i="3"/>
  <c r="S159" i="3"/>
  <c r="S131" i="3"/>
  <c r="S190" i="3"/>
  <c r="S172" i="3"/>
  <c r="S216" i="3"/>
  <c r="S208" i="3"/>
  <c r="S180" i="3"/>
  <c r="S166" i="3"/>
  <c r="S152" i="3"/>
  <c r="S144" i="3"/>
  <c r="S132" i="3"/>
  <c r="B103" i="3"/>
  <c r="B112" i="3"/>
  <c r="B121" i="3"/>
  <c r="B125" i="3"/>
  <c r="B143" i="3"/>
  <c r="Q119" i="3"/>
  <c r="Q111" i="3"/>
  <c r="Q103" i="3"/>
  <c r="Q95" i="3"/>
  <c r="Q87" i="3"/>
  <c r="Q79" i="3"/>
  <c r="Q5" i="3"/>
  <c r="Q13" i="3"/>
  <c r="Q224" i="3"/>
  <c r="Q69" i="3"/>
  <c r="Q58" i="3"/>
  <c r="Q50" i="3"/>
  <c r="Q42" i="3"/>
  <c r="Q33" i="3"/>
  <c r="Q22" i="3"/>
  <c r="Q23" i="3"/>
  <c r="Q217" i="3"/>
  <c r="Q189" i="3"/>
  <c r="Q171" i="3"/>
  <c r="Q153" i="3"/>
  <c r="Q215" i="3"/>
  <c r="Q207" i="3"/>
  <c r="Q193" i="3"/>
  <c r="Q179" i="3"/>
  <c r="Q165" i="3"/>
  <c r="Q151" i="3"/>
  <c r="Q143" i="3"/>
  <c r="Q129" i="3"/>
  <c r="S212" i="3"/>
  <c r="S204" i="3"/>
  <c r="S148" i="3"/>
  <c r="S140" i="3"/>
  <c r="B102" i="3"/>
  <c r="B111" i="3"/>
  <c r="B120" i="3"/>
  <c r="B127" i="3"/>
  <c r="B145" i="3"/>
  <c r="T24" i="10"/>
  <c r="P125" i="3"/>
  <c r="P117" i="3"/>
  <c r="P109" i="3"/>
  <c r="P101" i="3"/>
  <c r="P93" i="3"/>
  <c r="P85" i="3"/>
  <c r="P77" i="3"/>
  <c r="P3" i="3"/>
  <c r="P15" i="3"/>
  <c r="P227" i="3"/>
  <c r="P41" i="3"/>
  <c r="P19" i="3"/>
  <c r="P205" i="3"/>
  <c r="P187" i="3"/>
  <c r="P213" i="3"/>
  <c r="P199" i="3"/>
  <c r="P191" i="3"/>
  <c r="P177" i="3"/>
  <c r="P163" i="3"/>
  <c r="P135" i="3"/>
  <c r="S179" i="3"/>
  <c r="S171" i="3"/>
  <c r="B101" i="3"/>
  <c r="B110" i="3"/>
  <c r="B119" i="3"/>
  <c r="S186" i="3"/>
  <c r="S178" i="3"/>
  <c r="S170" i="3"/>
  <c r="S162" i="3"/>
  <c r="B100" i="3"/>
  <c r="B109" i="3"/>
  <c r="B118" i="3"/>
  <c r="B133" i="3"/>
  <c r="B104" i="3"/>
  <c r="B113" i="3"/>
  <c r="B117" i="3"/>
  <c r="B137" i="3"/>
  <c r="B106" i="3"/>
  <c r="B124" i="3"/>
  <c r="B116" i="3"/>
  <c r="B136" i="3"/>
  <c r="P12" i="3"/>
  <c r="B123" i="3"/>
  <c r="B115" i="3"/>
  <c r="B135" i="3"/>
  <c r="B122" i="3"/>
  <c r="O30" i="10"/>
  <c r="P30" i="10" s="1"/>
  <c r="O21" i="10"/>
  <c r="P21" i="10" s="1"/>
  <c r="O12" i="10"/>
  <c r="P12" i="10" s="1"/>
  <c r="O4" i="10"/>
  <c r="P4" i="10" s="1"/>
  <c r="O27" i="10"/>
  <c r="P27" i="10" s="1"/>
  <c r="O19" i="10"/>
  <c r="P19" i="10" s="1"/>
  <c r="O11" i="10"/>
  <c r="P11" i="10" s="1"/>
  <c r="V15" i="10"/>
  <c r="O17" i="10"/>
  <c r="P17" i="10" s="1"/>
  <c r="O24" i="10"/>
  <c r="P24" i="10" s="1"/>
  <c r="O16" i="10"/>
  <c r="P16" i="10" s="1"/>
  <c r="O23" i="10"/>
  <c r="P23" i="10" s="1"/>
  <c r="O15" i="10"/>
  <c r="P15" i="10" s="1"/>
  <c r="S11" i="10"/>
  <c r="T21" i="10"/>
  <c r="V17" i="10"/>
  <c r="V9" i="10"/>
  <c r="V16" i="10"/>
  <c r="V8" i="10"/>
  <c r="L21" i="10"/>
  <c r="K21" i="10" s="1"/>
  <c r="M21" i="10" s="1"/>
  <c r="N21" i="10" s="1"/>
  <c r="S25" i="10"/>
  <c r="L12" i="10"/>
  <c r="K12" i="10" s="1"/>
  <c r="M12" i="10" s="1"/>
  <c r="N12" i="10" s="1"/>
  <c r="L4" i="10"/>
  <c r="K4" i="10" s="1"/>
  <c r="M4" i="10" s="1"/>
  <c r="N4" i="10" s="1"/>
  <c r="L30" i="10"/>
  <c r="K30" i="10" s="1"/>
  <c r="M30" i="10" s="1"/>
  <c r="N30" i="10" s="1"/>
  <c r="S24" i="10"/>
  <c r="L27" i="10"/>
  <c r="K27" i="10" s="1"/>
  <c r="M27" i="10" s="1"/>
  <c r="N27" i="10" s="1"/>
  <c r="L19" i="10"/>
  <c r="K19" i="10" s="1"/>
  <c r="M19" i="10" s="1"/>
  <c r="N19" i="10" s="1"/>
  <c r="L11" i="10"/>
  <c r="K11" i="10" s="1"/>
  <c r="M11" i="10" s="1"/>
  <c r="N11" i="10" s="1"/>
  <c r="L3" i="10"/>
  <c r="K3" i="10" s="1"/>
  <c r="M3" i="10" s="1"/>
  <c r="N3" i="10" s="1"/>
  <c r="S26" i="10"/>
  <c r="S18" i="10"/>
  <c r="S10" i="10"/>
  <c r="V23" i="10"/>
  <c r="L26" i="10"/>
  <c r="K26" i="10" s="1"/>
  <c r="M26" i="10" s="1"/>
  <c r="N26" i="10" s="1"/>
  <c r="L18" i="10"/>
  <c r="K18" i="10" s="1"/>
  <c r="M18" i="10" s="1"/>
  <c r="N18" i="10" s="1"/>
  <c r="L10" i="10"/>
  <c r="K10" i="10" s="1"/>
  <c r="M10" i="10" s="1"/>
  <c r="N10" i="10" s="1"/>
  <c r="T25" i="10"/>
  <c r="V30" i="10"/>
  <c r="V22" i="10"/>
  <c r="V14" i="10"/>
  <c r="V6" i="10"/>
  <c r="V26" i="10"/>
  <c r="L25" i="10"/>
  <c r="K25" i="10" s="1"/>
  <c r="M25" i="10" s="1"/>
  <c r="N25" i="10" s="1"/>
  <c r="L17" i="10"/>
  <c r="K17" i="10" s="1"/>
  <c r="M17" i="10" s="1"/>
  <c r="N17" i="10" s="1"/>
  <c r="L9" i="10"/>
  <c r="K9" i="10" s="1"/>
  <c r="M9" i="10" s="1"/>
  <c r="N9" i="10" s="1"/>
  <c r="L24" i="10"/>
  <c r="K24" i="10" s="1"/>
  <c r="M24" i="10" s="1"/>
  <c r="N24" i="10" s="1"/>
  <c r="L16" i="10"/>
  <c r="K16" i="10" s="1"/>
  <c r="M16" i="10" s="1"/>
  <c r="N16" i="10" s="1"/>
  <c r="L8" i="10"/>
  <c r="K8" i="10" s="1"/>
  <c r="M8" i="10" s="1"/>
  <c r="N8" i="10" s="1"/>
  <c r="L23" i="10"/>
  <c r="K23" i="10" s="1"/>
  <c r="M23" i="10" s="1"/>
  <c r="N23" i="10" s="1"/>
  <c r="L15" i="10"/>
  <c r="K15" i="10" s="1"/>
  <c r="M15" i="10" s="1"/>
  <c r="N15" i="10" s="1"/>
  <c r="L7" i="10"/>
  <c r="K7" i="10" s="1"/>
  <c r="M7" i="10" s="1"/>
  <c r="N7" i="10" s="1"/>
  <c r="T11" i="10"/>
  <c r="S7" i="10"/>
  <c r="T27" i="10"/>
  <c r="T3" i="10"/>
  <c r="V18" i="10"/>
  <c r="T10" i="10"/>
  <c r="V25" i="10"/>
  <c r="V7" i="10"/>
  <c r="S8" i="10"/>
  <c r="T8" i="10"/>
  <c r="V28" i="10"/>
  <c r="V20" i="10"/>
  <c r="V12" i="10"/>
  <c r="V4" i="10"/>
  <c r="V24" i="10"/>
  <c r="V27" i="10"/>
  <c r="V19" i="10"/>
  <c r="V11" i="10"/>
  <c r="V3" i="10"/>
  <c r="T7" i="10"/>
  <c r="S19" i="10"/>
  <c r="T18" i="10"/>
  <c r="U11" i="10"/>
  <c r="T17" i="10"/>
  <c r="V5" i="10"/>
  <c r="T19" i="10"/>
  <c r="T9" i="10"/>
  <c r="S27" i="10"/>
  <c r="T26" i="10"/>
  <c r="T16" i="10"/>
  <c r="U8" i="10"/>
  <c r="S21" i="10"/>
  <c r="S3" i="10"/>
  <c r="T15" i="10"/>
  <c r="T30" i="10"/>
  <c r="S30" i="10"/>
  <c r="V10" i="10"/>
  <c r="T23" i="10"/>
  <c r="T12" i="10"/>
  <c r="T4" i="10"/>
  <c r="S12" i="10"/>
  <c r="S4" i="10"/>
  <c r="S9" i="10"/>
  <c r="Q126" i="3"/>
  <c r="Q118" i="3"/>
  <c r="Q110" i="3"/>
  <c r="Q102" i="3"/>
  <c r="Q94" i="3"/>
  <c r="Q86" i="3"/>
  <c r="Q78" i="3"/>
  <c r="Q4" i="3"/>
  <c r="Q16" i="3"/>
  <c r="Q226" i="3"/>
  <c r="Q68" i="3"/>
  <c r="Q57" i="3"/>
  <c r="Q49" i="3"/>
  <c r="Q40" i="3"/>
  <c r="Q32" i="3"/>
  <c r="Q20" i="3"/>
  <c r="Q21" i="3"/>
  <c r="Q206" i="3"/>
  <c r="Q188" i="3"/>
  <c r="Q170" i="3"/>
  <c r="Q142" i="3"/>
  <c r="Q214" i="3"/>
  <c r="Q200" i="3"/>
  <c r="Q192" i="3"/>
  <c r="Q178" i="3"/>
  <c r="Q164" i="3"/>
  <c r="Q150" i="3"/>
  <c r="Q136" i="3"/>
  <c r="Q128" i="3"/>
  <c r="T83" i="3"/>
  <c r="T127" i="3"/>
  <c r="T18" i="3"/>
  <c r="T11" i="3"/>
  <c r="T222" i="3"/>
  <c r="T65" i="3"/>
  <c r="T122" i="3"/>
  <c r="T114" i="3"/>
  <c r="T106" i="3"/>
  <c r="T98" i="3"/>
  <c r="T90" i="3"/>
  <c r="T82" i="3"/>
  <c r="T9" i="3"/>
  <c r="T17" i="3"/>
  <c r="T10" i="3"/>
  <c r="T73" i="3"/>
  <c r="T63" i="3"/>
  <c r="T53" i="3"/>
  <c r="K93" i="6"/>
  <c r="P206" i="3"/>
  <c r="P188" i="3"/>
  <c r="P170" i="3"/>
  <c r="P142" i="3"/>
  <c r="P214" i="3"/>
  <c r="P200" i="3"/>
  <c r="P192" i="3"/>
  <c r="P178" i="3"/>
  <c r="P164" i="3"/>
  <c r="P150" i="3"/>
  <c r="P136" i="3"/>
  <c r="P128" i="3"/>
  <c r="T123" i="3"/>
  <c r="T115" i="3"/>
  <c r="T107" i="3"/>
  <c r="T99" i="3"/>
  <c r="T91" i="3"/>
  <c r="P115" i="3"/>
  <c r="P217" i="3"/>
  <c r="P189" i="3"/>
  <c r="P171" i="3"/>
  <c r="P153" i="3"/>
  <c r="P215" i="3"/>
  <c r="P207" i="3"/>
  <c r="P179" i="3"/>
  <c r="P165" i="3"/>
  <c r="P151" i="3"/>
  <c r="P143" i="3"/>
  <c r="P129" i="3"/>
  <c r="Q220" i="3"/>
  <c r="Q202" i="3"/>
  <c r="Q174" i="3"/>
  <c r="Q156" i="3"/>
  <c r="Q138" i="3"/>
  <c r="Q210" i="3"/>
  <c r="Q196" i="3"/>
  <c r="Q182" i="3"/>
  <c r="Q168" i="3"/>
  <c r="Q160" i="3"/>
  <c r="Q146" i="3"/>
  <c r="Q132" i="3"/>
  <c r="Q219" i="3"/>
  <c r="Q201" i="3"/>
  <c r="Q173" i="3"/>
  <c r="Q155" i="3"/>
  <c r="Q137" i="3"/>
  <c r="Q209" i="3"/>
  <c r="Q181" i="3"/>
  <c r="Q167" i="3"/>
  <c r="Q159" i="3"/>
  <c r="Q145" i="3"/>
  <c r="Q131" i="3"/>
  <c r="P91" i="3"/>
  <c r="Q124" i="3"/>
  <c r="Q116" i="3"/>
  <c r="Q108" i="3"/>
  <c r="Q100" i="3"/>
  <c r="Q92" i="3"/>
  <c r="Q84" i="3"/>
  <c r="Q76" i="3"/>
  <c r="Q7" i="3"/>
  <c r="Q14" i="3"/>
  <c r="Q223" i="3"/>
  <c r="Q66" i="3"/>
  <c r="Q55" i="3"/>
  <c r="Q47" i="3"/>
  <c r="Q38" i="3"/>
  <c r="Q30" i="3"/>
  <c r="Q64" i="3"/>
  <c r="Q72" i="3"/>
  <c r="Q204" i="3"/>
  <c r="Q186" i="3"/>
  <c r="Q158" i="3"/>
  <c r="Q140" i="3"/>
  <c r="Q212" i="3"/>
  <c r="Q198" i="3"/>
  <c r="Q184" i="3"/>
  <c r="Q176" i="3"/>
  <c r="Q162" i="3"/>
  <c r="Q148" i="3"/>
  <c r="Q134" i="3"/>
  <c r="P127" i="3"/>
  <c r="P11" i="3"/>
  <c r="P65" i="3"/>
  <c r="T67" i="3"/>
  <c r="P67" i="3"/>
  <c r="T56" i="3"/>
  <c r="P56" i="3"/>
  <c r="T48" i="3"/>
  <c r="P48" i="3"/>
  <c r="T39" i="3"/>
  <c r="P39" i="3"/>
  <c r="T31" i="3"/>
  <c r="P31" i="3"/>
  <c r="T169" i="3"/>
  <c r="P169" i="3"/>
  <c r="T141" i="3"/>
  <c r="P141" i="3"/>
  <c r="T149" i="3"/>
  <c r="P149" i="3"/>
  <c r="P114" i="3"/>
  <c r="P90" i="3"/>
  <c r="P9" i="3"/>
  <c r="P10" i="3"/>
  <c r="P63" i="3"/>
  <c r="T124" i="3"/>
  <c r="P124" i="3"/>
  <c r="T116" i="3"/>
  <c r="P116" i="3"/>
  <c r="T108" i="3"/>
  <c r="P108" i="3"/>
  <c r="T100" i="3"/>
  <c r="P100" i="3"/>
  <c r="T92" i="3"/>
  <c r="P92" i="3"/>
  <c r="T84" i="3"/>
  <c r="P84" i="3"/>
  <c r="T76" i="3"/>
  <c r="P76" i="3"/>
  <c r="T7" i="3"/>
  <c r="P7" i="3"/>
  <c r="T14" i="3"/>
  <c r="P14" i="3"/>
  <c r="T223" i="3"/>
  <c r="P223" i="3"/>
  <c r="T66" i="3"/>
  <c r="P66" i="3"/>
  <c r="T55" i="3"/>
  <c r="P55" i="3"/>
  <c r="T47" i="3"/>
  <c r="P47" i="3"/>
  <c r="T38" i="3"/>
  <c r="P38" i="3"/>
  <c r="T30" i="3"/>
  <c r="P30" i="3"/>
  <c r="T64" i="3"/>
  <c r="P64" i="3"/>
  <c r="T72" i="3"/>
  <c r="P72" i="3"/>
  <c r="T204" i="3"/>
  <c r="P204" i="3"/>
  <c r="T186" i="3"/>
  <c r="P186" i="3"/>
  <c r="T158" i="3"/>
  <c r="P158" i="3"/>
  <c r="T140" i="3"/>
  <c r="P140" i="3"/>
  <c r="T212" i="3"/>
  <c r="P212" i="3"/>
  <c r="T198" i="3"/>
  <c r="P198" i="3"/>
  <c r="T184" i="3"/>
  <c r="P184" i="3"/>
  <c r="T176" i="3"/>
  <c r="P176" i="3"/>
  <c r="T162" i="3"/>
  <c r="P162" i="3"/>
  <c r="T148" i="3"/>
  <c r="P148" i="3"/>
  <c r="T134" i="3"/>
  <c r="P134" i="3"/>
  <c r="P123" i="3"/>
  <c r="T54" i="3"/>
  <c r="P54" i="3"/>
  <c r="T46" i="3"/>
  <c r="P46" i="3"/>
  <c r="T37" i="3"/>
  <c r="P37" i="3"/>
  <c r="T29" i="3"/>
  <c r="P29" i="3"/>
  <c r="T62" i="3"/>
  <c r="P62" i="3"/>
  <c r="T221" i="3"/>
  <c r="P221" i="3"/>
  <c r="T203" i="3"/>
  <c r="P203" i="3"/>
  <c r="T185" i="3"/>
  <c r="P185" i="3"/>
  <c r="T157" i="3"/>
  <c r="P157" i="3"/>
  <c r="T139" i="3"/>
  <c r="P139" i="3"/>
  <c r="T211" i="3"/>
  <c r="P211" i="3"/>
  <c r="T197" i="3"/>
  <c r="P197" i="3"/>
  <c r="T183" i="3"/>
  <c r="P183" i="3"/>
  <c r="T175" i="3"/>
  <c r="P175" i="3"/>
  <c r="T161" i="3"/>
  <c r="P161" i="3"/>
  <c r="T147" i="3"/>
  <c r="P147" i="3"/>
  <c r="T133" i="3"/>
  <c r="P133" i="3"/>
  <c r="P122" i="3"/>
  <c r="P53" i="3"/>
  <c r="T45" i="3"/>
  <c r="P45" i="3"/>
  <c r="T36" i="3"/>
  <c r="P36" i="3"/>
  <c r="T28" i="3"/>
  <c r="P28" i="3"/>
  <c r="T60" i="3"/>
  <c r="P60" i="3"/>
  <c r="T220" i="3"/>
  <c r="P220" i="3"/>
  <c r="T202" i="3"/>
  <c r="P202" i="3"/>
  <c r="T174" i="3"/>
  <c r="P174" i="3"/>
  <c r="T156" i="3"/>
  <c r="P156" i="3"/>
  <c r="T138" i="3"/>
  <c r="P138" i="3"/>
  <c r="T210" i="3"/>
  <c r="P210" i="3"/>
  <c r="T196" i="3"/>
  <c r="P196" i="3"/>
  <c r="T182" i="3"/>
  <c r="P182" i="3"/>
  <c r="T168" i="3"/>
  <c r="P168" i="3"/>
  <c r="T160" i="3"/>
  <c r="P160" i="3"/>
  <c r="T146" i="3"/>
  <c r="P146" i="3"/>
  <c r="T132" i="3"/>
  <c r="P132" i="3"/>
  <c r="P99" i="3"/>
  <c r="P83" i="3"/>
  <c r="P18" i="3"/>
  <c r="P222" i="3"/>
  <c r="P98" i="3"/>
  <c r="P82" i="3"/>
  <c r="P17" i="3"/>
  <c r="P73" i="3"/>
  <c r="T43" i="3"/>
  <c r="P43" i="3"/>
  <c r="T34" i="3"/>
  <c r="P34" i="3"/>
  <c r="T24" i="3"/>
  <c r="P24" i="3"/>
  <c r="T25" i="3"/>
  <c r="P25" i="3"/>
  <c r="T218" i="3"/>
  <c r="P218" i="3"/>
  <c r="T190" i="3"/>
  <c r="P190" i="3"/>
  <c r="T172" i="3"/>
  <c r="P172" i="3"/>
  <c r="T154" i="3"/>
  <c r="P154" i="3"/>
  <c r="T216" i="3"/>
  <c r="P216" i="3"/>
  <c r="T208" i="3"/>
  <c r="P208" i="3"/>
  <c r="T194" i="3"/>
  <c r="P194" i="3"/>
  <c r="T180" i="3"/>
  <c r="P180" i="3"/>
  <c r="T166" i="3"/>
  <c r="P166" i="3"/>
  <c r="T152" i="3"/>
  <c r="P152" i="3"/>
  <c r="T144" i="3"/>
  <c r="P144" i="3"/>
  <c r="T130" i="3"/>
  <c r="P130" i="3"/>
  <c r="P107" i="3"/>
  <c r="T119" i="3"/>
  <c r="T111" i="3"/>
  <c r="T103" i="3"/>
  <c r="T95" i="3"/>
  <c r="T87" i="3"/>
  <c r="T79" i="3"/>
  <c r="T5" i="3"/>
  <c r="T13" i="3"/>
  <c r="T224" i="3"/>
  <c r="T69" i="3"/>
  <c r="T58" i="3"/>
  <c r="T50" i="3"/>
  <c r="T42" i="3"/>
  <c r="T33" i="3"/>
  <c r="T22" i="3"/>
  <c r="T23" i="3"/>
  <c r="T217" i="3"/>
  <c r="T189" i="3"/>
  <c r="T171" i="3"/>
  <c r="T153" i="3"/>
  <c r="T215" i="3"/>
  <c r="T207" i="3"/>
  <c r="T193" i="3"/>
  <c r="T179" i="3"/>
  <c r="T165" i="3"/>
  <c r="T151" i="3"/>
  <c r="T143" i="3"/>
  <c r="T129" i="3"/>
  <c r="P106" i="3"/>
  <c r="P22" i="3"/>
  <c r="P193" i="3"/>
  <c r="M94" i="6"/>
  <c r="T120" i="3"/>
  <c r="T112" i="3"/>
  <c r="T104" i="3"/>
  <c r="T96" i="3"/>
  <c r="T88" i="3"/>
  <c r="T80" i="3"/>
  <c r="T6" i="3"/>
  <c r="T74" i="3"/>
  <c r="T225" i="3"/>
  <c r="T70" i="3"/>
  <c r="T59" i="3"/>
  <c r="T51" i="3"/>
  <c r="M26" i="6"/>
  <c r="M92" i="6"/>
  <c r="T126" i="3"/>
  <c r="T118" i="3"/>
  <c r="T110" i="3"/>
  <c r="T102" i="3"/>
  <c r="T94" i="3"/>
  <c r="T86" i="3"/>
  <c r="T78" i="3"/>
  <c r="T4" i="3"/>
  <c r="T16" i="3"/>
  <c r="T226" i="3"/>
  <c r="T68" i="3"/>
  <c r="T57" i="3"/>
  <c r="T49" i="3"/>
  <c r="T40" i="3"/>
  <c r="T32" i="3"/>
  <c r="T20" i="3"/>
  <c r="T21" i="3"/>
  <c r="T206" i="3"/>
  <c r="T188" i="3"/>
  <c r="T170" i="3"/>
  <c r="T142" i="3"/>
  <c r="T214" i="3"/>
  <c r="T200" i="3"/>
  <c r="T192" i="3"/>
  <c r="T178" i="3"/>
  <c r="T164" i="3"/>
  <c r="T150" i="3"/>
  <c r="T136" i="3"/>
  <c r="T128" i="3"/>
  <c r="M18" i="6"/>
  <c r="M95" i="6"/>
  <c r="M90" i="6"/>
  <c r="M82" i="6"/>
  <c r="M64" i="6"/>
  <c r="T121" i="3"/>
  <c r="T113" i="3"/>
  <c r="T105" i="3"/>
  <c r="T97" i="3"/>
  <c r="T89" i="3"/>
  <c r="T81" i="3"/>
  <c r="T8" i="3"/>
  <c r="T75" i="3"/>
  <c r="T228" i="3"/>
  <c r="T71" i="3"/>
  <c r="T61" i="3"/>
  <c r="T52" i="3"/>
  <c r="T44" i="3"/>
  <c r="T35" i="3"/>
  <c r="T26" i="3"/>
  <c r="T27" i="3"/>
  <c r="T219" i="3"/>
  <c r="T201" i="3"/>
  <c r="T173" i="3"/>
  <c r="T155" i="3"/>
  <c r="T137" i="3"/>
  <c r="T209" i="3"/>
  <c r="T195" i="3"/>
  <c r="T181" i="3"/>
  <c r="T167" i="3"/>
  <c r="T159" i="3"/>
  <c r="T145" i="3"/>
  <c r="T131" i="3"/>
  <c r="M58" i="6"/>
  <c r="T125" i="3"/>
  <c r="T117" i="3"/>
  <c r="T109" i="3"/>
  <c r="T101" i="3"/>
  <c r="T93" i="3"/>
  <c r="T85" i="3"/>
  <c r="T77" i="3"/>
  <c r="T3" i="3"/>
  <c r="T15" i="3"/>
  <c r="T227" i="3"/>
  <c r="T41" i="3"/>
  <c r="T19" i="3"/>
  <c r="T205" i="3"/>
  <c r="T187" i="3"/>
  <c r="T213" i="3"/>
  <c r="T199" i="3"/>
  <c r="T191" i="3"/>
  <c r="T177" i="3"/>
  <c r="T163" i="3"/>
  <c r="T135" i="3"/>
  <c r="T12" i="3"/>
  <c r="M48" i="13"/>
  <c r="M40" i="13"/>
  <c r="M32" i="13"/>
  <c r="N50" i="13"/>
  <c r="N42" i="13"/>
  <c r="N34" i="13"/>
  <c r="N49" i="13"/>
  <c r="N41" i="13"/>
  <c r="N33" i="13"/>
  <c r="L50" i="13"/>
  <c r="L42" i="13"/>
  <c r="L34" i="13"/>
  <c r="N8" i="13"/>
  <c r="N16" i="13"/>
  <c r="N24" i="13"/>
  <c r="L49" i="13"/>
  <c r="L41" i="13"/>
  <c r="L33" i="13"/>
  <c r="L27" i="13"/>
  <c r="N19" i="13"/>
  <c r="N11" i="13"/>
  <c r="N3" i="13"/>
  <c r="N22" i="13"/>
  <c r="N14" i="13"/>
  <c r="N6" i="13"/>
  <c r="N21" i="13"/>
  <c r="N13" i="13"/>
  <c r="N5" i="13"/>
  <c r="N28" i="13"/>
  <c r="N20" i="13"/>
  <c r="N12" i="13"/>
  <c r="N4" i="13"/>
  <c r="N26" i="13"/>
  <c r="N18" i="13"/>
  <c r="N10" i="13"/>
  <c r="N25" i="13"/>
  <c r="N17" i="13"/>
  <c r="N9" i="13"/>
  <c r="N23" i="13"/>
  <c r="N15" i="13"/>
  <c r="N7" i="13"/>
  <c r="M74" i="6"/>
  <c r="M66" i="6"/>
  <c r="M50" i="6"/>
  <c r="M42" i="6"/>
  <c r="M34" i="6"/>
  <c r="M10" i="6"/>
  <c r="M89" i="6"/>
  <c r="M81" i="6"/>
  <c r="M73" i="6"/>
  <c r="M65" i="6"/>
  <c r="M57" i="6"/>
  <c r="M49" i="6"/>
  <c r="M41" i="6"/>
  <c r="M33" i="6"/>
  <c r="M25" i="6"/>
  <c r="M17" i="6"/>
  <c r="M9" i="6"/>
  <c r="M88" i="6"/>
  <c r="M80" i="6"/>
  <c r="M72" i="6"/>
  <c r="M56" i="6"/>
  <c r="M48" i="6"/>
  <c r="M40" i="6"/>
  <c r="M32" i="6"/>
  <c r="M24" i="6"/>
  <c r="M16" i="6"/>
  <c r="M8" i="6"/>
  <c r="M87" i="6"/>
  <c r="M79" i="6"/>
  <c r="M71" i="6"/>
  <c r="M63" i="6"/>
  <c r="M55" i="6"/>
  <c r="M47" i="6"/>
  <c r="M39" i="6"/>
  <c r="M31" i="6"/>
  <c r="M23" i="6"/>
  <c r="M15" i="6"/>
  <c r="M7" i="6"/>
  <c r="M86" i="6"/>
  <c r="M78" i="6"/>
  <c r="M70" i="6"/>
  <c r="M62" i="6"/>
  <c r="M54" i="6"/>
  <c r="M46" i="6"/>
  <c r="M38" i="6"/>
  <c r="M30" i="6"/>
  <c r="M22" i="6"/>
  <c r="M14" i="6"/>
  <c r="M6" i="6"/>
  <c r="M85" i="6"/>
  <c r="M77" i="6"/>
  <c r="M69" i="6"/>
  <c r="M61" i="6"/>
  <c r="M53" i="6"/>
  <c r="M45" i="6"/>
  <c r="M37" i="6"/>
  <c r="M29" i="6"/>
  <c r="M21" i="6"/>
  <c r="M13" i="6"/>
  <c r="M5" i="6"/>
  <c r="M84" i="6"/>
  <c r="M76" i="6"/>
  <c r="M68" i="6"/>
  <c r="M60" i="6"/>
  <c r="M52" i="6"/>
  <c r="M44" i="6"/>
  <c r="M36" i="6"/>
  <c r="M28" i="6"/>
  <c r="M20" i="6"/>
  <c r="M12" i="6"/>
  <c r="M4" i="6"/>
  <c r="M91" i="6"/>
  <c r="M83" i="6"/>
  <c r="M75" i="6"/>
  <c r="M67" i="6"/>
  <c r="M59" i="6"/>
  <c r="M51" i="6"/>
  <c r="M43" i="6"/>
  <c r="M35" i="6"/>
  <c r="M27" i="6"/>
  <c r="M19" i="6"/>
  <c r="M11" i="6"/>
  <c r="M3" i="6"/>
  <c r="G22" i="10"/>
  <c r="G14" i="10"/>
  <c r="G6" i="10"/>
  <c r="G29" i="10"/>
  <c r="G13" i="10"/>
  <c r="G5" i="10"/>
  <c r="G28" i="10"/>
  <c r="G20" i="10"/>
  <c r="M13" i="10" l="1"/>
  <c r="N13" i="10" s="1"/>
  <c r="O13" i="10"/>
  <c r="P13" i="10" s="1"/>
  <c r="T29" i="10"/>
  <c r="M29" i="10"/>
  <c r="N29" i="10" s="1"/>
  <c r="O29" i="10"/>
  <c r="P29" i="10" s="1"/>
  <c r="T22" i="10"/>
  <c r="O22" i="10"/>
  <c r="P22" i="10" s="1"/>
  <c r="M22" i="10"/>
  <c r="N22" i="10" s="1"/>
  <c r="S20" i="10"/>
  <c r="M20" i="10"/>
  <c r="N20" i="10" s="1"/>
  <c r="O20" i="10"/>
  <c r="P20" i="10" s="1"/>
  <c r="S6" i="10"/>
  <c r="O6" i="10"/>
  <c r="P6" i="10" s="1"/>
  <c r="M6" i="10"/>
  <c r="N6" i="10" s="1"/>
  <c r="T14" i="10"/>
  <c r="M14" i="10"/>
  <c r="N14" i="10" s="1"/>
  <c r="O14" i="10"/>
  <c r="P14" i="10" s="1"/>
  <c r="T28" i="10"/>
  <c r="M28" i="10"/>
  <c r="N28" i="10" s="1"/>
  <c r="O28" i="10"/>
  <c r="P28" i="10" s="1"/>
  <c r="S5" i="10"/>
  <c r="M5" i="10"/>
  <c r="N5" i="10" s="1"/>
  <c r="O5" i="10"/>
  <c r="P5" i="10" s="1"/>
  <c r="S14" i="10"/>
  <c r="S22" i="10"/>
  <c r="S28" i="10"/>
  <c r="S29" i="10"/>
  <c r="S13" i="10"/>
  <c r="T13" i="10"/>
  <c r="T20" i="10"/>
  <c r="T6" i="10"/>
  <c r="T5" i="10"/>
</calcChain>
</file>

<file path=xl/sharedStrings.xml><?xml version="1.0" encoding="utf-8"?>
<sst xmlns="http://schemas.openxmlformats.org/spreadsheetml/2006/main" count="1917" uniqueCount="941">
  <si>
    <t>ｳﾞ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</si>
  <si>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</si>
  <si>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</si>
  <si>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</si>
  <si>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</si>
  <si>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</si>
  <si>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</si>
  <si>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</si>
  <si>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</si>
  <si>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</si>
  <si>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</si>
  <si>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</si>
  <si>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</si>
  <si>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</si>
  <si>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</si>
  <si>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</si>
  <si>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</si>
  <si>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</si>
  <si>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</si>
  <si>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</si>
  <si>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</si>
  <si>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</si>
  <si>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</si>
  <si>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</si>
  <si>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</si>
  <si>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</si>
  <si>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</si>
  <si>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名称</t>
  </si>
  <si>
    <t>FF61</t>
  </si>
  <si>
    <t>FF62</t>
  </si>
  <si>
    <t>FF63</t>
  </si>
  <si>
    <t>FF64</t>
  </si>
  <si>
    <t>FF65</t>
  </si>
  <si>
    <t>FF66</t>
  </si>
  <si>
    <t>FF67</t>
  </si>
  <si>
    <t>FF68</t>
  </si>
  <si>
    <t>FF69</t>
  </si>
  <si>
    <t>FF6A</t>
  </si>
  <si>
    <t>FF6B</t>
  </si>
  <si>
    <t>FF6C</t>
  </si>
  <si>
    <t>FF6D</t>
  </si>
  <si>
    <t>FF6E</t>
  </si>
  <si>
    <t>FF6F</t>
  </si>
  <si>
    <t>FF70</t>
  </si>
  <si>
    <t>FF71</t>
  </si>
  <si>
    <t>FF72</t>
  </si>
  <si>
    <t>FF73</t>
  </si>
  <si>
    <t>FF74</t>
  </si>
  <si>
    <t>FF75</t>
  </si>
  <si>
    <t>FF76</t>
  </si>
  <si>
    <t>FF77</t>
  </si>
  <si>
    <t>FF78</t>
  </si>
  <si>
    <t>FF79</t>
  </si>
  <si>
    <t>FF7A</t>
  </si>
  <si>
    <t>FF7B</t>
  </si>
  <si>
    <t>FF7C</t>
  </si>
  <si>
    <t>FF7D</t>
  </si>
  <si>
    <t>FF7E</t>
  </si>
  <si>
    <t>FF7F</t>
  </si>
  <si>
    <t>FF80</t>
  </si>
  <si>
    <t>FF81</t>
  </si>
  <si>
    <t>FF82</t>
  </si>
  <si>
    <t>FF83</t>
  </si>
  <si>
    <t>FF84</t>
  </si>
  <si>
    <t>FF85</t>
  </si>
  <si>
    <t>FF86</t>
  </si>
  <si>
    <t>FF87</t>
  </si>
  <si>
    <t>FF88</t>
  </si>
  <si>
    <t>FF89</t>
  </si>
  <si>
    <t>FF8A</t>
  </si>
  <si>
    <t>FF8B</t>
  </si>
  <si>
    <t>FF8C</t>
  </si>
  <si>
    <t>FF8D</t>
  </si>
  <si>
    <t>FF8E</t>
  </si>
  <si>
    <t>FF8F</t>
  </si>
  <si>
    <t>FF90</t>
  </si>
  <si>
    <t>FF91</t>
  </si>
  <si>
    <t>FF92</t>
  </si>
  <si>
    <t>FF93</t>
  </si>
  <si>
    <t>FF94</t>
  </si>
  <si>
    <t>FF95</t>
  </si>
  <si>
    <t>FF96</t>
  </si>
  <si>
    <t>FF97</t>
  </si>
  <si>
    <t>FF98</t>
  </si>
  <si>
    <t>FF99</t>
  </si>
  <si>
    <t>FF9A</t>
  </si>
  <si>
    <t>FF9B</t>
  </si>
  <si>
    <t>FF9C</t>
  </si>
  <si>
    <t>FF9D</t>
  </si>
  <si>
    <t>FF9E</t>
  </si>
  <si>
    <t>FF9F</t>
  </si>
  <si>
    <t>FFE0</t>
  </si>
  <si>
    <t>FFE1</t>
  </si>
  <si>
    <t>FFE2</t>
  </si>
  <si>
    <t>FFE3</t>
  </si>
  <si>
    <t>FFE4</t>
  </si>
  <si>
    <t>FFE5</t>
  </si>
  <si>
    <t>FFE6</t>
  </si>
  <si>
    <t>FFE8</t>
  </si>
  <si>
    <t>FFE9</t>
  </si>
  <si>
    <t>FFEA</t>
  </si>
  <si>
    <t>FFEB</t>
  </si>
  <si>
    <t>FFEC</t>
  </si>
  <si>
    <t>FFED</t>
  </si>
  <si>
    <t>FFEE</t>
  </si>
  <si>
    <t>WIDE</t>
  </si>
  <si>
    <t>NARROW</t>
    <phoneticPr fontId="1"/>
  </si>
  <si>
    <t>2502</t>
  </si>
  <si>
    <t>2190</t>
  </si>
  <si>
    <t>2191</t>
  </si>
  <si>
    <t>2192</t>
  </si>
  <si>
    <t>2193</t>
  </si>
  <si>
    <t>25A0</t>
  </si>
  <si>
    <t>25CB</t>
  </si>
  <si>
    <t>00A2</t>
  </si>
  <si>
    <t>00A3</t>
  </si>
  <si>
    <t>00AC</t>
  </si>
  <si>
    <t>00AF</t>
  </si>
  <si>
    <t>00A6</t>
  </si>
  <si>
    <t>00A5</t>
  </si>
  <si>
    <t>20A9</t>
  </si>
  <si>
    <t>3002</t>
  </si>
  <si>
    <t>300C</t>
  </si>
  <si>
    <t>300D</t>
  </si>
  <si>
    <t>3001</t>
  </si>
  <si>
    <t>30FB</t>
  </si>
  <si>
    <t>30F2</t>
  </si>
  <si>
    <t>30A1</t>
  </si>
  <si>
    <t>30A3</t>
  </si>
  <si>
    <t>30A5</t>
  </si>
  <si>
    <t>30A7</t>
  </si>
  <si>
    <t>30A9</t>
  </si>
  <si>
    <t>30E3</t>
  </si>
  <si>
    <t>30E5</t>
  </si>
  <si>
    <t>30E7</t>
  </si>
  <si>
    <t>30C3</t>
  </si>
  <si>
    <t>30FC</t>
  </si>
  <si>
    <t>30A2</t>
  </si>
  <si>
    <t>30A4</t>
  </si>
  <si>
    <t>30A6</t>
  </si>
  <si>
    <t>30A8</t>
  </si>
  <si>
    <t>30AA</t>
  </si>
  <si>
    <t>30AB</t>
  </si>
  <si>
    <t>30AD</t>
  </si>
  <si>
    <t>30AF</t>
  </si>
  <si>
    <t>30B1</t>
  </si>
  <si>
    <t>30B3</t>
  </si>
  <si>
    <t>30B5</t>
  </si>
  <si>
    <t>30B7</t>
  </si>
  <si>
    <t>30B9</t>
  </si>
  <si>
    <t>30BB</t>
  </si>
  <si>
    <t>30BD</t>
  </si>
  <si>
    <t>30BF</t>
  </si>
  <si>
    <t>30C1</t>
  </si>
  <si>
    <t>30C4</t>
  </si>
  <si>
    <t>30C6</t>
  </si>
  <si>
    <t>30C8</t>
  </si>
  <si>
    <t>30CA</t>
  </si>
  <si>
    <t>30CB</t>
  </si>
  <si>
    <t>30CC</t>
  </si>
  <si>
    <t>30CD</t>
  </si>
  <si>
    <t>30CE</t>
  </si>
  <si>
    <t>30CF</t>
  </si>
  <si>
    <t>30D2</t>
  </si>
  <si>
    <t>30D5</t>
  </si>
  <si>
    <t>30D8</t>
  </si>
  <si>
    <t>30DB</t>
  </si>
  <si>
    <t>30DE</t>
  </si>
  <si>
    <t>30DF</t>
  </si>
  <si>
    <t>30E0</t>
  </si>
  <si>
    <t>30E1</t>
  </si>
  <si>
    <t>30E2</t>
  </si>
  <si>
    <t>30E4</t>
  </si>
  <si>
    <t>30E6</t>
  </si>
  <si>
    <t>30E8</t>
  </si>
  <si>
    <t>30E9</t>
  </si>
  <si>
    <t>30EA</t>
  </si>
  <si>
    <t>30EB</t>
  </si>
  <si>
    <t>30EC</t>
  </si>
  <si>
    <t>30ED</t>
  </si>
  <si>
    <t>30EF</t>
  </si>
  <si>
    <t>30F3</t>
  </si>
  <si>
    <t>3099</t>
  </si>
  <si>
    <t>309A</t>
  </si>
  <si>
    <t>IDEOGRAPHIC_FULL_STOP</t>
  </si>
  <si>
    <t>LEFT_CORNER_BRACKET</t>
  </si>
  <si>
    <t>RIGHT_CORNER_BRACKET</t>
  </si>
  <si>
    <t>IDEOGRAPHIC_COMMA</t>
  </si>
  <si>
    <t>KATAKANA_MIDDLE_DOT</t>
  </si>
  <si>
    <t>KATAKANA_VOICED_SOUND_MARK</t>
  </si>
  <si>
    <t>KATAKANA_SEMI-VOICED_SOUND_MARK</t>
  </si>
  <si>
    <t>CENT_SIGN</t>
  </si>
  <si>
    <t>POUND_SIGN</t>
  </si>
  <si>
    <t>NOT_SIGN</t>
  </si>
  <si>
    <t>MACRON</t>
  </si>
  <si>
    <t>BROKEN_BAR</t>
  </si>
  <si>
    <t>YEN_SIGN</t>
  </si>
  <si>
    <t>WON_SIGN</t>
  </si>
  <si>
    <t>FORMS_LIGHT_VERTICAL</t>
  </si>
  <si>
    <t>LEFTWARDS_ARROW</t>
  </si>
  <si>
    <t>UPWARDS_ARROW</t>
  </si>
  <si>
    <t>RIGHTWARDS_ARROW</t>
  </si>
  <si>
    <t>DOWNWARDS_ARROW</t>
  </si>
  <si>
    <t>BLACK_SQUARE</t>
  </si>
  <si>
    <t>WHITE_CIRCLE</t>
  </si>
  <si>
    <t>カテゴリ</t>
    <phoneticPr fontId="1"/>
  </si>
  <si>
    <t>記号</t>
    <rPh sb="0" eb="2">
      <t>キゴウ</t>
    </rPh>
    <phoneticPr fontId="1"/>
  </si>
  <si>
    <t>カタカナ</t>
    <phoneticPr fontId="1"/>
  </si>
  <si>
    <t>FFA0</t>
  </si>
  <si>
    <t>FFA1</t>
  </si>
  <si>
    <t>FFA2</t>
  </si>
  <si>
    <t>FFA3</t>
  </si>
  <si>
    <t>FFA4</t>
  </si>
  <si>
    <t>FFA5</t>
  </si>
  <si>
    <t>FFA6</t>
  </si>
  <si>
    <t>FFA7</t>
  </si>
  <si>
    <t>FFA8</t>
  </si>
  <si>
    <t>FFA9</t>
  </si>
  <si>
    <t>FFAA</t>
  </si>
  <si>
    <t>FFAB</t>
  </si>
  <si>
    <t>FFAC</t>
  </si>
  <si>
    <t>FFAD</t>
  </si>
  <si>
    <t>FFAE</t>
  </si>
  <si>
    <t>FFAF</t>
  </si>
  <si>
    <t>FFB0</t>
  </si>
  <si>
    <t>FFB1</t>
  </si>
  <si>
    <t>FFB2</t>
  </si>
  <si>
    <t>FFB3</t>
  </si>
  <si>
    <t>FFB4</t>
  </si>
  <si>
    <t>FFB5</t>
  </si>
  <si>
    <t>FFB6</t>
  </si>
  <si>
    <t>FFB7</t>
  </si>
  <si>
    <t>FFB8</t>
  </si>
  <si>
    <t>FFB9</t>
  </si>
  <si>
    <t>FFBA</t>
  </si>
  <si>
    <t>FFBB</t>
  </si>
  <si>
    <t>FFBC</t>
  </si>
  <si>
    <t>FFBD</t>
  </si>
  <si>
    <t>FFBE</t>
  </si>
  <si>
    <t>FFC2</t>
  </si>
  <si>
    <t>FFC3</t>
  </si>
  <si>
    <t>FFC4</t>
  </si>
  <si>
    <t>FFC5</t>
  </si>
  <si>
    <t>FFC6</t>
  </si>
  <si>
    <t>FFC7</t>
  </si>
  <si>
    <t>FFCA</t>
  </si>
  <si>
    <t>FFCB</t>
  </si>
  <si>
    <t>FFCC</t>
  </si>
  <si>
    <t>FFCD</t>
  </si>
  <si>
    <t>FFCE</t>
  </si>
  <si>
    <t>FFCF</t>
  </si>
  <si>
    <t>FFD2</t>
  </si>
  <si>
    <t>FFD3</t>
  </si>
  <si>
    <t>FFD4</t>
  </si>
  <si>
    <t>FFD5</t>
  </si>
  <si>
    <t>FFD6</t>
  </si>
  <si>
    <t>FFD7</t>
  </si>
  <si>
    <t>FFDA</t>
  </si>
  <si>
    <t>FFDB</t>
  </si>
  <si>
    <t>FFDC</t>
  </si>
  <si>
    <t>3164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</si>
  <si>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</si>
  <si>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</si>
  <si>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</si>
  <si>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</si>
  <si>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</si>
  <si>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</si>
  <si>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</si>
  <si>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</si>
  <si>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</si>
  <si>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313A</t>
  </si>
  <si>
    <t>313B</t>
  </si>
  <si>
    <t>313C</t>
  </si>
  <si>
    <t>313D</t>
  </si>
  <si>
    <t>313E</t>
  </si>
  <si>
    <t>313F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</si>
  <si>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</si>
  <si>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</si>
  <si>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</si>
  <si>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</si>
  <si>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</si>
  <si>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</si>
  <si>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</si>
  <si>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</si>
  <si>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</si>
  <si>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</si>
  <si>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314A</t>
  </si>
  <si>
    <t>314B</t>
  </si>
  <si>
    <t>314C</t>
  </si>
  <si>
    <t>314D</t>
  </si>
  <si>
    <t>314E</t>
  </si>
  <si>
    <t>314F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</si>
  <si>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</si>
  <si>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</si>
  <si>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</si>
  <si>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</si>
  <si>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</si>
  <si>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</si>
  <si>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</si>
  <si>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</si>
  <si>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</si>
  <si>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</si>
  <si>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315A</t>
  </si>
  <si>
    <t>315B</t>
  </si>
  <si>
    <t>315C</t>
  </si>
  <si>
    <t>315D</t>
  </si>
  <si>
    <t>315E</t>
  </si>
  <si>
    <t>315F</t>
  </si>
  <si>
    <t>3160</t>
  </si>
  <si>
    <t>3161</t>
  </si>
  <si>
    <t>3162</t>
  </si>
  <si>
    <t>3163</t>
  </si>
  <si>
    <t>ハングル</t>
    <phoneticPr fontId="1"/>
  </si>
  <si>
    <t>FF01</t>
  </si>
  <si>
    <t>FF02</t>
  </si>
  <si>
    <t>FF03</t>
  </si>
  <si>
    <t>FF04</t>
  </si>
  <si>
    <t>FF05</t>
  </si>
  <si>
    <t>FF06</t>
  </si>
  <si>
    <t>FF07</t>
  </si>
  <si>
    <t>FF08</t>
  </si>
  <si>
    <t>FF09</t>
  </si>
  <si>
    <t>FF0A</t>
  </si>
  <si>
    <t>FF0B</t>
  </si>
  <si>
    <t>FF0C</t>
  </si>
  <si>
    <t>FF0D</t>
  </si>
  <si>
    <t>FF0E</t>
  </si>
  <si>
    <t>FF0F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</si>
  <si>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</si>
  <si>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</si>
  <si>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</si>
  <si>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</si>
  <si>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</si>
  <si>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</si>
  <si>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</si>
  <si>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</si>
  <si>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</si>
  <si>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</si>
  <si>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FF1A</t>
  </si>
  <si>
    <t>FF1B</t>
  </si>
  <si>
    <t>FF1C</t>
  </si>
  <si>
    <t>FF1D</t>
  </si>
  <si>
    <t>FF1E</t>
  </si>
  <si>
    <t>FF1F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</si>
  <si>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</si>
  <si>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</si>
  <si>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</si>
  <si>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</si>
  <si>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</si>
  <si>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</si>
  <si>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</si>
  <si>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</si>
  <si>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</si>
  <si>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</si>
  <si>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FF2A</t>
  </si>
  <si>
    <t>FF2B</t>
  </si>
  <si>
    <t>FF2C</t>
  </si>
  <si>
    <t>FF2D</t>
  </si>
  <si>
    <t>FF2E</t>
  </si>
  <si>
    <t>FF2F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</si>
  <si>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</si>
  <si>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</si>
  <si>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</si>
  <si>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</si>
  <si>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</si>
  <si>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</si>
  <si>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</si>
  <si>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</si>
  <si>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</si>
  <si>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</si>
  <si>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FF3A</t>
  </si>
  <si>
    <t>FF3B</t>
  </si>
  <si>
    <t>FF3C</t>
  </si>
  <si>
    <t>FF3D</t>
  </si>
  <si>
    <t>FF3E</t>
  </si>
  <si>
    <t>FF3F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</si>
  <si>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</si>
  <si>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</si>
  <si>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</si>
  <si>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</si>
  <si>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</si>
  <si>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</si>
  <si>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</si>
  <si>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</si>
  <si>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</si>
  <si>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</si>
  <si>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FF4A</t>
  </si>
  <si>
    <t>FF4B</t>
  </si>
  <si>
    <t>FF4C</t>
  </si>
  <si>
    <t>FF4D</t>
  </si>
  <si>
    <t>FF4E</t>
  </si>
  <si>
    <t>FF4F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</si>
  <si>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</si>
  <si>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</si>
  <si>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</si>
  <si>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</si>
  <si>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</si>
  <si>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</si>
  <si>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</si>
  <si>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</si>
  <si>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</si>
  <si>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</si>
  <si>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FF5A</t>
  </si>
  <si>
    <t>FF5B</t>
  </si>
  <si>
    <t>FF5C</t>
  </si>
  <si>
    <t>FF5D</t>
  </si>
  <si>
    <t>FF5E</t>
  </si>
  <si>
    <t>FF5F</t>
  </si>
  <si>
    <t>FF60</t>
  </si>
  <si>
    <t>ASCII</t>
    <phoneticPr fontId="1"/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</si>
  <si>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</si>
  <si>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</si>
  <si>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</si>
  <si>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</si>
  <si>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</si>
  <si>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</si>
  <si>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</si>
  <si>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</si>
  <si>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</si>
  <si>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</si>
  <si>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</si>
  <si>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</si>
  <si>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</si>
  <si>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</si>
  <si>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</si>
  <si>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</si>
  <si>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</si>
  <si>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</si>
  <si>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</si>
  <si>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</si>
  <si>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</si>
  <si>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</si>
  <si>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</si>
  <si>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</si>
  <si>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</si>
  <si>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</si>
  <si>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</si>
  <si>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</si>
  <si>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</si>
  <si>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</si>
  <si>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</si>
  <si>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</si>
  <si>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</si>
  <si>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</si>
  <si>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</si>
  <si>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</si>
  <si>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</si>
  <si>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</si>
  <si>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</si>
  <si>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</si>
  <si>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</si>
  <si>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</si>
  <si>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</si>
  <si>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</si>
  <si>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</si>
  <si>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</si>
  <si>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</si>
  <si>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</si>
  <si>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</si>
  <si>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</si>
  <si>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</si>
  <si>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</si>
  <si>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</si>
  <si>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</si>
  <si>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</si>
  <si>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</si>
  <si>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</si>
  <si>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</si>
  <si>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</si>
  <si>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</si>
  <si>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</si>
  <si>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</si>
  <si>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</si>
  <si>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</si>
  <si>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</si>
  <si>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</si>
  <si>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</si>
  <si>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</si>
  <si>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</si>
  <si>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</si>
  <si>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</si>
  <si>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</si>
  <si>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</si>
  <si>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</si>
  <si>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</si>
  <si>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</si>
  <si>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</si>
  <si>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</si>
  <si>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</si>
  <si>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</si>
  <si>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</si>
  <si>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</si>
  <si>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</si>
  <si>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</si>
  <si>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</si>
  <si>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</si>
  <si>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</si>
  <si>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</si>
  <si>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</si>
  <si>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</si>
  <si>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</si>
  <si>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</si>
  <si>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</si>
  <si>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</si>
  <si>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2985</t>
  </si>
  <si>
    <t>2986</t>
  </si>
  <si>
    <t>EXCLAMATION_MARK</t>
  </si>
  <si>
    <t>QUOTATION_MARK</t>
  </si>
  <si>
    <t>NUMBER_SIGN</t>
  </si>
  <si>
    <t>DOLLAR_SIGN</t>
  </si>
  <si>
    <t>PERCENT_SIGN</t>
  </si>
  <si>
    <t>AMPERSAND</t>
  </si>
  <si>
    <t>APOSTROPHE</t>
  </si>
  <si>
    <t>LEFT_PARENTHESIS</t>
  </si>
  <si>
    <t>RIGHT_PARENTHESIS</t>
  </si>
  <si>
    <t>ASTERISK</t>
  </si>
  <si>
    <t>PLUS_SIGN</t>
  </si>
  <si>
    <t>COMMA</t>
  </si>
  <si>
    <t>HYPHEN-MINUS</t>
  </si>
  <si>
    <t>FULL_STOP</t>
  </si>
  <si>
    <t>SOLIDUS</t>
  </si>
  <si>
    <t>COLON</t>
  </si>
  <si>
    <t>SEMICOLON</t>
  </si>
  <si>
    <t>LESS-THAN_SIGN</t>
  </si>
  <si>
    <t>EQUALS_SIGN</t>
  </si>
  <si>
    <t>GREATER-THAN_SIGN</t>
  </si>
  <si>
    <t>QUESTION_MARK</t>
  </si>
  <si>
    <t>COMMERCIAL_AT</t>
  </si>
  <si>
    <t>LEFT_SQUARE_BRACKET</t>
  </si>
  <si>
    <t>REVERSE_SOLIDUS</t>
  </si>
  <si>
    <t>RIGHT_SQUARE_BRACKET</t>
  </si>
  <si>
    <t>CIRCUMFLEX_ACCENT</t>
  </si>
  <si>
    <t>LOW_LINE</t>
  </si>
  <si>
    <t>GRAVE_ACCENT</t>
  </si>
  <si>
    <t>LEFT_CURLY_BRACKET</t>
  </si>
  <si>
    <t>VERTICAL_LINE</t>
  </si>
  <si>
    <t>RIGHT_CURLY_BRACKET</t>
  </si>
  <si>
    <t>TILDE</t>
  </si>
  <si>
    <t>LEFT_WHITE_PARENTHESIS</t>
  </si>
  <si>
    <t>RIGHT_WHITE_PARENTHESIS</t>
  </si>
  <si>
    <t>Offset</t>
    <phoneticPr fontId="1"/>
  </si>
  <si>
    <t>備考</t>
    <rPh sb="0" eb="2">
      <t>ビコウ</t>
    </rPh>
    <phoneticPr fontId="1"/>
  </si>
  <si>
    <t>ASCIIなのでOffsetを直で加算・減算で変換可能</t>
    <rPh sb="15" eb="16">
      <t>チョク</t>
    </rPh>
    <rPh sb="17" eb="19">
      <t>カサン</t>
    </rPh>
    <rPh sb="20" eb="22">
      <t>ゲンサン</t>
    </rPh>
    <rPh sb="23" eb="27">
      <t>ヘンカンカノウ</t>
    </rPh>
    <phoneticPr fontId="1"/>
  </si>
  <si>
    <t>304A</t>
  </si>
  <si>
    <t>304B</t>
  </si>
  <si>
    <t>304C</t>
  </si>
  <si>
    <t>304D</t>
  </si>
  <si>
    <t>304E</t>
  </si>
  <si>
    <t>304F</t>
  </si>
  <si>
    <t>305A</t>
  </si>
  <si>
    <t>305B</t>
  </si>
  <si>
    <t>305C</t>
  </si>
  <si>
    <t>305D</t>
  </si>
  <si>
    <t>305E</t>
  </si>
  <si>
    <t>305F</t>
  </si>
  <si>
    <t>306A</t>
  </si>
  <si>
    <t>306B</t>
  </si>
  <si>
    <t>306C</t>
  </si>
  <si>
    <t>306D</t>
  </si>
  <si>
    <t>306E</t>
  </si>
  <si>
    <t>306F</t>
  </si>
  <si>
    <t>307A</t>
  </si>
  <si>
    <t>307B</t>
  </si>
  <si>
    <t>307C</t>
  </si>
  <si>
    <t>307D</t>
  </si>
  <si>
    <t>307E</t>
  </si>
  <si>
    <t>307F</t>
  </si>
  <si>
    <t>308A</t>
  </si>
  <si>
    <t>308B</t>
  </si>
  <si>
    <t>308C</t>
  </si>
  <si>
    <t>308D</t>
  </si>
  <si>
    <t>308E</t>
  </si>
  <si>
    <t>308F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</si>
  <si>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</si>
  <si>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</si>
  <si>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</si>
  <si>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</si>
  <si>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</si>
  <si>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</si>
  <si>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</si>
  <si>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</si>
  <si>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</si>
  <si>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</si>
  <si>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</si>
  <si>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</si>
  <si>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</si>
  <si>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</si>
  <si>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</si>
  <si>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</si>
  <si>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</si>
  <si>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</si>
  <si>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</si>
  <si>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</si>
  <si>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</si>
  <si>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</si>
  <si>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</si>
  <si>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</si>
  <si>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</si>
  <si>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</si>
  <si>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</si>
  <si>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</si>
  <si>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</si>
  <si>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</si>
  <si>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</si>
  <si>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</si>
  <si>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</si>
  <si>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</si>
  <si>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</si>
  <si>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</si>
  <si>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</si>
  <si>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</si>
  <si>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</si>
  <si>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</si>
  <si>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</si>
  <si>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</si>
  <si>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</si>
  <si>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</si>
  <si>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</si>
  <si>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</si>
  <si>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</si>
  <si>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</si>
  <si>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</si>
  <si>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</si>
  <si>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</si>
  <si>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</si>
  <si>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</si>
  <si>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</si>
  <si>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</si>
  <si>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</si>
  <si>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309D</t>
  </si>
  <si>
    <t>309E</t>
  </si>
  <si>
    <t>309F</t>
  </si>
  <si>
    <t>30AC</t>
  </si>
  <si>
    <t>30AE</t>
  </si>
  <si>
    <t>30B0</t>
  </si>
  <si>
    <t>30B2</t>
  </si>
  <si>
    <t>30B4</t>
  </si>
  <si>
    <t>30B6</t>
  </si>
  <si>
    <t>30B8</t>
  </si>
  <si>
    <t>30BA</t>
  </si>
  <si>
    <t>30BC</t>
  </si>
  <si>
    <t>30BE</t>
  </si>
  <si>
    <t>30C0</t>
  </si>
  <si>
    <t>30C2</t>
  </si>
  <si>
    <t>30C5</t>
  </si>
  <si>
    <t>30C7</t>
  </si>
  <si>
    <t>30C9</t>
  </si>
  <si>
    <t>30D0</t>
  </si>
  <si>
    <t>30D1</t>
  </si>
  <si>
    <t>30D3</t>
  </si>
  <si>
    <t>30D4</t>
  </si>
  <si>
    <t>30D6</t>
  </si>
  <si>
    <t>30D7</t>
  </si>
  <si>
    <t>30D9</t>
  </si>
  <si>
    <t>30DA</t>
  </si>
  <si>
    <t>30DC</t>
  </si>
  <si>
    <t>30DD</t>
  </si>
  <si>
    <t>30EE</t>
  </si>
  <si>
    <t>30F0</t>
  </si>
  <si>
    <t>30F1</t>
  </si>
  <si>
    <t>30F4</t>
  </si>
  <si>
    <t>30F5</t>
  </si>
  <si>
    <t>30F6</t>
  </si>
  <si>
    <t>30F7</t>
  </si>
  <si>
    <t>30F8</t>
  </si>
  <si>
    <t>30F9</t>
  </si>
  <si>
    <t>30FA</t>
  </si>
  <si>
    <t>30FD</t>
  </si>
  <si>
    <t>30FE</t>
  </si>
  <si>
    <t>30FF</t>
  </si>
  <si>
    <t>ITERATION_MARK</t>
    <phoneticPr fontId="1"/>
  </si>
  <si>
    <t>VOICED_ITERATION_MARK</t>
    <phoneticPr fontId="1"/>
  </si>
  <si>
    <t>DIGRAPH_YORI</t>
    <phoneticPr fontId="1"/>
  </si>
  <si>
    <t>SMALL_A</t>
  </si>
  <si>
    <t>SMALL_I</t>
  </si>
  <si>
    <t>SMALL_U</t>
  </si>
  <si>
    <t>SMALL_E</t>
  </si>
  <si>
    <t>SMALL_O</t>
  </si>
  <si>
    <t>KA</t>
  </si>
  <si>
    <t>GA</t>
  </si>
  <si>
    <t>KI</t>
  </si>
  <si>
    <t>GI</t>
  </si>
  <si>
    <t>KU</t>
  </si>
  <si>
    <t>GU</t>
  </si>
  <si>
    <t>KE</t>
  </si>
  <si>
    <t>GE</t>
  </si>
  <si>
    <t>KO</t>
  </si>
  <si>
    <t>GO</t>
  </si>
  <si>
    <t>SA</t>
  </si>
  <si>
    <t>ZA</t>
  </si>
  <si>
    <t>SI</t>
  </si>
  <si>
    <t>ZI</t>
  </si>
  <si>
    <t>SU</t>
  </si>
  <si>
    <t>ZU</t>
  </si>
  <si>
    <t>SE</t>
  </si>
  <si>
    <t>ZE</t>
  </si>
  <si>
    <t>SO</t>
  </si>
  <si>
    <t>ZO</t>
  </si>
  <si>
    <t>TA</t>
  </si>
  <si>
    <t>DA</t>
  </si>
  <si>
    <t>TI</t>
  </si>
  <si>
    <t>DI</t>
  </si>
  <si>
    <t>SMALL_TU</t>
  </si>
  <si>
    <t>TU</t>
  </si>
  <si>
    <t>DU</t>
  </si>
  <si>
    <t>TE</t>
  </si>
  <si>
    <t>DE</t>
  </si>
  <si>
    <t>TO</t>
  </si>
  <si>
    <t>DO</t>
  </si>
  <si>
    <t>NA</t>
  </si>
  <si>
    <t>NI</t>
  </si>
  <si>
    <t>NU</t>
  </si>
  <si>
    <t>NE</t>
  </si>
  <si>
    <t>NO</t>
  </si>
  <si>
    <t>HA</t>
  </si>
  <si>
    <t>BA</t>
  </si>
  <si>
    <t>PA</t>
  </si>
  <si>
    <t>HI</t>
  </si>
  <si>
    <t>BI</t>
  </si>
  <si>
    <t>PI</t>
  </si>
  <si>
    <t>HU</t>
  </si>
  <si>
    <t>BU</t>
  </si>
  <si>
    <t>PU</t>
  </si>
  <si>
    <t>HE</t>
  </si>
  <si>
    <t>BE</t>
  </si>
  <si>
    <t>PE</t>
  </si>
  <si>
    <t>HO</t>
  </si>
  <si>
    <t>BO</t>
  </si>
  <si>
    <t>PO</t>
  </si>
  <si>
    <t>MA</t>
  </si>
  <si>
    <t>MI</t>
  </si>
  <si>
    <t>MU</t>
  </si>
  <si>
    <t>ME</t>
  </si>
  <si>
    <t>MO</t>
  </si>
  <si>
    <t>SMALL_YA</t>
  </si>
  <si>
    <t>YA</t>
  </si>
  <si>
    <t>SMALL_YU</t>
  </si>
  <si>
    <t>YU</t>
  </si>
  <si>
    <t>SMALL_YO</t>
  </si>
  <si>
    <t>YO</t>
  </si>
  <si>
    <t>RA</t>
  </si>
  <si>
    <t>RI</t>
  </si>
  <si>
    <t>RU</t>
  </si>
  <si>
    <t>RE</t>
  </si>
  <si>
    <t>RO</t>
  </si>
  <si>
    <t>SMALL_WA</t>
  </si>
  <si>
    <t>WA</t>
  </si>
  <si>
    <t>WI</t>
  </si>
  <si>
    <t>WE</t>
  </si>
  <si>
    <t>WO</t>
  </si>
  <si>
    <t>VU</t>
  </si>
  <si>
    <t>SMALL_KA</t>
  </si>
  <si>
    <t>SMALL_KE</t>
  </si>
  <si>
    <t>SPACE</t>
    <phoneticPr fontId="1"/>
  </si>
  <si>
    <t>0020</t>
    <phoneticPr fontId="1"/>
  </si>
  <si>
    <t>3000</t>
    <phoneticPr fontId="1"/>
  </si>
  <si>
    <t>C＃定義（全）</t>
    <rPh sb="2" eb="4">
      <t>テイギ</t>
    </rPh>
    <rPh sb="5" eb="6">
      <t>ゼン</t>
    </rPh>
    <phoneticPr fontId="1"/>
  </si>
  <si>
    <t>C＃定義（半）</t>
    <rPh sb="2" eb="4">
      <t>テイギ</t>
    </rPh>
    <rPh sb="5" eb="6">
      <t>ハン</t>
    </rPh>
    <phoneticPr fontId="1"/>
  </si>
  <si>
    <t>表示(半)</t>
    <rPh sb="3" eb="4">
      <t>ハン</t>
    </rPh>
    <phoneticPr fontId="1"/>
  </si>
  <si>
    <t>連続(半)</t>
    <rPh sb="0" eb="2">
      <t>レンゾク</t>
    </rPh>
    <rPh sb="3" eb="4">
      <t>ハン</t>
    </rPh>
    <phoneticPr fontId="1"/>
  </si>
  <si>
    <t>表示(全)</t>
    <rPh sb="3" eb="4">
      <t>ゼン</t>
    </rPh>
    <phoneticPr fontId="1"/>
  </si>
  <si>
    <t>連続(全)</t>
    <rPh sb="0" eb="2">
      <t>レンゾク</t>
    </rPh>
    <rPh sb="3" eb="4">
      <t>ゼン</t>
    </rPh>
    <phoneticPr fontId="1"/>
  </si>
  <si>
    <t>全角スペースの定義位置が特殊なのでシフト対象外</t>
    <rPh sb="0" eb="2">
      <t>ゼンカク</t>
    </rPh>
    <rPh sb="7" eb="9">
      <t>テイギ</t>
    </rPh>
    <rPh sb="9" eb="11">
      <t>イチ</t>
    </rPh>
    <rPh sb="12" eb="14">
      <t>トクシュ</t>
    </rPh>
    <rPh sb="20" eb="23">
      <t>タイショウガイ</t>
    </rPh>
    <phoneticPr fontId="1"/>
  </si>
  <si>
    <t>Code(半)</t>
    <rPh sb="5" eb="6">
      <t>ハン</t>
    </rPh>
    <phoneticPr fontId="1"/>
  </si>
  <si>
    <t>Code(全)</t>
    <rPh sb="5" eb="6">
      <t>ゼン</t>
    </rPh>
    <phoneticPr fontId="1"/>
  </si>
  <si>
    <t>Prefix</t>
    <phoneticPr fontId="1"/>
  </si>
  <si>
    <t>SYMBOL</t>
    <phoneticPr fontId="1"/>
  </si>
  <si>
    <t>DIGIT</t>
    <phoneticPr fontId="1"/>
  </si>
  <si>
    <t>CAPITAL_A</t>
  </si>
  <si>
    <t>CAPITAL_B</t>
  </si>
  <si>
    <t>CAPITAL_C</t>
  </si>
  <si>
    <t>CAPITAL_D</t>
  </si>
  <si>
    <t>CAPITAL_E</t>
  </si>
  <si>
    <t>CAPITAL_F</t>
  </si>
  <si>
    <t>CAPITAL_G</t>
  </si>
  <si>
    <t>CAPITAL_H</t>
  </si>
  <si>
    <t>CAPITAL_I</t>
  </si>
  <si>
    <t>CAPITAL_J</t>
  </si>
  <si>
    <t>CAPITAL_K</t>
  </si>
  <si>
    <t>CAPITAL_L</t>
  </si>
  <si>
    <t>CAPITAL_M</t>
  </si>
  <si>
    <t>CAPITAL_N</t>
  </si>
  <si>
    <t>CAPITAL_O</t>
  </si>
  <si>
    <t>CAPITAL_P</t>
  </si>
  <si>
    <t>CAPITAL_Q</t>
  </si>
  <si>
    <t>CAPITAL_R</t>
  </si>
  <si>
    <t>CAPITAL_S</t>
  </si>
  <si>
    <t>CAPITAL_T</t>
  </si>
  <si>
    <t>CAPITAL_U</t>
  </si>
  <si>
    <t>CAPITAL_V</t>
  </si>
  <si>
    <t>CAPITAL_W</t>
  </si>
  <si>
    <t>CAPITAL_X</t>
  </si>
  <si>
    <t>CAPITAL_Y</t>
  </si>
  <si>
    <t>CAPITAL_Z</t>
  </si>
  <si>
    <t>LATIN</t>
    <phoneticPr fontId="1"/>
  </si>
  <si>
    <t>SMALL_B</t>
  </si>
  <si>
    <t>SMALL_C</t>
  </si>
  <si>
    <t>SMALL_D</t>
  </si>
  <si>
    <t>SMALL_F</t>
  </si>
  <si>
    <t>SMALL_G</t>
  </si>
  <si>
    <t>SMALL_H</t>
  </si>
  <si>
    <t>SMALL_J</t>
  </si>
  <si>
    <t>SMALL_K</t>
  </si>
  <si>
    <t>SMALL_L</t>
  </si>
  <si>
    <t>SMALL_M</t>
  </si>
  <si>
    <t>SMALL_N</t>
  </si>
  <si>
    <t>SMALL_P</t>
  </si>
  <si>
    <t>SMALL_Q</t>
  </si>
  <si>
    <t>SMALL_R</t>
  </si>
  <si>
    <t>SMALL_S</t>
  </si>
  <si>
    <t>SMALL_T</t>
  </si>
  <si>
    <t>SMALL_V</t>
  </si>
  <si>
    <t>SMALL_W</t>
  </si>
  <si>
    <t>SMALL_X</t>
  </si>
  <si>
    <t>SMALL_Y</t>
  </si>
  <si>
    <t>SMALL_Z</t>
  </si>
  <si>
    <t>KATAKANA</t>
    <phoneticPr fontId="1"/>
  </si>
  <si>
    <t>PROLONGED_SOUND_MARK</t>
    <phoneticPr fontId="1"/>
  </si>
  <si>
    <t>HANGUL</t>
    <phoneticPr fontId="1"/>
  </si>
  <si>
    <t>KIYEOK</t>
  </si>
  <si>
    <t>SSANGKIYEOK</t>
  </si>
  <si>
    <t>KIYEOK-SIOS</t>
  </si>
  <si>
    <t>NIEUN</t>
  </si>
  <si>
    <t>NIEUN-CIEUC</t>
  </si>
  <si>
    <t>NIEUN-HIEUH</t>
  </si>
  <si>
    <t>TIKEUT</t>
  </si>
  <si>
    <t>SSANGTIKEUT</t>
  </si>
  <si>
    <t>RIEUL</t>
  </si>
  <si>
    <t>RIEUL-HIEUH</t>
  </si>
  <si>
    <t>MIEUM</t>
  </si>
  <si>
    <t>PIEUP</t>
  </si>
  <si>
    <t>SSANGPIEUP</t>
  </si>
  <si>
    <t>PIEUP-SIOS</t>
  </si>
  <si>
    <t>SIOS</t>
  </si>
  <si>
    <t>SSANGSIOS</t>
  </si>
  <si>
    <t>IEUNG</t>
  </si>
  <si>
    <t>CIEUC</t>
  </si>
  <si>
    <t>SSANGCIEUC</t>
  </si>
  <si>
    <t>AE</t>
  </si>
  <si>
    <t>YAE</t>
  </si>
  <si>
    <t>EO</t>
  </si>
  <si>
    <t>YEO</t>
  </si>
  <si>
    <t>YE</t>
  </si>
  <si>
    <t>WAE</t>
  </si>
  <si>
    <t>EU</t>
  </si>
  <si>
    <t>YI</t>
  </si>
  <si>
    <t>FILLER</t>
  </si>
  <si>
    <t>RIEUL-KIYEOK</t>
  </si>
  <si>
    <t>RIEUL-MIEUM</t>
  </si>
  <si>
    <t>RIEUL-PIEUP</t>
  </si>
  <si>
    <t>RIEUL-SIOS</t>
  </si>
  <si>
    <t>RIEUL-THIEUTH</t>
  </si>
  <si>
    <t>RIEUL-PHIEUPH</t>
  </si>
  <si>
    <t>CHIEUCH</t>
  </si>
  <si>
    <t>KHIEUKH</t>
  </si>
  <si>
    <t>THIEUTH</t>
  </si>
  <si>
    <t>PHIEUPH</t>
  </si>
  <si>
    <t>HIEUH</t>
  </si>
  <si>
    <t>OE</t>
  </si>
  <si>
    <t>WEO</t>
  </si>
  <si>
    <t>コード(平)</t>
    <rPh sb="4" eb="5">
      <t>ヒラ</t>
    </rPh>
    <phoneticPr fontId="1"/>
  </si>
  <si>
    <t>表示(平)</t>
    <rPh sb="3" eb="4">
      <t>ヒラ</t>
    </rPh>
    <phoneticPr fontId="1"/>
  </si>
  <si>
    <t>連続(平)</t>
    <rPh sb="0" eb="2">
      <t>レンゾク</t>
    </rPh>
    <rPh sb="3" eb="4">
      <t>ヒラ</t>
    </rPh>
    <phoneticPr fontId="1"/>
  </si>
  <si>
    <t>コード(片)</t>
    <rPh sb="4" eb="5">
      <t>カタ</t>
    </rPh>
    <phoneticPr fontId="1"/>
  </si>
  <si>
    <t>表示(片)</t>
    <rPh sb="3" eb="4">
      <t>カタ</t>
    </rPh>
    <phoneticPr fontId="1"/>
  </si>
  <si>
    <t>連続(片)</t>
    <rPh sb="0" eb="2">
      <t>レンゾク</t>
    </rPh>
    <rPh sb="3" eb="4">
      <t>カタ</t>
    </rPh>
    <phoneticPr fontId="1"/>
  </si>
  <si>
    <t>C＃定義(平)</t>
    <rPh sb="2" eb="4">
      <t>テイギ</t>
    </rPh>
    <rPh sb="5" eb="6">
      <t>ヒラ</t>
    </rPh>
    <phoneticPr fontId="1"/>
  </si>
  <si>
    <t>C＃定義(片)</t>
    <rPh sb="2" eb="4">
      <t>テイギ</t>
    </rPh>
    <rPh sb="5" eb="6">
      <t>カタ</t>
    </rPh>
    <phoneticPr fontId="1"/>
  </si>
  <si>
    <t>VA</t>
  </si>
  <si>
    <t>VO</t>
  </si>
  <si>
    <t>ｶﾞ</t>
  </si>
  <si>
    <t>ｷﾞ</t>
  </si>
  <si>
    <t>ｸﾞ</t>
  </si>
  <si>
    <t>ｹﾞ</t>
  </si>
  <si>
    <t>ｺﾞ</t>
  </si>
  <si>
    <t>ｻﾞ</t>
  </si>
  <si>
    <t>ｽﾞ</t>
  </si>
  <si>
    <t>ｾﾞ</t>
  </si>
  <si>
    <t>ｿﾞ</t>
  </si>
  <si>
    <t>ﾀﾞ</t>
  </si>
  <si>
    <t>ﾁﾞ</t>
  </si>
  <si>
    <t>ﾂﾞ</t>
  </si>
  <si>
    <t>ﾃﾞ</t>
  </si>
  <si>
    <t>ﾄﾞ</t>
  </si>
  <si>
    <t>ﾊﾞ</t>
  </si>
  <si>
    <t>ﾊﾟ</t>
  </si>
  <si>
    <t>ﾋﾞ</t>
  </si>
  <si>
    <t>ﾋﾟ</t>
  </si>
  <si>
    <t>ﾌﾞ</t>
  </si>
  <si>
    <t>ﾌﾟ</t>
  </si>
  <si>
    <t>ﾍﾞ</t>
  </si>
  <si>
    <t>ﾍﾟ</t>
  </si>
  <si>
    <t>ﾎﾞ</t>
  </si>
  <si>
    <t>ﾎﾟ</t>
  </si>
  <si>
    <t>ﾜﾞ</t>
  </si>
  <si>
    <t>ｦﾞ</t>
  </si>
  <si>
    <t>Code1</t>
    <phoneticPr fontId="1"/>
  </si>
  <si>
    <t>Code2</t>
    <phoneticPr fontId="1"/>
  </si>
  <si>
    <t>表示1</t>
    <rPh sb="0" eb="2">
      <t>ヒョウジ</t>
    </rPh>
    <phoneticPr fontId="1"/>
  </si>
  <si>
    <t>表示2</t>
    <rPh sb="0" eb="2">
      <t>ヒョウジ</t>
    </rPh>
    <phoneticPr fontId="1"/>
  </si>
  <si>
    <t>表示(大)</t>
    <rPh sb="3" eb="4">
      <t>ダイ</t>
    </rPh>
    <phoneticPr fontId="1"/>
  </si>
  <si>
    <t>連続(大)</t>
    <rPh sb="0" eb="2">
      <t>レンゾク</t>
    </rPh>
    <rPh sb="3" eb="4">
      <t>ダイ</t>
    </rPh>
    <phoneticPr fontId="1"/>
  </si>
  <si>
    <t>コード(大)</t>
    <rPh sb="4" eb="5">
      <t>ダイ</t>
    </rPh>
    <phoneticPr fontId="1"/>
  </si>
  <si>
    <t>表示(小)</t>
    <rPh sb="3" eb="4">
      <t>ショウ</t>
    </rPh>
    <phoneticPr fontId="1"/>
  </si>
  <si>
    <t>コード(小)</t>
    <rPh sb="4" eb="5">
      <t>ショウ</t>
    </rPh>
    <phoneticPr fontId="1"/>
  </si>
  <si>
    <t>連続(小)</t>
    <rPh sb="0" eb="2">
      <t>レンゾク</t>
    </rPh>
    <rPh sb="3" eb="4">
      <t>ショウ</t>
    </rPh>
    <phoneticPr fontId="1"/>
  </si>
  <si>
    <t>これはなに？</t>
    <phoneticPr fontId="1"/>
  </si>
  <si>
    <t>○ひらがな・カタカナ</t>
    <phoneticPr fontId="1"/>
  </si>
  <si>
    <t>○半角・全角</t>
    <rPh sb="1" eb="3">
      <t>ハンカク</t>
    </rPh>
    <rPh sb="4" eb="6">
      <t>ゼンカク</t>
    </rPh>
    <phoneticPr fontId="1"/>
  </si>
  <si>
    <t>○大文字・小文字</t>
    <rPh sb="1" eb="4">
      <t>オオモジ</t>
    </rPh>
    <rPh sb="5" eb="8">
      <t>コモジ</t>
    </rPh>
    <phoneticPr fontId="1"/>
  </si>
  <si>
    <t>Kanariaで提供する下記の3パターンの変換処理の「変換前」「変換後」の組み合わせを書き出したもの。</t>
    <rPh sb="8" eb="10">
      <t>テイキョウ</t>
    </rPh>
    <rPh sb="12" eb="14">
      <t>カキ</t>
    </rPh>
    <rPh sb="21" eb="25">
      <t>ヘンカンショリ</t>
    </rPh>
    <rPh sb="27" eb="30">
      <t>ヘンカンマエ</t>
    </rPh>
    <rPh sb="32" eb="34">
      <t>ヘンカン</t>
    </rPh>
    <rPh sb="34" eb="35">
      <t>アト</t>
    </rPh>
    <rPh sb="37" eb="38">
      <t>ク</t>
    </rPh>
    <rPh sb="39" eb="40">
      <t>ア</t>
    </rPh>
    <rPh sb="43" eb="44">
      <t>カ</t>
    </rPh>
    <rPh sb="45" eb="46">
      <t>ダ</t>
    </rPh>
    <phoneticPr fontId="1"/>
  </si>
  <si>
    <t>UnitTestで使用する試験値生成にも使用している。</t>
  </si>
  <si>
    <t>また、表の内容を元にコードとしてcsファイルにコピペ出来る文字列生成と、</t>
    <rPh sb="3" eb="4">
      <t>ヒョウ</t>
    </rPh>
    <rPh sb="5" eb="7">
      <t>ナイヨウ</t>
    </rPh>
    <rPh sb="8" eb="9">
      <t>モト</t>
    </rPh>
    <rPh sb="26" eb="28">
      <t>デキ</t>
    </rPh>
    <rPh sb="29" eb="32">
      <t>モジレツ</t>
    </rPh>
    <rPh sb="32" eb="34">
      <t>セイセイ</t>
    </rPh>
    <phoneticPr fontId="1"/>
  </si>
  <si>
    <t>参考</t>
    <rPh sb="0" eb="2">
      <t>サンコウ</t>
    </rPh>
    <phoneticPr fontId="1"/>
  </si>
  <si>
    <t>このファイルを作成するにあたって下記のサイトを活用した。</t>
    <rPh sb="7" eb="9">
      <t>サクセイ</t>
    </rPh>
    <rPh sb="16" eb="18">
      <t>カキ</t>
    </rPh>
    <rPh sb="23" eb="25">
      <t>カツヨウ</t>
    </rPh>
    <phoneticPr fontId="1"/>
  </si>
  <si>
    <t>http://www.asahi-net.or.jp/~ax2s-kmtn/ref/unicode/index.html</t>
  </si>
  <si>
    <t>図書館員のコンピュータ基礎講座</t>
    <phoneticPr fontId="1"/>
  </si>
  <si>
    <t>UnitTest</t>
    <phoneticPr fontId="1"/>
  </si>
  <si>
    <t>半角</t>
    <rPh sb="0" eb="2">
      <t>ハンカク</t>
    </rPh>
    <phoneticPr fontId="1"/>
  </si>
  <si>
    <t>C＃定義(大)</t>
    <rPh sb="2" eb="4">
      <t>テイギ</t>
    </rPh>
    <rPh sb="5" eb="6">
      <t>ダイ</t>
    </rPh>
    <phoneticPr fontId="1"/>
  </si>
  <si>
    <t>C＃定義(小)</t>
    <rPh sb="2" eb="4">
      <t>テイギ</t>
    </rPh>
    <rPh sb="5" eb="6">
      <t>ショウ</t>
    </rPh>
    <phoneticPr fontId="1"/>
  </si>
  <si>
    <t>全角</t>
    <rPh sb="0" eb="2">
      <t>ゼンカク</t>
    </rPh>
    <phoneticPr fontId="1"/>
  </si>
  <si>
    <t>変数名（半）</t>
    <rPh sb="0" eb="3">
      <t>ヘンスウメイ</t>
    </rPh>
    <rPh sb="4" eb="5">
      <t>ハン</t>
    </rPh>
    <phoneticPr fontId="1"/>
  </si>
  <si>
    <t>変数名（全）</t>
    <rPh sb="0" eb="3">
      <t>ヘンスウメイ</t>
    </rPh>
    <rPh sb="4" eb="5">
      <t>ゼン</t>
    </rPh>
    <phoneticPr fontId="1"/>
  </si>
  <si>
    <t>SwitchCase（半→全）</t>
    <rPh sb="11" eb="12">
      <t>ハン</t>
    </rPh>
    <rPh sb="13" eb="14">
      <t>ゼン</t>
    </rPh>
    <phoneticPr fontId="1"/>
  </si>
  <si>
    <t>SwitchCase（全→半）</t>
    <rPh sb="11" eb="12">
      <t>ゼン</t>
    </rPh>
    <rPh sb="13" eb="14">
      <t>ハン</t>
    </rPh>
    <phoneticPr fontId="1"/>
  </si>
  <si>
    <t>VA</t>
    <phoneticPr fontId="1"/>
  </si>
  <si>
    <t>VI</t>
    <phoneticPr fontId="1"/>
  </si>
  <si>
    <t>VE</t>
    <phoneticPr fontId="1"/>
  </si>
  <si>
    <t>VO</t>
    <phoneticPr fontId="1"/>
  </si>
  <si>
    <t>Sort</t>
    <phoneticPr fontId="1"/>
  </si>
  <si>
    <t>FFFF</t>
    <phoneticPr fontId="1"/>
  </si>
  <si>
    <t>C＃定義（全→半）</t>
    <rPh sb="5" eb="6">
      <t>ゼン</t>
    </rPh>
    <rPh sb="7" eb="8">
      <t>ハン</t>
    </rPh>
    <phoneticPr fontId="1"/>
  </si>
  <si>
    <t>変数名（半）</t>
    <rPh sb="0" eb="3">
      <t>ヘンスウメイゼン2</t>
    </rPh>
    <rPh sb="4" eb="5">
      <t>ハン</t>
    </rPh>
    <phoneticPr fontId="1"/>
  </si>
  <si>
    <t>ｼﾞ</t>
    <phoneticPr fontId="1"/>
  </si>
  <si>
    <t>Code3</t>
    <phoneticPr fontId="1"/>
  </si>
  <si>
    <t>表示3</t>
    <rPh sb="0" eb="2">
      <t>ヒョウジ</t>
    </rPh>
    <phoneticPr fontId="1"/>
  </si>
  <si>
    <t>Offset(清)</t>
    <rPh sb="7" eb="8">
      <t>キヨシ</t>
    </rPh>
    <phoneticPr fontId="1"/>
  </si>
  <si>
    <t>Offset(濁)</t>
    <rPh sb="7" eb="8">
      <t>ダク</t>
    </rPh>
    <phoneticPr fontId="1"/>
  </si>
  <si>
    <t>表示4</t>
    <rPh sb="0" eb="2">
      <t>ヒョウジ</t>
    </rPh>
    <phoneticPr fontId="1"/>
  </si>
  <si>
    <t>表示5</t>
    <rPh sb="0" eb="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</si>
</sst>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22"/>
      <color theme="1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49" fontId="2" fillId="4" borderId="0" xfId="0" applyNumberFormat="1" applyFont="1" applyFill="1">
      <alignment vertical="center"/>
    </xf>
    <xf numFmtId="0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49" fontId="2" fillId="5" borderId="0" xfId="0" applyNumberFormat="1" applyFont="1" applyFill="1">
      <alignment vertical="center"/>
    </xf>
    <xf numFmtId="0" fontId="2" fillId="5" borderId="0" xfId="0" applyNumberFormat="1" applyFont="1" applyFill="1">
      <alignment vertical="center"/>
    </xf>
    <xf numFmtId="0" fontId="2" fillId="6" borderId="0" xfId="0" applyFont="1" applyFill="1">
      <alignment vertical="center"/>
    </xf>
    <xf numFmtId="49" fontId="2" fillId="6" borderId="0" xfId="0" applyNumberFormat="1" applyFont="1" applyFill="1">
      <alignment vertical="center"/>
    </xf>
    <xf numFmtId="0" fontId="2" fillId="6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49" fontId="2" fillId="7" borderId="0" xfId="0" applyNumberFormat="1" applyFont="1" applyFill="1">
      <alignment vertical="center"/>
    </xf>
    <xf numFmtId="0" fontId="2" fillId="7" borderId="0" xfId="0" applyNumberFormat="1" applyFont="1" applyFill="1">
      <alignment vertical="center"/>
    </xf>
    <xf numFmtId="0" fontId="2" fillId="8" borderId="0" xfId="0" applyFont="1" applyFill="1">
      <alignment vertical="center"/>
    </xf>
    <xf numFmtId="49" fontId="2" fillId="8" borderId="0" xfId="0" applyNumberFormat="1" applyFont="1" applyFill="1">
      <alignment vertical="center"/>
    </xf>
    <xf numFmtId="0" fontId="2" fillId="8" borderId="0" xfId="0" applyNumberFormat="1" applyFont="1" applyFill="1">
      <alignment vertical="center"/>
    </xf>
    <xf numFmtId="0" fontId="2" fillId="9" borderId="0" xfId="0" applyFont="1" applyFill="1">
      <alignment vertical="center"/>
    </xf>
    <xf numFmtId="49" fontId="2" fillId="9" borderId="0" xfId="0" applyNumberFormat="1" applyFont="1" applyFill="1">
      <alignment vertical="center"/>
    </xf>
    <xf numFmtId="0" fontId="2" fillId="9" borderId="0" xfId="0" applyNumberFormat="1" applyFont="1" applyFill="1">
      <alignment vertical="center"/>
    </xf>
    <xf numFmtId="0" fontId="2" fillId="10" borderId="0" xfId="0" applyFont="1" applyFill="1">
      <alignment vertical="center"/>
    </xf>
    <xf numFmtId="49" fontId="2" fillId="10" borderId="0" xfId="0" applyNumberFormat="1" applyFont="1" applyFill="1">
      <alignment vertical="center"/>
    </xf>
    <xf numFmtId="0" fontId="2" fillId="10" borderId="0" xfId="0" applyNumberFormat="1" applyFont="1" applyFill="1">
      <alignment vertical="center"/>
    </xf>
    <xf numFmtId="0" fontId="2" fillId="11" borderId="0" xfId="0" applyFont="1" applyFill="1">
      <alignment vertical="center"/>
    </xf>
    <xf numFmtId="49" fontId="2" fillId="11" borderId="0" xfId="0" applyNumberFormat="1" applyFont="1" applyFill="1">
      <alignment vertical="center"/>
    </xf>
    <xf numFmtId="0" fontId="2" fillId="11" borderId="0" xfId="0" applyNumberFormat="1" applyFont="1" applyFill="1">
      <alignment vertical="center"/>
    </xf>
    <xf numFmtId="0" fontId="0" fillId="12" borderId="0" xfId="0" applyFill="1">
      <alignment vertical="center"/>
    </xf>
    <xf numFmtId="0" fontId="2" fillId="12" borderId="0" xfId="0" applyNumberFormat="1" applyFont="1" applyFill="1">
      <alignment vertical="center"/>
    </xf>
    <xf numFmtId="0" fontId="2" fillId="12" borderId="0" xfId="0" applyFont="1" applyFill="1">
      <alignment vertical="center"/>
    </xf>
    <xf numFmtId="0" fontId="0" fillId="13" borderId="0" xfId="0" applyFill="1">
      <alignment vertical="center"/>
    </xf>
    <xf numFmtId="0" fontId="2" fillId="13" borderId="0" xfId="0" applyNumberFormat="1" applyFont="1" applyFill="1">
      <alignment vertical="center"/>
    </xf>
    <xf numFmtId="0" fontId="0" fillId="14" borderId="0" xfId="0" applyFill="1">
      <alignment vertical="center"/>
    </xf>
    <xf numFmtId="0" fontId="2" fillId="14" borderId="0" xfId="0" applyNumberFormat="1" applyFont="1" applyFill="1">
      <alignment vertical="center"/>
    </xf>
  </cellXfs>
  <cellStyles count="1">
    <cellStyle name="標準" xfId="0" builtinId="0"/>
  </cellStyles>
  <dxfs count="76"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6BACE2-1AB7-4DF9-96FD-806F53261E0D}" name="ひらがな・カタカナ5" displayName="ひらがな・カタカナ5" ref="B2:O54" totalsRowShown="0" headerRowDxfId="75" dataDxfId="74">
  <autoFilter ref="B2:O54" xr:uid="{CC04C26F-AF47-4B5B-8ECA-D2AC9BC45151}"/>
  <sortState xmlns:xlrd2="http://schemas.microsoft.com/office/spreadsheetml/2017/richdata2" ref="B3:O28">
    <sortCondition ref="E3:E28"/>
  </sortState>
  <tableColumns count="14">
    <tableColumn id="1" xr3:uid="{393FD0DC-73AA-492A-AE39-1264C9EC0571}" name="名称" dataDxfId="73"/>
    <tableColumn id="15" xr3:uid="{8982815C-7B31-4725-8A10-B305D4E21DFC}" name="カテゴリ" dataDxfId="72"/>
    <tableColumn id="16" xr3:uid="{6F6E7FB5-EA1B-4863-8E66-3FAAE5B17B2F}" name="Prefix" dataDxfId="71"/>
    <tableColumn id="3" xr3:uid="{41BD93C4-BD50-422B-AA75-7A4B82E3C767}" name="コード(大)" dataDxfId="70"/>
    <tableColumn id="4" xr3:uid="{9A9DEB22-0CAD-4479-86CA-0E8EA1BA578A}" name="表示(大)" dataDxfId="69">
      <calculatedColumnFormula>IF(ひらがな・カタカナ5[[#This Row],[コード(大)]]="","-",_xlfn.UNICHAR(HEX2DEC(E3)))</calculatedColumnFormula>
    </tableColumn>
    <tableColumn id="10" xr3:uid="{97F3E603-9F45-4D4D-9C3A-DCE0B5F8F972}" name="連続(大)" dataDxfId="68">
      <calculatedColumnFormula>IF(ROW()&lt;=3, "-", IF((HEX2DEC(ひらがな・カタカナ5[[#This Row],[コード(大)]])-1)=HEX2DEC($E2),"○", ""))</calculatedColumnFormula>
    </tableColumn>
    <tableColumn id="5" xr3:uid="{14AB625D-F9BA-4DFC-A732-9BFADAA51A87}" name="コード(小)" dataDxfId="67"/>
    <tableColumn id="6" xr3:uid="{72F24BAE-F634-4B06-90FA-AF1481FB21AA}" name="表示(小)" dataDxfId="66">
      <calculatedColumnFormula>IF(ひらがな・カタカナ5[[#This Row],[コード(小)]]="","-",_xlfn.UNICHAR(HEX2DEC(H3)))</calculatedColumnFormula>
    </tableColumn>
    <tableColumn id="11" xr3:uid="{5396EF37-6726-422D-BB98-BE3B69B8E627}" name="連続(小)" dataDxfId="65">
      <calculatedColumnFormula>IF(ROW()&lt;=3, "-", IF((HEX2DEC(ひらがな・カタカナ5[[#This Row],[コード(大)]])-1)=HEX2DEC($E2),"○", ""))</calculatedColumnFormula>
    </tableColumn>
    <tableColumn id="12" xr3:uid="{E40F8C2B-EE29-45E1-8E9D-FFD45CDF503A}" name="Offset" dataDxfId="64">
      <calculatedColumnFormula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calculatedColumnFormula>
    </tableColumn>
    <tableColumn id="7" xr3:uid="{886BA6F4-523D-4CFB-B2F2-03A335680C9B}" name="C＃定義(大)" dataDxfId="63">
      <calculatedColumnFormula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calculatedColumnFormula>
    </tableColumn>
    <tableColumn id="8" xr3:uid="{A35B8EBF-524A-477B-BD90-6843DD2421CC}" name="C＃定義(小)" dataDxfId="62">
      <calculatedColumnFormula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calculatedColumnFormula>
    </tableColumn>
    <tableColumn id="14" xr3:uid="{DC19F7FF-3ED4-4060-A25F-0941299D6647}" name="UnitTest" dataDxfId="61">
      <calculatedColumnFormula>"new UpperLowerPair() {Upper = """&amp;ひらがな・カタカナ5[[#This Row],[表示(大)]]&amp;""", Lower = """&amp;ひらがな・カタカナ5[[#This Row],[表示(小)]]&amp;"""},"</calculatedColumnFormula>
    </tableColumn>
    <tableColumn id="13" xr3:uid="{797524AC-62FC-4AEB-89EE-04ADF1F4C470}" name="備考" dataDxfId="6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DF8CA-8824-4170-AA4E-B1F07CC4E9D2}" name="ひらがな・カタカナ" displayName="ひらがな・カタカナ" ref="B2:N95" totalsRowShown="0" headerRowDxfId="59" dataDxfId="58">
  <autoFilter ref="B2:N95" xr:uid="{CC04C26F-AF47-4B5B-8ECA-D2AC9BC45151}"/>
  <sortState xmlns:xlrd2="http://schemas.microsoft.com/office/spreadsheetml/2017/richdata2" ref="B3:N95">
    <sortCondition ref="C95"/>
  </sortState>
  <tableColumns count="13">
    <tableColumn id="1" xr3:uid="{69303D71-15DC-449F-B1CD-84EF29A4B514}" name="名称" dataDxfId="57"/>
    <tableColumn id="3" xr3:uid="{0ACC5AAF-24E2-4176-908F-86BE506E56D3}" name="コード(平)" dataDxfId="56"/>
    <tableColumn id="4" xr3:uid="{36E36A0C-DE69-420F-A0B9-16416CF62374}" name="表示(平)" dataDxfId="55">
      <calculatedColumnFormula>IF(ひらがな・カタカナ[[#This Row],[コード(平)]]="","-",_xlfn.UNICHAR(HEX2DEC(C3)))</calculatedColumnFormula>
    </tableColumn>
    <tableColumn id="10" xr3:uid="{BA277794-AEB9-475C-A712-515141EEC22D}" name="連続(平)" dataDxfId="54">
      <calculatedColumnFormula>IF(ROW()&lt;=3, "-", IF((HEX2DEC(ひらがな・カタカナ[[#This Row],[コード(平)]])-1)=HEX2DEC($C2),"○", ""))</calculatedColumnFormula>
    </tableColumn>
    <tableColumn id="5" xr3:uid="{4D16C8E2-B0BD-4031-9303-B6F9E6E8CC84}" name="コード(片)" dataDxfId="53">
      <calculatedColumnFormula>_xlfn.UNICHAR(HEX2DEC(E3))</calculatedColumnFormula>
    </tableColumn>
    <tableColumn id="6" xr3:uid="{7A6B6C11-2B12-49C9-9224-5067DEBE4152}" name="表示(片)" dataDxfId="52">
      <calculatedColumnFormula>IF(ひらがな・カタカナ[[#This Row],[コード(片)]]="","-",_xlfn.UNICHAR(HEX2DEC(F3)))</calculatedColumnFormula>
    </tableColumn>
    <tableColumn id="11" xr3:uid="{F6679AF6-73F8-4005-8879-7FBB982C4E51}" name="連続(片)" dataDxfId="51">
      <calculatedColumnFormula>IF(ROW()&lt;=3, "-", IF((HEX2DEC(ひらがな・カタカナ[[#This Row],[コード(平)]])-1)=HEX2DEC($C2),"○", ""))</calculatedColumnFormula>
    </tableColumn>
    <tableColumn id="12" xr3:uid="{206C63E0-9255-479E-A071-F59B7296F3B3}" name="Offset" dataDxfId="50">
      <calculatedColumnFormula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calculatedColumnFormula>
    </tableColumn>
    <tableColumn id="15" xr3:uid="{6D975EA8-80D1-4A55-B853-DEA6148ABBCE}" name="Sort" dataDxfId="49">
      <calculatedColumnFormula>HEX2DEC(ひらがな・カタカナ[[#This Row],[コード(平)]])</calculatedColumnFormula>
    </tableColumn>
    <tableColumn id="7" xr3:uid="{7E3D4A76-6837-469A-9740-187F0172E495}" name="C＃定義(平)" dataDxfId="48">
      <calculatedColumnFormula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calculatedColumnFormula>
    </tableColumn>
    <tableColumn id="8" xr3:uid="{87D5BFC1-6763-45C1-BC53-94B9D2EA116F}" name="C＃定義(片)" dataDxfId="47">
      <calculatedColumnFormula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calculatedColumnFormula>
    </tableColumn>
    <tableColumn id="14" xr3:uid="{5F155E6E-B877-48DC-B3A3-0CE229097870}" name="UnitTest" dataDxfId="46">
      <calculatedColumnFormula>"new HiraganaKatakanaPair() {Hiragana = """&amp;ひらがな・カタカナ[[#This Row],[表示(平)]]&amp;""", Katakana = """&amp;ひらがな・カタカナ[[#This Row],[表示(片)]]&amp;"""},"</calculatedColumnFormula>
    </tableColumn>
    <tableColumn id="13" xr3:uid="{31FB72E3-6128-4F7B-B7AF-3627E46B51BD}" name="備考" dataDxfId="45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A5879-945A-4A45-954F-72C1B682A422}" name="半角・全角" displayName="半角・全角" ref="C2:U228" totalsRowShown="0" headerRowDxfId="44" dataDxfId="43">
  <autoFilter ref="C2:U228" xr:uid="{3B630D56-3EBE-40AC-BBD0-43E7D1125773}"/>
  <sortState xmlns:xlrd2="http://schemas.microsoft.com/office/spreadsheetml/2017/richdata2" ref="C3:U228">
    <sortCondition ref="O4"/>
  </sortState>
  <tableColumns count="19">
    <tableColumn id="1" xr3:uid="{F031DC01-683D-463A-967A-6E9A088B4FE3}" name="名称" dataDxfId="42"/>
    <tableColumn id="2" xr3:uid="{55399952-053A-4D0F-AC9E-837DD68FD2AF}" name="カテゴリ" dataDxfId="41"/>
    <tableColumn id="14" xr3:uid="{D6EF6F91-4B93-474E-875A-9E7D5CEE345F}" name="Prefix" dataDxfId="40"/>
    <tableColumn id="5" xr3:uid="{D8CC4120-D51C-4C6D-8B45-24441D7CC2D7}" name="Code(半)" dataDxfId="39"/>
    <tableColumn id="6" xr3:uid="{AE51D887-A387-4196-A3C6-C1585D4ED094}" name="表示(半)" dataDxfId="38">
      <calculatedColumnFormula>_xlfn.UNICHAR(HEX2DEC(半角・全角[[#This Row],[Code(半)]]))</calculatedColumnFormula>
    </tableColumn>
    <tableColumn id="11" xr3:uid="{04D97DCD-0CF2-4379-84B8-34A705F8713F}" name="連続(半)" dataDxfId="37">
      <calculatedColumnFormula>IF(ROW()&lt;=3, "-", IF((HEX2DEC(半角・全角[[#This Row],[Code(半)]])-1)=HEX2DEC($F2),"○", ""))</calculatedColumnFormula>
    </tableColumn>
    <tableColumn id="3" xr3:uid="{7F8323AE-040A-4C4E-B43A-17CF1035B5DD}" name="Code(全)" dataDxfId="36"/>
    <tableColumn id="4" xr3:uid="{ECDD2558-48CC-4D2A-B4D9-0094FB52E10F}" name="表示(全)" dataDxfId="35">
      <calculatedColumnFormula>_xlfn.UNICHAR(HEX2DEC(半角・全角[[#This Row],[Code(全)]]))</calculatedColumnFormula>
    </tableColumn>
    <tableColumn id="10" xr3:uid="{70B7B148-DDD7-410E-8D02-B98C1E3BE76E}" name="連続(全)" dataDxfId="34">
      <calculatedColumnFormula>IF(ROW()&lt;=3, "-", IF((HEX2DEC(半角・全角[[#This Row],[Code(全)]])-1)=HEX2DEC($I2),"○", ""))</calculatedColumnFormula>
    </tableColumn>
    <tableColumn id="12" xr3:uid="{FBAD4963-9EFC-47D4-B96E-16070A8F3115}" name="Offset" dataDxfId="33">
      <calculatedColumnFormula>TEXT(DEC2HEX(ABS(HEX2DEC(半角・全角[[#This Row],[Code(全)]])-HEX2DEC(半角・全角[[#This Row],[Code(半)]]))),"0000")</calculatedColumnFormula>
    </tableColumn>
    <tableColumn id="18" xr3:uid="{7A0840A6-01AB-4C48-8E98-F20789DA5374}" name="変数名（半）" dataDxfId="32">
      <calculatedColumnFormula>SUBSTITUTE("NARROW_"&amp;半角・全角[[#This Row],[Prefix]]&amp;"_"&amp;半角・全角[[#This Row],[名称]],"-","_")</calculatedColumnFormula>
    </tableColumn>
    <tableColumn id="19" xr3:uid="{C0809AA3-50C5-40E4-9A82-9F902534ED92}" name="変数名（全）" dataDxfId="31">
      <calculatedColumnFormula>SUBSTITUTE("WIDE_"&amp;半角・全角[[#This Row],[Prefix]]&amp;"_"&amp;半角・全角[[#This Row],[名称]],"-","_")</calculatedColumnFormula>
    </tableColumn>
    <tableColumn id="20" xr3:uid="{7BBD7EAF-FDAE-4E82-9D12-78B0D1ACDA17}" name="Sort" dataDxfId="30">
      <calculatedColumnFormula>HEX2DEC(半角・全角[[#This Row],[Code(全)]])</calculatedColumnFormula>
    </tableColumn>
    <tableColumn id="7" xr3:uid="{042CA080-CC4F-4C9D-8BCE-D7633FD7C9BC}" name="C＃定義（半）" dataDxfId="29">
      <calculatedColumnFormula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calculatedColumnFormula>
    </tableColumn>
    <tableColumn id="8" xr3:uid="{AF1444C6-F74E-4B24-A0A5-3A681525471C}" name="C＃定義（全）" dataDxfId="28">
      <calculatedColumnFormula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calculatedColumnFormula>
    </tableColumn>
    <tableColumn id="16" xr3:uid="{82CD84AF-AF5D-4325-AA25-E81DD964CE21}" name="SwitchCase（半→全）" dataDxfId="27">
      <calculatedColumnFormula>"case Chars."&amp;半角・全角[[#This Row],[変数名（半）]]&amp;":"&amp;CHAR(10)&amp;"    resultCharArray[resultIndex++] = Chars."&amp;半角・全角[[#This Row],[変数名（全）]]&amp;";"&amp;CHAR(10)&amp;"    break;"</calculatedColumnFormula>
    </tableColumn>
    <tableColumn id="17" xr3:uid="{6E0AD2A0-2C1C-48B0-A6E1-E2648FE51469}" name="SwitchCase（全→半）" dataDxfId="26">
      <calculatedColumnFormula>"case Chars."&amp;半角・全角[[#This Row],[変数名（全）]]&amp;":"&amp;CHAR(10)&amp;"    resultCharArray[resultIndex++] = Chars."&amp;半角・全角[[#This Row],[変数名（半）]]&amp;";"&amp;CHAR(10)&amp;"    break;"</calculatedColumnFormula>
    </tableColumn>
    <tableColumn id="15" xr3:uid="{5790207B-D47F-4A88-987F-AB11BB935123}" name="UnitTest" dataDxfId="25">
      <calculatedColumnFormula>"new NarrowWidePair() {Narrow = """&amp;半角・全角[[#This Row],[表示(半)]]&amp;""", Wide = """&amp;半角・全角[[#This Row],[表示(全)]]&amp;"""},"</calculatedColumnFormula>
    </tableColumn>
    <tableColumn id="13" xr3:uid="{B3E06127-69F6-4ED5-A1F9-A7517B695089}" name="備考" dataDxfId="2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644BC7-5D31-4268-B0F4-55DFFC325BF1}" name="濁音・半濁音" displayName="濁音・半濁音" ref="C2:X30" totalsRowShown="0" headerRowDxfId="23" dataDxfId="22">
  <autoFilter ref="C2:X30" xr:uid="{06A21CA5-1CAF-4477-BE98-6ED3ABD99C0D}"/>
  <sortState xmlns:xlrd2="http://schemas.microsoft.com/office/spreadsheetml/2017/richdata2" ref="C3:X30">
    <sortCondition ref="D3:D30"/>
    <sortCondition ref="F3:F30"/>
  </sortState>
  <tableColumns count="22">
    <tableColumn id="1" xr3:uid="{05A4262C-DD13-4552-AFB1-F4BC8885C8E5}" name="名称" dataDxfId="21"/>
    <tableColumn id="2" xr3:uid="{6A927ADC-7C42-4D28-B7F2-EFA78ECA088E}" name="Code(全)" dataDxfId="20"/>
    <tableColumn id="14" xr3:uid="{4304FBFD-4A00-41CE-B880-627BAC0D8861}" name="表示(全)" dataDxfId="19">
      <calculatedColumnFormula>_xlfn.UNICHAR(HEX2DEC(D3))</calculatedColumnFormula>
    </tableColumn>
    <tableColumn id="5" xr3:uid="{BA70E75F-55CF-4833-BD6D-14E84F7C503F}" name="表示(半)" dataDxfId="18"/>
    <tableColumn id="15" xr3:uid="{6613E12B-3A3E-4140-975E-CAA64C41519A}" name="Code1" dataDxfId="17">
      <calculatedColumnFormula>DEC2HEX(_xlfn.UNICODE(濁音・半濁音[[#This Row],[表示1]]))</calculatedColumnFormula>
    </tableColumn>
    <tableColumn id="6" xr3:uid="{EECF2C1B-1710-4B13-8B8F-EA6A4309B13B}" name="表示1" dataDxfId="16">
      <calculatedColumnFormula>LEFT(濁音・半濁音[[#This Row],[表示(半)]],1)</calculatedColumnFormula>
    </tableColumn>
    <tableColumn id="3" xr3:uid="{1B7C9BBB-8BD1-46D5-89D6-0CB8D3BBCF16}" name="Code2" dataDxfId="15">
      <calculatedColumnFormula>DEC2HEX(_xlfn.UNICODE(濁音・半濁音[[#This Row],[表示2]]))</calculatedColumnFormula>
    </tableColumn>
    <tableColumn id="11" xr3:uid="{57A02E75-991F-4AA4-8586-F19E39DB8229}" name="表示2" dataDxfId="14">
      <calculatedColumnFormula>RIGHT(濁音・半濁音[[#This Row],[表示(半)]],1)</calculatedColumnFormula>
    </tableColumn>
    <tableColumn id="22" xr3:uid="{05CFCE6F-AA41-4178-8352-C5A2D76A8484}" name="Code3" dataDxfId="13">
      <calculatedColumnFormula>DEC2HEX(_xlfn.UNICODE(濁音・半濁音[[#This Row],[表示3]]))</calculatedColumnFormula>
    </tableColumn>
    <tableColumn id="23" xr3:uid="{4090EE1E-5AB6-4A26-935B-68DEC32DC33F}" name="表示3" dataDxfId="12">
      <calculatedColumnFormula>DBCS(濁音・半濁音[[#This Row],[表示1]])</calculatedColumnFormula>
    </tableColumn>
    <tableColumn id="24" xr3:uid="{18D625EE-73FF-43A3-B792-65ECBFB4ACC1}" name="Offset(清)" dataDxfId="11">
      <calculatedColumnFormula>TEXT(DEC2HEX(ABS(HEX2DEC(濁音・半濁音[[#This Row],[Code1]])-HEX2DEC(濁音・半濁音[[#This Row],[Code3]]))),"0000")</calculatedColumnFormula>
    </tableColumn>
    <tableColumn id="26" xr3:uid="{3955483E-DA36-4B97-985A-6DC4C8FBD6AC}" name="表示4" dataDxfId="10">
      <calculatedColumnFormula>_xlfn.UNICHAR(HEX2DEC(濁音・半濁音[[#This Row],[Code1]])-HEX2DEC(濁音・半濁音[[#This Row],[Offset(清)]]))</calculatedColumnFormula>
    </tableColumn>
    <tableColumn id="25" xr3:uid="{EB1EC949-BFB3-49A5-805D-0D1D322946A4}" name="Offset(濁)" dataDxfId="9">
      <calculatedColumnFormula>TEXT(DEC2HEX(ABS(HEX2DEC(濁音・半濁音[[#This Row],[Code1]])-HEX2DEC(濁音・半濁音[[#This Row],[Code(全)]]))),"0000")</calculatedColumnFormula>
    </tableColumn>
    <tableColumn id="27" xr3:uid="{D9D8B5E2-F825-409D-BCFD-F234CD2B4C67}" name="表示5" dataDxfId="8">
      <calculatedColumnFormula>_xlfn.UNICHAR(HEX2DEC(濁音・半濁音[[#This Row],[Code1]])-HEX2DEC(濁音・半濁音[[#This Row],[Offset(濁)]]))</calculatedColumnFormula>
    </tableColumn>
    <tableColumn id="21" xr3:uid="{099F7E70-4A28-464B-BBAF-6B472E389B43}" name="変数名（全）" dataDxfId="7">
      <calculatedColumnFormula>"WIDE_KATAKANA_"&amp;濁音・半濁音[[#This Row],[名称]]</calculatedColumnFormula>
    </tableColumn>
    <tableColumn id="20" xr3:uid="{F85B11A5-51C8-48E6-AC06-0661E6F7C588}" name="変数名（半）" dataDxfId="6">
      <calculatedColumnFormula>"NARROW_KATAKANA_"&amp;濁音・半濁音[[#This Row],[名称]]</calculatedColumnFormula>
    </tableColumn>
    <tableColumn id="16" xr3:uid="{63ADFC84-B100-494D-A2E4-EE604966DFA8}" name="C＃定義（全）" dataDxfId="5">
      <calculatedColumnFormula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calculatedColumnFormula>
    </tableColumn>
    <tableColumn id="7" xr3:uid="{7E84BB8F-F742-4BC2-BCD2-24DF8A5394E5}" name="C＃定義（半）" dataDxfId="4">
      <calculatedColumnFormula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calculatedColumnFormula>
    </tableColumn>
    <tableColumn id="19" xr3:uid="{EA26A4A2-5BD8-42C4-B923-2279E244CE87}" name="SwitchCase（半→全）" dataDxfId="3">
      <calculatedColumnFormula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calculatedColumnFormula>
    </tableColumn>
    <tableColumn id="18" xr3:uid="{36F13F38-6C74-43D4-830E-EDED8BD6FA9A}" name="C＃定義（全→半）" dataDxfId="2">
      <calculatedColumnFormula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calculatedColumnFormula>
    </tableColumn>
    <tableColumn id="17" xr3:uid="{ACA7EC0D-EFF8-4529-B8E5-84BEB0D23C1A}" name="UnitTest" dataDxfId="1">
      <calculatedColumnFormula>"new NarrowWidePair() {Narrow = """&amp;濁音・半濁音[[#This Row],[表示(半)]]&amp;""", Wide = """&amp;濁音・半濁音[[#This Row],[表示(全)]]&amp;"""},"</calculatedColumnFormula>
    </tableColumn>
    <tableColumn id="13" xr3:uid="{A774AC85-B644-4F7A-AE27-B9C9D89E6493}" name="備考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C93B-36B5-4B85-AB9B-69D81F133F4F}">
  <dimension ref="B2:D15"/>
  <sheetViews>
    <sheetView workbookViewId="0"/>
  </sheetViews>
  <sheetFormatPr defaultColWidth="2.25" defaultRowHeight="18.75" x14ac:dyDescent="0.4"/>
  <sheetData>
    <row r="2" spans="2:4" ht="35.25" x14ac:dyDescent="0.4">
      <c r="B2" s="6" t="s">
        <v>906</v>
      </c>
    </row>
    <row r="3" spans="2:4" x14ac:dyDescent="0.4">
      <c r="C3" t="s">
        <v>910</v>
      </c>
    </row>
    <row r="4" spans="2:4" x14ac:dyDescent="0.4">
      <c r="D4" t="s">
        <v>909</v>
      </c>
    </row>
    <row r="5" spans="2:4" x14ac:dyDescent="0.4">
      <c r="D5" t="s">
        <v>907</v>
      </c>
    </row>
    <row r="6" spans="2:4" x14ac:dyDescent="0.4">
      <c r="D6" t="s">
        <v>908</v>
      </c>
    </row>
    <row r="8" spans="2:4" x14ac:dyDescent="0.4">
      <c r="C8" t="s">
        <v>912</v>
      </c>
    </row>
    <row r="9" spans="2:4" x14ac:dyDescent="0.4">
      <c r="C9" t="s">
        <v>911</v>
      </c>
    </row>
    <row r="11" spans="2:4" ht="35.25" x14ac:dyDescent="0.4">
      <c r="B11" s="6" t="s">
        <v>913</v>
      </c>
    </row>
    <row r="12" spans="2:4" x14ac:dyDescent="0.4">
      <c r="C12" t="s">
        <v>914</v>
      </c>
    </row>
    <row r="14" spans="2:4" x14ac:dyDescent="0.4">
      <c r="D14" t="s">
        <v>916</v>
      </c>
    </row>
    <row r="15" spans="2:4" x14ac:dyDescent="0.4">
      <c r="D15" t="s">
        <v>915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1D9C-3908-49D6-9AFE-D8D2085B17FD}">
  <dimension ref="B2:O54"/>
  <sheetViews>
    <sheetView zoomScale="85" zoomScaleNormal="85" workbookViewId="0">
      <selection activeCell="M11" sqref="M11"/>
    </sheetView>
  </sheetViews>
  <sheetFormatPr defaultRowHeight="13.5" x14ac:dyDescent="0.4"/>
  <cols>
    <col min="1" max="1" width="3.25" style="1" customWidth="1"/>
    <col min="2" max="2" width="8" style="1" bestFit="1" customWidth="1"/>
    <col min="3" max="3" width="12.25" style="1" bestFit="1" customWidth="1"/>
    <col min="4" max="4" width="10.5" style="1" bestFit="1" customWidth="1"/>
    <col min="5" max="5" width="8.625" style="2" customWidth="1"/>
    <col min="6" max="6" width="8.625" style="1" customWidth="1"/>
    <col min="7" max="7" width="8.625" style="4" customWidth="1"/>
    <col min="8" max="8" width="8.625" style="2" customWidth="1"/>
    <col min="9" max="9" width="8.625" style="1" customWidth="1"/>
    <col min="10" max="10" width="8.625" style="4" customWidth="1"/>
    <col min="11" max="11" width="13" style="4" bestFit="1" customWidth="1"/>
    <col min="12" max="12" width="58.25" style="1" bestFit="1" customWidth="1"/>
    <col min="13" max="13" width="56" style="1" bestFit="1" customWidth="1"/>
    <col min="14" max="14" width="56" style="1" customWidth="1"/>
    <col min="15" max="15" width="43.5" style="1" customWidth="1"/>
    <col min="16" max="16384" width="9" style="1"/>
  </cols>
  <sheetData>
    <row r="2" spans="2:15" x14ac:dyDescent="0.4">
      <c r="B2" s="1" t="s">
        <v>27</v>
      </c>
      <c r="C2" s="1" t="s">
        <v>205</v>
      </c>
      <c r="D2" s="1" t="s">
        <v>765</v>
      </c>
      <c r="E2" s="2" t="s">
        <v>902</v>
      </c>
      <c r="F2" s="1" t="s">
        <v>900</v>
      </c>
      <c r="G2" s="4" t="s">
        <v>901</v>
      </c>
      <c r="H2" s="2" t="s">
        <v>904</v>
      </c>
      <c r="I2" s="1" t="s">
        <v>903</v>
      </c>
      <c r="J2" s="4" t="s">
        <v>905</v>
      </c>
      <c r="K2" s="4" t="s">
        <v>540</v>
      </c>
      <c r="L2" s="2" t="s">
        <v>919</v>
      </c>
      <c r="M2" s="2" t="s">
        <v>920</v>
      </c>
      <c r="N2" s="2" t="s">
        <v>917</v>
      </c>
      <c r="O2" s="2" t="s">
        <v>541</v>
      </c>
    </row>
    <row r="3" spans="2:15" ht="54" x14ac:dyDescent="0.4">
      <c r="B3" s="2" t="s">
        <v>1</v>
      </c>
      <c r="C3" s="2" t="s">
        <v>918</v>
      </c>
      <c r="D3" s="2" t="s">
        <v>106</v>
      </c>
      <c r="E3" s="2" t="s">
        <v>442</v>
      </c>
      <c r="F3" s="4" t="str">
        <f>IF(ひらがな・カタカナ5[[#This Row],[コード(大)]]="","-",_xlfn.UNICHAR(HEX2DEC(E3)))</f>
        <v>A</v>
      </c>
      <c r="G3" s="4" t="str">
        <f>IF(ROW()&lt;=3, "-", IF((HEX2DEC(ひらがな・カタカナ5[[#This Row],[コード(大)]])-1)=HEX2DEC($E2),"○", ""))</f>
        <v>-</v>
      </c>
      <c r="H3" s="2" t="s">
        <v>474</v>
      </c>
      <c r="I3" s="4" t="str">
        <f>IF(ひらがな・カタカナ5[[#This Row],[コード(小)]]="","-",_xlfn.UNICHAR(HEX2DEC(H3)))</f>
        <v>a</v>
      </c>
      <c r="J3" s="4" t="str">
        <f>IF(ROW()&lt;=3, "-", IF((HEX2DEC(ひらがな・カタカナ5[[#This Row],[コード(大)]])-1)=HEX2DEC($E2),"○", ""))</f>
        <v>-</v>
      </c>
      <c r="K3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" s="3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半角ASCIIA
/// &lt;/summary&gt;
public const char NARROW_LATIN_CAPITAL_A = '\u0041';</v>
      </c>
      <c r="M3" s="3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半角ASCIIa
/// &lt;/summary&gt;
public const char NARROW_LATIN_SMALL_A = '\u0061';</v>
      </c>
      <c r="N3" s="3" t="str">
        <f>"new UpperLowerPair() {Upper = """&amp;ひらがな・カタカナ5[[#This Row],[表示(大)]]&amp;""", Lower = """&amp;ひらがな・カタカナ5[[#This Row],[表示(小)]]&amp;"""},"</f>
        <v>new UpperLowerPair() {Upper = "A", Lower = "a"},</v>
      </c>
      <c r="O3" s="2"/>
    </row>
    <row r="4" spans="2:15" ht="54" x14ac:dyDescent="0.4">
      <c r="B4" s="2" t="s">
        <v>2</v>
      </c>
      <c r="C4" s="2" t="s">
        <v>918</v>
      </c>
      <c r="D4" s="2" t="s">
        <v>106</v>
      </c>
      <c r="E4" s="2" t="s">
        <v>443</v>
      </c>
      <c r="F4" s="4" t="str">
        <f>IF(ひらがな・カタカナ5[[#This Row],[コード(大)]]="","-",_xlfn.UNICHAR(HEX2DEC(E4)))</f>
        <v>B</v>
      </c>
      <c r="G4" s="4" t="str">
        <f>IF(ROW()&lt;=3, "-", IF((HEX2DEC(ひらがな・カタカナ5[[#This Row],[コード(大)]])-1)=HEX2DEC($E3),"○", ""))</f>
        <v>○</v>
      </c>
      <c r="H4" s="2" t="s">
        <v>475</v>
      </c>
      <c r="I4" s="4" t="str">
        <f>IF(ひらがな・カタカナ5[[#This Row],[コード(小)]]="","-",_xlfn.UNICHAR(HEX2DEC(H4)))</f>
        <v>b</v>
      </c>
      <c r="J4" s="4" t="str">
        <f>IF(ROW()&lt;=3, "-", IF((HEX2DEC(ひらがな・カタカナ5[[#This Row],[コード(大)]])-1)=HEX2DEC($E3),"○", ""))</f>
        <v>○</v>
      </c>
      <c r="K4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半角ASCIIB
/// &lt;/summary&gt;
public const char NARROW_LATIN_CAPITAL_B = '\u0042';</v>
      </c>
      <c r="M4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半角ASCIIb
/// &lt;/summary&gt;
public const char NARROW_LATIN_SMALL_B = '\u0062';</v>
      </c>
      <c r="N4" s="5" t="str">
        <f>"new UpperLowerPair() {Upper = """&amp;ひらがな・カタカナ5[[#This Row],[表示(大)]]&amp;""", Lower = """&amp;ひらがな・カタカナ5[[#This Row],[表示(小)]]&amp;"""},"</f>
        <v>new UpperLowerPair() {Upper = "B", Lower = "b"},</v>
      </c>
      <c r="O4" s="2"/>
    </row>
    <row r="5" spans="2:15" ht="54" x14ac:dyDescent="0.4">
      <c r="B5" s="2" t="s">
        <v>3</v>
      </c>
      <c r="C5" s="2" t="s">
        <v>918</v>
      </c>
      <c r="D5" s="2" t="s">
        <v>106</v>
      </c>
      <c r="E5" s="2" t="s">
        <v>444</v>
      </c>
      <c r="F5" s="4" t="str">
        <f>IF(ひらがな・カタカナ5[[#This Row],[コード(大)]]="","-",_xlfn.UNICHAR(HEX2DEC(E5)))</f>
        <v>C</v>
      </c>
      <c r="G5" s="4" t="str">
        <f>IF(ROW()&lt;=3, "-", IF((HEX2DEC(ひらがな・カタカナ5[[#This Row],[コード(大)]])-1)=HEX2DEC($E4),"○", ""))</f>
        <v>○</v>
      </c>
      <c r="H5" s="2" t="s">
        <v>476</v>
      </c>
      <c r="I5" s="4" t="str">
        <f>IF(ひらがな・カタカナ5[[#This Row],[コード(小)]]="","-",_xlfn.UNICHAR(HEX2DEC(H5)))</f>
        <v>c</v>
      </c>
      <c r="J5" s="4" t="str">
        <f>IF(ROW()&lt;=3, "-", IF((HEX2DEC(ひらがな・カタカナ5[[#This Row],[コード(大)]])-1)=HEX2DEC($E4),"○", ""))</f>
        <v>○</v>
      </c>
      <c r="K5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5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半角ASCIIC
/// &lt;/summary&gt;
public const char NARROW_LATIN_CAPITAL_C = '\u0043';</v>
      </c>
      <c r="M5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半角ASCIIc
/// &lt;/summary&gt;
public const char NARROW_LATIN_SMALL_C = '\u0063';</v>
      </c>
      <c r="N5" s="5" t="str">
        <f>"new UpperLowerPair() {Upper = """&amp;ひらがな・カタカナ5[[#This Row],[表示(大)]]&amp;""", Lower = """&amp;ひらがな・カタカナ5[[#This Row],[表示(小)]]&amp;"""},"</f>
        <v>new UpperLowerPair() {Upper = "C", Lower = "c"},</v>
      </c>
      <c r="O5" s="2"/>
    </row>
    <row r="6" spans="2:15" ht="54" x14ac:dyDescent="0.4">
      <c r="B6" s="2" t="s">
        <v>4</v>
      </c>
      <c r="C6" s="2" t="s">
        <v>918</v>
      </c>
      <c r="D6" s="2" t="s">
        <v>106</v>
      </c>
      <c r="E6" s="2" t="s">
        <v>445</v>
      </c>
      <c r="F6" s="4" t="str">
        <f>IF(ひらがな・カタカナ5[[#This Row],[コード(大)]]="","-",_xlfn.UNICHAR(HEX2DEC(E6)))</f>
        <v>D</v>
      </c>
      <c r="G6" s="4" t="str">
        <f>IF(ROW()&lt;=3, "-", IF((HEX2DEC(ひらがな・カタカナ5[[#This Row],[コード(大)]])-1)=HEX2DEC($E5),"○", ""))</f>
        <v>○</v>
      </c>
      <c r="H6" s="2" t="s">
        <v>477</v>
      </c>
      <c r="I6" s="4" t="str">
        <f>IF(ひらがな・カタカナ5[[#This Row],[コード(小)]]="","-",_xlfn.UNICHAR(HEX2DEC(H6)))</f>
        <v>d</v>
      </c>
      <c r="J6" s="4" t="str">
        <f>IF(ROW()&lt;=3, "-", IF((HEX2DEC(ひらがな・カタカナ5[[#This Row],[コード(大)]])-1)=HEX2DEC($E5),"○", ""))</f>
        <v>○</v>
      </c>
      <c r="K6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6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半角ASCIID
/// &lt;/summary&gt;
public const char NARROW_LATIN_CAPITAL_D = '\u0044';</v>
      </c>
      <c r="M6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半角ASCIId
/// &lt;/summary&gt;
public const char NARROW_LATIN_SMALL_D = '\u0064';</v>
      </c>
      <c r="N6" s="5" t="str">
        <f>"new UpperLowerPair() {Upper = """&amp;ひらがな・カタカナ5[[#This Row],[表示(大)]]&amp;""", Lower = """&amp;ひらがな・カタカナ5[[#This Row],[表示(小)]]&amp;"""},"</f>
        <v>new UpperLowerPair() {Upper = "D", Lower = "d"},</v>
      </c>
      <c r="O6" s="2"/>
    </row>
    <row r="7" spans="2:15" ht="54" x14ac:dyDescent="0.4">
      <c r="B7" s="2" t="s">
        <v>5</v>
      </c>
      <c r="C7" s="2" t="s">
        <v>918</v>
      </c>
      <c r="D7" s="2" t="s">
        <v>106</v>
      </c>
      <c r="E7" s="2" t="s">
        <v>446</v>
      </c>
      <c r="F7" s="4" t="str">
        <f>IF(ひらがな・カタカナ5[[#This Row],[コード(大)]]="","-",_xlfn.UNICHAR(HEX2DEC(E7)))</f>
        <v>E</v>
      </c>
      <c r="G7" s="4" t="str">
        <f>IF(ROW()&lt;=3, "-", IF((HEX2DEC(ひらがな・カタカナ5[[#This Row],[コード(大)]])-1)=HEX2DEC($E6),"○", ""))</f>
        <v>○</v>
      </c>
      <c r="H7" s="2" t="s">
        <v>478</v>
      </c>
      <c r="I7" s="4" t="str">
        <f>IF(ひらがな・カタカナ5[[#This Row],[コード(小)]]="","-",_xlfn.UNICHAR(HEX2DEC(H7)))</f>
        <v>e</v>
      </c>
      <c r="J7" s="4" t="str">
        <f>IF(ROW()&lt;=3, "-", IF((HEX2DEC(ひらがな・カタカナ5[[#This Row],[コード(大)]])-1)=HEX2DEC($E6),"○", ""))</f>
        <v>○</v>
      </c>
      <c r="K7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7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半角ASCIIE
/// &lt;/summary&gt;
public const char NARROW_LATIN_CAPITAL_E = '\u0045';</v>
      </c>
      <c r="M7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半角ASCIIe
/// &lt;/summary&gt;
public const char NARROW_LATIN_SMALL_E = '\u0065';</v>
      </c>
      <c r="N7" s="5" t="str">
        <f>"new UpperLowerPair() {Upper = """&amp;ひらがな・カタカナ5[[#This Row],[表示(大)]]&amp;""", Lower = """&amp;ひらがな・カタカナ5[[#This Row],[表示(小)]]&amp;"""},"</f>
        <v>new UpperLowerPair() {Upper = "E", Lower = "e"},</v>
      </c>
      <c r="O7" s="2"/>
    </row>
    <row r="8" spans="2:15" ht="54" x14ac:dyDescent="0.4">
      <c r="B8" s="2" t="s">
        <v>6</v>
      </c>
      <c r="C8" s="2" t="s">
        <v>918</v>
      </c>
      <c r="D8" s="2" t="s">
        <v>106</v>
      </c>
      <c r="E8" s="2" t="s">
        <v>447</v>
      </c>
      <c r="F8" s="4" t="str">
        <f>IF(ひらがな・カタカナ5[[#This Row],[コード(大)]]="","-",_xlfn.UNICHAR(HEX2DEC(E8)))</f>
        <v>F</v>
      </c>
      <c r="G8" s="4" t="str">
        <f>IF(ROW()&lt;=3, "-", IF((HEX2DEC(ひらがな・カタカナ5[[#This Row],[コード(大)]])-1)=HEX2DEC($E7),"○", ""))</f>
        <v>○</v>
      </c>
      <c r="H8" s="2" t="s">
        <v>479</v>
      </c>
      <c r="I8" s="4" t="str">
        <f>IF(ひらがな・カタカナ5[[#This Row],[コード(小)]]="","-",_xlfn.UNICHAR(HEX2DEC(H8)))</f>
        <v>f</v>
      </c>
      <c r="J8" s="4" t="str">
        <f>IF(ROW()&lt;=3, "-", IF((HEX2DEC(ひらがな・カタカナ5[[#This Row],[コード(大)]])-1)=HEX2DEC($E7),"○", ""))</f>
        <v>○</v>
      </c>
      <c r="K8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8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半角ASCIIF
/// &lt;/summary&gt;
public const char NARROW_LATIN_CAPITAL_F = '\u0046';</v>
      </c>
      <c r="M8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半角ASCIIf
/// &lt;/summary&gt;
public const char NARROW_LATIN_SMALL_F = '\u0066';</v>
      </c>
      <c r="N8" s="5" t="str">
        <f>"new UpperLowerPair() {Upper = """&amp;ひらがな・カタカナ5[[#This Row],[表示(大)]]&amp;""", Lower = """&amp;ひらがな・カタカナ5[[#This Row],[表示(小)]]&amp;"""},"</f>
        <v>new UpperLowerPair() {Upper = "F", Lower = "f"},</v>
      </c>
      <c r="O8" s="2"/>
    </row>
    <row r="9" spans="2:15" ht="54" x14ac:dyDescent="0.4">
      <c r="B9" s="2" t="s">
        <v>7</v>
      </c>
      <c r="C9" s="2" t="s">
        <v>918</v>
      </c>
      <c r="D9" s="2" t="s">
        <v>106</v>
      </c>
      <c r="E9" s="2" t="s">
        <v>448</v>
      </c>
      <c r="F9" s="4" t="str">
        <f>IF(ひらがな・カタカナ5[[#This Row],[コード(大)]]="","-",_xlfn.UNICHAR(HEX2DEC(E9)))</f>
        <v>G</v>
      </c>
      <c r="G9" s="4" t="str">
        <f>IF(ROW()&lt;=3, "-", IF((HEX2DEC(ひらがな・カタカナ5[[#This Row],[コード(大)]])-1)=HEX2DEC($E8),"○", ""))</f>
        <v>○</v>
      </c>
      <c r="H9" s="2" t="s">
        <v>480</v>
      </c>
      <c r="I9" s="4" t="str">
        <f>IF(ひらがな・カタカナ5[[#This Row],[コード(小)]]="","-",_xlfn.UNICHAR(HEX2DEC(H9)))</f>
        <v>g</v>
      </c>
      <c r="J9" s="4" t="str">
        <f>IF(ROW()&lt;=3, "-", IF((HEX2DEC(ひらがな・カタカナ5[[#This Row],[コード(大)]])-1)=HEX2DEC($E8),"○", ""))</f>
        <v>○</v>
      </c>
      <c r="K9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9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半角ASCIIG
/// &lt;/summary&gt;
public const char NARROW_LATIN_CAPITAL_G = '\u0047';</v>
      </c>
      <c r="M9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半角ASCIIg
/// &lt;/summary&gt;
public const char NARROW_LATIN_SMALL_G = '\u0067';</v>
      </c>
      <c r="N9" s="5" t="str">
        <f>"new UpperLowerPair() {Upper = """&amp;ひらがな・カタカナ5[[#This Row],[表示(大)]]&amp;""", Lower = """&amp;ひらがな・カタカナ5[[#This Row],[表示(小)]]&amp;"""},"</f>
        <v>new UpperLowerPair() {Upper = "G", Lower = "g"},</v>
      </c>
      <c r="O9" s="2"/>
    </row>
    <row r="10" spans="2:15" ht="54" x14ac:dyDescent="0.4">
      <c r="B10" s="2" t="s">
        <v>8</v>
      </c>
      <c r="C10" s="2" t="s">
        <v>918</v>
      </c>
      <c r="D10" s="2" t="s">
        <v>106</v>
      </c>
      <c r="E10" s="2" t="s">
        <v>449</v>
      </c>
      <c r="F10" s="4" t="str">
        <f>IF(ひらがな・カタカナ5[[#This Row],[コード(大)]]="","-",_xlfn.UNICHAR(HEX2DEC(E10)))</f>
        <v>H</v>
      </c>
      <c r="G10" s="4" t="str">
        <f>IF(ROW()&lt;=3, "-", IF((HEX2DEC(ひらがな・カタカナ5[[#This Row],[コード(大)]])-1)=HEX2DEC($E9),"○", ""))</f>
        <v>○</v>
      </c>
      <c r="H10" s="2" t="s">
        <v>481</v>
      </c>
      <c r="I10" s="4" t="str">
        <f>IF(ひらがな・カタカナ5[[#This Row],[コード(小)]]="","-",_xlfn.UNICHAR(HEX2DEC(H10)))</f>
        <v>h</v>
      </c>
      <c r="J10" s="4" t="str">
        <f>IF(ROW()&lt;=3, "-", IF((HEX2DEC(ひらがな・カタカナ5[[#This Row],[コード(大)]])-1)=HEX2DEC($E9),"○", ""))</f>
        <v>○</v>
      </c>
      <c r="K10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0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半角ASCIIH
/// &lt;/summary&gt;
public const char NARROW_LATIN_CAPITAL_H = '\u0048';</v>
      </c>
      <c r="M10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半角ASCIIh
/// &lt;/summary&gt;
public const char NARROW_LATIN_SMALL_H = '\u0068';</v>
      </c>
      <c r="N10" s="5" t="str">
        <f>"new UpperLowerPair() {Upper = """&amp;ひらがな・カタカナ5[[#This Row],[表示(大)]]&amp;""", Lower = """&amp;ひらがな・カタカナ5[[#This Row],[表示(小)]]&amp;"""},"</f>
        <v>new UpperLowerPair() {Upper = "H", Lower = "h"},</v>
      </c>
      <c r="O10" s="2"/>
    </row>
    <row r="11" spans="2:15" ht="54" x14ac:dyDescent="0.4">
      <c r="B11" s="2" t="s">
        <v>9</v>
      </c>
      <c r="C11" s="2" t="s">
        <v>918</v>
      </c>
      <c r="D11" s="2" t="s">
        <v>106</v>
      </c>
      <c r="E11" s="2" t="s">
        <v>450</v>
      </c>
      <c r="F11" s="4" t="str">
        <f>IF(ひらがな・カタカナ5[[#This Row],[コード(大)]]="","-",_xlfn.UNICHAR(HEX2DEC(E11)))</f>
        <v>I</v>
      </c>
      <c r="G11" s="4" t="str">
        <f>IF(ROW()&lt;=3, "-", IF((HEX2DEC(ひらがな・カタカナ5[[#This Row],[コード(大)]])-1)=HEX2DEC($E10),"○", ""))</f>
        <v>○</v>
      </c>
      <c r="H11" s="2" t="s">
        <v>482</v>
      </c>
      <c r="I11" s="4" t="str">
        <f>IF(ひらがな・カタカナ5[[#This Row],[コード(小)]]="","-",_xlfn.UNICHAR(HEX2DEC(H11)))</f>
        <v>i</v>
      </c>
      <c r="J11" s="4" t="str">
        <f>IF(ROW()&lt;=3, "-", IF((HEX2DEC(ひらがな・カタカナ5[[#This Row],[コード(大)]])-1)=HEX2DEC($E10),"○", ""))</f>
        <v>○</v>
      </c>
      <c r="K11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1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半角ASCIII
/// &lt;/summary&gt;
public const char NARROW_LATIN_CAPITAL_I = '\u0049';</v>
      </c>
      <c r="M11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半角ASCIIi
/// &lt;/summary&gt;
public const char NARROW_LATIN_SMALL_I = '\u0069';</v>
      </c>
      <c r="N11" s="5" t="str">
        <f>"new UpperLowerPair() {Upper = """&amp;ひらがな・カタカナ5[[#This Row],[表示(大)]]&amp;""", Lower = """&amp;ひらがな・カタカナ5[[#This Row],[表示(小)]]&amp;"""},"</f>
        <v>new UpperLowerPair() {Upper = "I", Lower = "i"},</v>
      </c>
      <c r="O11" s="2"/>
    </row>
    <row r="12" spans="2:15" ht="54" x14ac:dyDescent="0.4">
      <c r="B12" s="2" t="s">
        <v>10</v>
      </c>
      <c r="C12" s="2" t="s">
        <v>918</v>
      </c>
      <c r="D12" s="2" t="s">
        <v>106</v>
      </c>
      <c r="E12" s="2" t="s">
        <v>451</v>
      </c>
      <c r="F12" s="4" t="str">
        <f>IF(ひらがな・カタカナ5[[#This Row],[コード(大)]]="","-",_xlfn.UNICHAR(HEX2DEC(E12)))</f>
        <v>J</v>
      </c>
      <c r="G12" s="4" t="str">
        <f>IF(ROW()&lt;=3, "-", IF((HEX2DEC(ひらがな・カタカナ5[[#This Row],[コード(大)]])-1)=HEX2DEC($E11),"○", ""))</f>
        <v>○</v>
      </c>
      <c r="H12" s="2" t="s">
        <v>483</v>
      </c>
      <c r="I12" s="4" t="str">
        <f>IF(ひらがな・カタカナ5[[#This Row],[コード(小)]]="","-",_xlfn.UNICHAR(HEX2DEC(H12)))</f>
        <v>j</v>
      </c>
      <c r="J12" s="4" t="str">
        <f>IF(ROW()&lt;=3, "-", IF((HEX2DEC(ひらがな・カタカナ5[[#This Row],[コード(大)]])-1)=HEX2DEC($E11),"○", ""))</f>
        <v>○</v>
      </c>
      <c r="K12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2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半角ASCIIJ
/// &lt;/summary&gt;
public const char NARROW_LATIN_CAPITAL_J = '\u004A';</v>
      </c>
      <c r="M12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半角ASCIIj
/// &lt;/summary&gt;
public const char NARROW_LATIN_SMALL_J = '\u006A';</v>
      </c>
      <c r="N12" s="5" t="str">
        <f>"new UpperLowerPair() {Upper = """&amp;ひらがな・カタカナ5[[#This Row],[表示(大)]]&amp;""", Lower = """&amp;ひらがな・カタカナ5[[#This Row],[表示(小)]]&amp;"""},"</f>
        <v>new UpperLowerPair() {Upper = "J", Lower = "j"},</v>
      </c>
      <c r="O12" s="2"/>
    </row>
    <row r="13" spans="2:15" ht="54" x14ac:dyDescent="0.4">
      <c r="B13" s="2" t="s">
        <v>11</v>
      </c>
      <c r="C13" s="2" t="s">
        <v>918</v>
      </c>
      <c r="D13" s="2" t="s">
        <v>106</v>
      </c>
      <c r="E13" s="2" t="s">
        <v>452</v>
      </c>
      <c r="F13" s="4" t="str">
        <f>IF(ひらがな・カタカナ5[[#This Row],[コード(大)]]="","-",_xlfn.UNICHAR(HEX2DEC(E13)))</f>
        <v>K</v>
      </c>
      <c r="G13" s="4" t="str">
        <f>IF(ROW()&lt;=3, "-", IF((HEX2DEC(ひらがな・カタカナ5[[#This Row],[コード(大)]])-1)=HEX2DEC($E12),"○", ""))</f>
        <v>○</v>
      </c>
      <c r="H13" s="2" t="s">
        <v>484</v>
      </c>
      <c r="I13" s="4" t="str">
        <f>IF(ひらがな・カタカナ5[[#This Row],[コード(小)]]="","-",_xlfn.UNICHAR(HEX2DEC(H13)))</f>
        <v>k</v>
      </c>
      <c r="J13" s="4" t="str">
        <f>IF(ROW()&lt;=3, "-", IF((HEX2DEC(ひらがな・カタカナ5[[#This Row],[コード(大)]])-1)=HEX2DEC($E12),"○", ""))</f>
        <v>○</v>
      </c>
      <c r="K13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3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半角ASCIIK
/// &lt;/summary&gt;
public const char NARROW_LATIN_CAPITAL_K = '\u004B';</v>
      </c>
      <c r="M13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半角ASCIIk
/// &lt;/summary&gt;
public const char NARROW_LATIN_SMALL_K = '\u006B';</v>
      </c>
      <c r="N13" s="5" t="str">
        <f>"new UpperLowerPair() {Upper = """&amp;ひらがな・カタカナ5[[#This Row],[表示(大)]]&amp;""", Lower = """&amp;ひらがな・カタカナ5[[#This Row],[表示(小)]]&amp;"""},"</f>
        <v>new UpperLowerPair() {Upper = "K", Lower = "k"},</v>
      </c>
      <c r="O13" s="2"/>
    </row>
    <row r="14" spans="2:15" ht="54" x14ac:dyDescent="0.4">
      <c r="B14" s="2" t="s">
        <v>12</v>
      </c>
      <c r="C14" s="2" t="s">
        <v>918</v>
      </c>
      <c r="D14" s="2" t="s">
        <v>106</v>
      </c>
      <c r="E14" s="2" t="s">
        <v>453</v>
      </c>
      <c r="F14" s="4" t="str">
        <f>IF(ひらがな・カタカナ5[[#This Row],[コード(大)]]="","-",_xlfn.UNICHAR(HEX2DEC(E14)))</f>
        <v>L</v>
      </c>
      <c r="G14" s="4" t="str">
        <f>IF(ROW()&lt;=3, "-", IF((HEX2DEC(ひらがな・カタカナ5[[#This Row],[コード(大)]])-1)=HEX2DEC($E13),"○", ""))</f>
        <v>○</v>
      </c>
      <c r="H14" s="2" t="s">
        <v>485</v>
      </c>
      <c r="I14" s="4" t="str">
        <f>IF(ひらがな・カタカナ5[[#This Row],[コード(小)]]="","-",_xlfn.UNICHAR(HEX2DEC(H14)))</f>
        <v>l</v>
      </c>
      <c r="J14" s="4" t="str">
        <f>IF(ROW()&lt;=3, "-", IF((HEX2DEC(ひらがな・カタカナ5[[#This Row],[コード(大)]])-1)=HEX2DEC($E13),"○", ""))</f>
        <v>○</v>
      </c>
      <c r="K14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4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半角ASCIIL
/// &lt;/summary&gt;
public const char NARROW_LATIN_CAPITAL_L = '\u004C';</v>
      </c>
      <c r="M14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半角ASCIIl
/// &lt;/summary&gt;
public const char NARROW_LATIN_SMALL_L = '\u006C';</v>
      </c>
      <c r="N14" s="5" t="str">
        <f>"new UpperLowerPair() {Upper = """&amp;ひらがな・カタカナ5[[#This Row],[表示(大)]]&amp;""", Lower = """&amp;ひらがな・カタカナ5[[#This Row],[表示(小)]]&amp;"""},"</f>
        <v>new UpperLowerPair() {Upper = "L", Lower = "l"},</v>
      </c>
      <c r="O14" s="2"/>
    </row>
    <row r="15" spans="2:15" ht="54" x14ac:dyDescent="0.4">
      <c r="B15" s="2" t="s">
        <v>13</v>
      </c>
      <c r="C15" s="2" t="s">
        <v>918</v>
      </c>
      <c r="D15" s="2" t="s">
        <v>106</v>
      </c>
      <c r="E15" s="2" t="s">
        <v>454</v>
      </c>
      <c r="F15" s="4" t="str">
        <f>IF(ひらがな・カタカナ5[[#This Row],[コード(大)]]="","-",_xlfn.UNICHAR(HEX2DEC(E15)))</f>
        <v>M</v>
      </c>
      <c r="G15" s="4" t="str">
        <f>IF(ROW()&lt;=3, "-", IF((HEX2DEC(ひらがな・カタカナ5[[#This Row],[コード(大)]])-1)=HEX2DEC($E14),"○", ""))</f>
        <v>○</v>
      </c>
      <c r="H15" s="2" t="s">
        <v>486</v>
      </c>
      <c r="I15" s="4" t="str">
        <f>IF(ひらがな・カタカナ5[[#This Row],[コード(小)]]="","-",_xlfn.UNICHAR(HEX2DEC(H15)))</f>
        <v>m</v>
      </c>
      <c r="J15" s="4" t="str">
        <f>IF(ROW()&lt;=3, "-", IF((HEX2DEC(ひらがな・カタカナ5[[#This Row],[コード(大)]])-1)=HEX2DEC($E14),"○", ""))</f>
        <v>○</v>
      </c>
      <c r="K15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5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半角ASCIIM
/// &lt;/summary&gt;
public const char NARROW_LATIN_CAPITAL_M = '\u004D';</v>
      </c>
      <c r="M15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半角ASCIIm
/// &lt;/summary&gt;
public const char NARROW_LATIN_SMALL_M = '\u006D';</v>
      </c>
      <c r="N15" s="5" t="str">
        <f>"new UpperLowerPair() {Upper = """&amp;ひらがな・カタカナ5[[#This Row],[表示(大)]]&amp;""", Lower = """&amp;ひらがな・カタカナ5[[#This Row],[表示(小)]]&amp;"""},"</f>
        <v>new UpperLowerPair() {Upper = "M", Lower = "m"},</v>
      </c>
      <c r="O15" s="2"/>
    </row>
    <row r="16" spans="2:15" ht="54" x14ac:dyDescent="0.4">
      <c r="B16" s="2" t="s">
        <v>14</v>
      </c>
      <c r="C16" s="2" t="s">
        <v>918</v>
      </c>
      <c r="D16" s="2" t="s">
        <v>106</v>
      </c>
      <c r="E16" s="2" t="s">
        <v>455</v>
      </c>
      <c r="F16" s="4" t="str">
        <f>IF(ひらがな・カタカナ5[[#This Row],[コード(大)]]="","-",_xlfn.UNICHAR(HEX2DEC(E16)))</f>
        <v>N</v>
      </c>
      <c r="G16" s="4" t="str">
        <f>IF(ROW()&lt;=3, "-", IF((HEX2DEC(ひらがな・カタカナ5[[#This Row],[コード(大)]])-1)=HEX2DEC($E15),"○", ""))</f>
        <v>○</v>
      </c>
      <c r="H16" s="2" t="s">
        <v>487</v>
      </c>
      <c r="I16" s="4" t="str">
        <f>IF(ひらがな・カタカナ5[[#This Row],[コード(小)]]="","-",_xlfn.UNICHAR(HEX2DEC(H16)))</f>
        <v>n</v>
      </c>
      <c r="J16" s="4" t="str">
        <f>IF(ROW()&lt;=3, "-", IF((HEX2DEC(ひらがな・カタカナ5[[#This Row],[コード(大)]])-1)=HEX2DEC($E15),"○", ""))</f>
        <v>○</v>
      </c>
      <c r="K16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6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半角ASCIIN
/// &lt;/summary&gt;
public const char NARROW_LATIN_CAPITAL_N = '\u004E';</v>
      </c>
      <c r="M16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半角ASCIIn
/// &lt;/summary&gt;
public const char NARROW_LATIN_SMALL_N = '\u006E';</v>
      </c>
      <c r="N16" s="5" t="str">
        <f>"new UpperLowerPair() {Upper = """&amp;ひらがな・カタカナ5[[#This Row],[表示(大)]]&amp;""", Lower = """&amp;ひらがな・カタカナ5[[#This Row],[表示(小)]]&amp;"""},"</f>
        <v>new UpperLowerPair() {Upper = "N", Lower = "n"},</v>
      </c>
      <c r="O16" s="2"/>
    </row>
    <row r="17" spans="2:15" ht="54" x14ac:dyDescent="0.4">
      <c r="B17" s="2" t="s">
        <v>15</v>
      </c>
      <c r="C17" s="2" t="s">
        <v>918</v>
      </c>
      <c r="D17" s="2" t="s">
        <v>106</v>
      </c>
      <c r="E17" s="2" t="s">
        <v>456</v>
      </c>
      <c r="F17" s="4" t="str">
        <f>IF(ひらがな・カタカナ5[[#This Row],[コード(大)]]="","-",_xlfn.UNICHAR(HEX2DEC(E17)))</f>
        <v>O</v>
      </c>
      <c r="G17" s="4" t="str">
        <f>IF(ROW()&lt;=3, "-", IF((HEX2DEC(ひらがな・カタカナ5[[#This Row],[コード(大)]])-1)=HEX2DEC($E16),"○", ""))</f>
        <v>○</v>
      </c>
      <c r="H17" s="2" t="s">
        <v>488</v>
      </c>
      <c r="I17" s="4" t="str">
        <f>IF(ひらがな・カタカナ5[[#This Row],[コード(小)]]="","-",_xlfn.UNICHAR(HEX2DEC(H17)))</f>
        <v>o</v>
      </c>
      <c r="J17" s="4" t="str">
        <f>IF(ROW()&lt;=3, "-", IF((HEX2DEC(ひらがな・カタカナ5[[#This Row],[コード(大)]])-1)=HEX2DEC($E16),"○", ""))</f>
        <v>○</v>
      </c>
      <c r="K17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7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半角ASCIIO
/// &lt;/summary&gt;
public const char NARROW_LATIN_CAPITAL_O = '\u004F';</v>
      </c>
      <c r="M17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半角ASCIIo
/// &lt;/summary&gt;
public const char NARROW_LATIN_SMALL_O = '\u006F';</v>
      </c>
      <c r="N17" s="5" t="str">
        <f>"new UpperLowerPair() {Upper = """&amp;ひらがな・カタカナ5[[#This Row],[表示(大)]]&amp;""", Lower = """&amp;ひらがな・カタカナ5[[#This Row],[表示(小)]]&amp;"""},"</f>
        <v>new UpperLowerPair() {Upper = "O", Lower = "o"},</v>
      </c>
      <c r="O17" s="2"/>
    </row>
    <row r="18" spans="2:15" ht="54" x14ac:dyDescent="0.4">
      <c r="B18" s="2" t="s">
        <v>16</v>
      </c>
      <c r="C18" s="2" t="s">
        <v>918</v>
      </c>
      <c r="D18" s="2" t="s">
        <v>106</v>
      </c>
      <c r="E18" s="2" t="s">
        <v>457</v>
      </c>
      <c r="F18" s="4" t="str">
        <f>IF(ひらがな・カタカナ5[[#This Row],[コード(大)]]="","-",_xlfn.UNICHAR(HEX2DEC(E18)))</f>
        <v>P</v>
      </c>
      <c r="G18" s="4" t="str">
        <f>IF(ROW()&lt;=3, "-", IF((HEX2DEC(ひらがな・カタカナ5[[#This Row],[コード(大)]])-1)=HEX2DEC($E17),"○", ""))</f>
        <v>○</v>
      </c>
      <c r="H18" s="2" t="s">
        <v>489</v>
      </c>
      <c r="I18" s="4" t="str">
        <f>IF(ひらがな・カタカナ5[[#This Row],[コード(小)]]="","-",_xlfn.UNICHAR(HEX2DEC(H18)))</f>
        <v>p</v>
      </c>
      <c r="J18" s="4" t="str">
        <f>IF(ROW()&lt;=3, "-", IF((HEX2DEC(ひらがな・カタカナ5[[#This Row],[コード(大)]])-1)=HEX2DEC($E17),"○", ""))</f>
        <v>○</v>
      </c>
      <c r="K18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8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半角ASCIIP
/// &lt;/summary&gt;
public const char NARROW_LATIN_CAPITAL_P = '\u0050';</v>
      </c>
      <c r="M18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半角ASCIIp
/// &lt;/summary&gt;
public const char NARROW_LATIN_SMALL_P = '\u0070';</v>
      </c>
      <c r="N18" s="5" t="str">
        <f>"new UpperLowerPair() {Upper = """&amp;ひらがな・カタカナ5[[#This Row],[表示(大)]]&amp;""", Lower = """&amp;ひらがな・カタカナ5[[#This Row],[表示(小)]]&amp;"""},"</f>
        <v>new UpperLowerPair() {Upper = "P", Lower = "p"},</v>
      </c>
      <c r="O18" s="2"/>
    </row>
    <row r="19" spans="2:15" ht="54" x14ac:dyDescent="0.4">
      <c r="B19" s="2" t="s">
        <v>17</v>
      </c>
      <c r="C19" s="2" t="s">
        <v>918</v>
      </c>
      <c r="D19" s="2" t="s">
        <v>106</v>
      </c>
      <c r="E19" s="2" t="s">
        <v>458</v>
      </c>
      <c r="F19" s="4" t="str">
        <f>IF(ひらがな・カタカナ5[[#This Row],[コード(大)]]="","-",_xlfn.UNICHAR(HEX2DEC(E19)))</f>
        <v>Q</v>
      </c>
      <c r="G19" s="4" t="str">
        <f>IF(ROW()&lt;=3, "-", IF((HEX2DEC(ひらがな・カタカナ5[[#This Row],[コード(大)]])-1)=HEX2DEC($E18),"○", ""))</f>
        <v>○</v>
      </c>
      <c r="H19" s="2" t="s">
        <v>490</v>
      </c>
      <c r="I19" s="4" t="str">
        <f>IF(ひらがな・カタカナ5[[#This Row],[コード(小)]]="","-",_xlfn.UNICHAR(HEX2DEC(H19)))</f>
        <v>q</v>
      </c>
      <c r="J19" s="4" t="str">
        <f>IF(ROW()&lt;=3, "-", IF((HEX2DEC(ひらがな・カタカナ5[[#This Row],[コード(大)]])-1)=HEX2DEC($E18),"○", ""))</f>
        <v>○</v>
      </c>
      <c r="K19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19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半角ASCIIQ
/// &lt;/summary&gt;
public const char NARROW_LATIN_CAPITAL_Q = '\u0051';</v>
      </c>
      <c r="M19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半角ASCIIq
/// &lt;/summary&gt;
public const char NARROW_LATIN_SMALL_Q = '\u0071';</v>
      </c>
      <c r="N19" s="5" t="str">
        <f>"new UpperLowerPair() {Upper = """&amp;ひらがな・カタカナ5[[#This Row],[表示(大)]]&amp;""", Lower = """&amp;ひらがな・カタカナ5[[#This Row],[表示(小)]]&amp;"""},"</f>
        <v>new UpperLowerPair() {Upper = "Q", Lower = "q"},</v>
      </c>
      <c r="O19" s="2"/>
    </row>
    <row r="20" spans="2:15" ht="54" x14ac:dyDescent="0.4">
      <c r="B20" s="2" t="s">
        <v>18</v>
      </c>
      <c r="C20" s="2" t="s">
        <v>918</v>
      </c>
      <c r="D20" s="2" t="s">
        <v>106</v>
      </c>
      <c r="E20" s="2" t="s">
        <v>459</v>
      </c>
      <c r="F20" s="4" t="str">
        <f>IF(ひらがな・カタカナ5[[#This Row],[コード(大)]]="","-",_xlfn.UNICHAR(HEX2DEC(E20)))</f>
        <v>R</v>
      </c>
      <c r="G20" s="4" t="str">
        <f>IF(ROW()&lt;=3, "-", IF((HEX2DEC(ひらがな・カタカナ5[[#This Row],[コード(大)]])-1)=HEX2DEC($E19),"○", ""))</f>
        <v>○</v>
      </c>
      <c r="H20" s="2" t="s">
        <v>491</v>
      </c>
      <c r="I20" s="4" t="str">
        <f>IF(ひらがな・カタカナ5[[#This Row],[コード(小)]]="","-",_xlfn.UNICHAR(HEX2DEC(H20)))</f>
        <v>r</v>
      </c>
      <c r="J20" s="4" t="str">
        <f>IF(ROW()&lt;=3, "-", IF((HEX2DEC(ひらがな・カタカナ5[[#This Row],[コード(大)]])-1)=HEX2DEC($E19),"○", ""))</f>
        <v>○</v>
      </c>
      <c r="K20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0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半角ASCIIR
/// &lt;/summary&gt;
public const char NARROW_LATIN_CAPITAL_R = '\u0052';</v>
      </c>
      <c r="M20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半角ASCIIr
/// &lt;/summary&gt;
public const char NARROW_LATIN_SMALL_R = '\u0072';</v>
      </c>
      <c r="N20" s="5" t="str">
        <f>"new UpperLowerPair() {Upper = """&amp;ひらがな・カタカナ5[[#This Row],[表示(大)]]&amp;""", Lower = """&amp;ひらがな・カタカナ5[[#This Row],[表示(小)]]&amp;"""},"</f>
        <v>new UpperLowerPair() {Upper = "R", Lower = "r"},</v>
      </c>
      <c r="O20" s="2"/>
    </row>
    <row r="21" spans="2:15" ht="54" x14ac:dyDescent="0.4">
      <c r="B21" s="2" t="s">
        <v>19</v>
      </c>
      <c r="C21" s="2" t="s">
        <v>918</v>
      </c>
      <c r="D21" s="2" t="s">
        <v>106</v>
      </c>
      <c r="E21" s="2" t="s">
        <v>460</v>
      </c>
      <c r="F21" s="4" t="str">
        <f>IF(ひらがな・カタカナ5[[#This Row],[コード(大)]]="","-",_xlfn.UNICHAR(HEX2DEC(E21)))</f>
        <v>S</v>
      </c>
      <c r="G21" s="4" t="str">
        <f>IF(ROW()&lt;=3, "-", IF((HEX2DEC(ひらがな・カタカナ5[[#This Row],[コード(大)]])-1)=HEX2DEC($E20),"○", ""))</f>
        <v>○</v>
      </c>
      <c r="H21" s="2" t="s">
        <v>492</v>
      </c>
      <c r="I21" s="4" t="str">
        <f>IF(ひらがな・カタカナ5[[#This Row],[コード(小)]]="","-",_xlfn.UNICHAR(HEX2DEC(H21)))</f>
        <v>s</v>
      </c>
      <c r="J21" s="4" t="str">
        <f>IF(ROW()&lt;=3, "-", IF((HEX2DEC(ひらがな・カタカナ5[[#This Row],[コード(大)]])-1)=HEX2DEC($E20),"○", ""))</f>
        <v>○</v>
      </c>
      <c r="K21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1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半角ASCIIS
/// &lt;/summary&gt;
public const char NARROW_LATIN_CAPITAL_S = '\u0053';</v>
      </c>
      <c r="M21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半角ASCIIs
/// &lt;/summary&gt;
public const char NARROW_LATIN_SMALL_S = '\u0073';</v>
      </c>
      <c r="N21" s="5" t="str">
        <f>"new UpperLowerPair() {Upper = """&amp;ひらがな・カタカナ5[[#This Row],[表示(大)]]&amp;""", Lower = """&amp;ひらがな・カタカナ5[[#This Row],[表示(小)]]&amp;"""},"</f>
        <v>new UpperLowerPair() {Upper = "S", Lower = "s"},</v>
      </c>
      <c r="O21" s="2"/>
    </row>
    <row r="22" spans="2:15" ht="54" x14ac:dyDescent="0.4">
      <c r="B22" s="2" t="s">
        <v>20</v>
      </c>
      <c r="C22" s="2" t="s">
        <v>918</v>
      </c>
      <c r="D22" s="2" t="s">
        <v>106</v>
      </c>
      <c r="E22" s="2" t="s">
        <v>461</v>
      </c>
      <c r="F22" s="4" t="str">
        <f>IF(ひらがな・カタカナ5[[#This Row],[コード(大)]]="","-",_xlfn.UNICHAR(HEX2DEC(E22)))</f>
        <v>T</v>
      </c>
      <c r="G22" s="4" t="str">
        <f>IF(ROW()&lt;=3, "-", IF((HEX2DEC(ひらがな・カタカナ5[[#This Row],[コード(大)]])-1)=HEX2DEC($E21),"○", ""))</f>
        <v>○</v>
      </c>
      <c r="H22" s="2" t="s">
        <v>493</v>
      </c>
      <c r="I22" s="4" t="str">
        <f>IF(ひらがな・カタカナ5[[#This Row],[コード(小)]]="","-",_xlfn.UNICHAR(HEX2DEC(H22)))</f>
        <v>t</v>
      </c>
      <c r="J22" s="4" t="str">
        <f>IF(ROW()&lt;=3, "-", IF((HEX2DEC(ひらがな・カタカナ5[[#This Row],[コード(大)]])-1)=HEX2DEC($E21),"○", ""))</f>
        <v>○</v>
      </c>
      <c r="K22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2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半角ASCIIT
/// &lt;/summary&gt;
public const char NARROW_LATIN_CAPITAL_T = '\u0054';</v>
      </c>
      <c r="M22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半角ASCIIt
/// &lt;/summary&gt;
public const char NARROW_LATIN_SMALL_T = '\u0074';</v>
      </c>
      <c r="N22" s="5" t="str">
        <f>"new UpperLowerPair() {Upper = """&amp;ひらがな・カタカナ5[[#This Row],[表示(大)]]&amp;""", Lower = """&amp;ひらがな・カタカナ5[[#This Row],[表示(小)]]&amp;"""},"</f>
        <v>new UpperLowerPair() {Upper = "T", Lower = "t"},</v>
      </c>
      <c r="O22" s="2"/>
    </row>
    <row r="23" spans="2:15" ht="54" x14ac:dyDescent="0.4">
      <c r="B23" s="2" t="s">
        <v>21</v>
      </c>
      <c r="C23" s="2" t="s">
        <v>918</v>
      </c>
      <c r="D23" s="2" t="s">
        <v>106</v>
      </c>
      <c r="E23" s="2" t="s">
        <v>462</v>
      </c>
      <c r="F23" s="4" t="str">
        <f>IF(ひらがな・カタカナ5[[#This Row],[コード(大)]]="","-",_xlfn.UNICHAR(HEX2DEC(E23)))</f>
        <v>U</v>
      </c>
      <c r="G23" s="4" t="str">
        <f>IF(ROW()&lt;=3, "-", IF((HEX2DEC(ひらがな・カタカナ5[[#This Row],[コード(大)]])-1)=HEX2DEC($E22),"○", ""))</f>
        <v>○</v>
      </c>
      <c r="H23" s="2" t="s">
        <v>494</v>
      </c>
      <c r="I23" s="4" t="str">
        <f>IF(ひらがな・カタカナ5[[#This Row],[コード(小)]]="","-",_xlfn.UNICHAR(HEX2DEC(H23)))</f>
        <v>u</v>
      </c>
      <c r="J23" s="4" t="str">
        <f>IF(ROW()&lt;=3, "-", IF((HEX2DEC(ひらがな・カタカナ5[[#This Row],[コード(大)]])-1)=HEX2DEC($E22),"○", ""))</f>
        <v>○</v>
      </c>
      <c r="K23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3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半角ASCIIU
/// &lt;/summary&gt;
public const char NARROW_LATIN_CAPITAL_U = '\u0055';</v>
      </c>
      <c r="M23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半角ASCIIu
/// &lt;/summary&gt;
public const char NARROW_LATIN_SMALL_U = '\u0075';</v>
      </c>
      <c r="N23" s="5" t="str">
        <f>"new UpperLowerPair() {Upper = """&amp;ひらがな・カタカナ5[[#This Row],[表示(大)]]&amp;""", Lower = """&amp;ひらがな・カタカナ5[[#This Row],[表示(小)]]&amp;"""},"</f>
        <v>new UpperLowerPair() {Upper = "U", Lower = "u"},</v>
      </c>
      <c r="O23" s="2"/>
    </row>
    <row r="24" spans="2:15" ht="54" x14ac:dyDescent="0.4">
      <c r="B24" s="2" t="s">
        <v>22</v>
      </c>
      <c r="C24" s="2" t="s">
        <v>918</v>
      </c>
      <c r="D24" s="2" t="s">
        <v>106</v>
      </c>
      <c r="E24" s="2" t="s">
        <v>463</v>
      </c>
      <c r="F24" s="4" t="str">
        <f>IF(ひらがな・カタカナ5[[#This Row],[コード(大)]]="","-",_xlfn.UNICHAR(HEX2DEC(E24)))</f>
        <v>V</v>
      </c>
      <c r="G24" s="4" t="str">
        <f>IF(ROW()&lt;=3, "-", IF((HEX2DEC(ひらがな・カタカナ5[[#This Row],[コード(大)]])-1)=HEX2DEC($E23),"○", ""))</f>
        <v>○</v>
      </c>
      <c r="H24" s="2" t="s">
        <v>495</v>
      </c>
      <c r="I24" s="4" t="str">
        <f>IF(ひらがな・カタカナ5[[#This Row],[コード(小)]]="","-",_xlfn.UNICHAR(HEX2DEC(H24)))</f>
        <v>v</v>
      </c>
      <c r="J24" s="4" t="str">
        <f>IF(ROW()&lt;=3, "-", IF((HEX2DEC(ひらがな・カタカナ5[[#This Row],[コード(大)]])-1)=HEX2DEC($E23),"○", ""))</f>
        <v>○</v>
      </c>
      <c r="K24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4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半角ASCIIV
/// &lt;/summary&gt;
public const char NARROW_LATIN_CAPITAL_V = '\u0056';</v>
      </c>
      <c r="M24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半角ASCIIv
/// &lt;/summary&gt;
public const char NARROW_LATIN_SMALL_V = '\u0076';</v>
      </c>
      <c r="N24" s="5" t="str">
        <f>"new UpperLowerPair() {Upper = """&amp;ひらがな・カタカナ5[[#This Row],[表示(大)]]&amp;""", Lower = """&amp;ひらがな・カタカナ5[[#This Row],[表示(小)]]&amp;"""},"</f>
        <v>new UpperLowerPair() {Upper = "V", Lower = "v"},</v>
      </c>
      <c r="O24" s="2"/>
    </row>
    <row r="25" spans="2:15" ht="54" x14ac:dyDescent="0.4">
      <c r="B25" s="2" t="s">
        <v>23</v>
      </c>
      <c r="C25" s="2" t="s">
        <v>918</v>
      </c>
      <c r="D25" s="2" t="s">
        <v>106</v>
      </c>
      <c r="E25" s="2" t="s">
        <v>464</v>
      </c>
      <c r="F25" s="4" t="str">
        <f>IF(ひらがな・カタカナ5[[#This Row],[コード(大)]]="","-",_xlfn.UNICHAR(HEX2DEC(E25)))</f>
        <v>W</v>
      </c>
      <c r="G25" s="4" t="str">
        <f>IF(ROW()&lt;=3, "-", IF((HEX2DEC(ひらがな・カタカナ5[[#This Row],[コード(大)]])-1)=HEX2DEC($E24),"○", ""))</f>
        <v>○</v>
      </c>
      <c r="H25" s="2" t="s">
        <v>496</v>
      </c>
      <c r="I25" s="4" t="str">
        <f>IF(ひらがな・カタカナ5[[#This Row],[コード(小)]]="","-",_xlfn.UNICHAR(HEX2DEC(H25)))</f>
        <v>w</v>
      </c>
      <c r="J25" s="4" t="str">
        <f>IF(ROW()&lt;=3, "-", IF((HEX2DEC(ひらがな・カタカナ5[[#This Row],[コード(大)]])-1)=HEX2DEC($E24),"○", ""))</f>
        <v>○</v>
      </c>
      <c r="K25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5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半角ASCIIW
/// &lt;/summary&gt;
public const char NARROW_LATIN_CAPITAL_W = '\u0057';</v>
      </c>
      <c r="M25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半角ASCIIw
/// &lt;/summary&gt;
public const char NARROW_LATIN_SMALL_W = '\u0077';</v>
      </c>
      <c r="N25" s="5" t="str">
        <f>"new UpperLowerPair() {Upper = """&amp;ひらがな・カタカナ5[[#This Row],[表示(大)]]&amp;""", Lower = """&amp;ひらがな・カタカナ5[[#This Row],[表示(小)]]&amp;"""},"</f>
        <v>new UpperLowerPair() {Upper = "W", Lower = "w"},</v>
      </c>
      <c r="O25" s="2"/>
    </row>
    <row r="26" spans="2:15" ht="54" x14ac:dyDescent="0.4">
      <c r="B26" s="2" t="s">
        <v>24</v>
      </c>
      <c r="C26" s="2" t="s">
        <v>918</v>
      </c>
      <c r="D26" s="2" t="s">
        <v>106</v>
      </c>
      <c r="E26" s="2" t="s">
        <v>465</v>
      </c>
      <c r="F26" s="4" t="str">
        <f>IF(ひらがな・カタカナ5[[#This Row],[コード(大)]]="","-",_xlfn.UNICHAR(HEX2DEC(E26)))</f>
        <v>X</v>
      </c>
      <c r="G26" s="4" t="str">
        <f>IF(ROW()&lt;=3, "-", IF((HEX2DEC(ひらがな・カタカナ5[[#This Row],[コード(大)]])-1)=HEX2DEC($E25),"○", ""))</f>
        <v>○</v>
      </c>
      <c r="H26" s="2" t="s">
        <v>497</v>
      </c>
      <c r="I26" s="4" t="str">
        <f>IF(ひらがな・カタカナ5[[#This Row],[コード(小)]]="","-",_xlfn.UNICHAR(HEX2DEC(H26)))</f>
        <v>x</v>
      </c>
      <c r="J26" s="4" t="str">
        <f>IF(ROW()&lt;=3, "-", IF((HEX2DEC(ひらがな・カタカナ5[[#This Row],[コード(大)]])-1)=HEX2DEC($E25),"○", ""))</f>
        <v>○</v>
      </c>
      <c r="K26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6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半角ASCIIX
/// &lt;/summary&gt;
public const char NARROW_LATIN_CAPITAL_X = '\u0058';</v>
      </c>
      <c r="M26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半角ASCIIx
/// &lt;/summary&gt;
public const char NARROW_LATIN_SMALL_X = '\u0078';</v>
      </c>
      <c r="N26" s="5" t="str">
        <f>"new UpperLowerPair() {Upper = """&amp;ひらがな・カタカナ5[[#This Row],[表示(大)]]&amp;""", Lower = """&amp;ひらがな・カタカナ5[[#This Row],[表示(小)]]&amp;"""},"</f>
        <v>new UpperLowerPair() {Upper = "X", Lower = "x"},</v>
      </c>
      <c r="O26" s="2"/>
    </row>
    <row r="27" spans="2:15" ht="54" x14ac:dyDescent="0.4">
      <c r="B27" s="2" t="s">
        <v>25</v>
      </c>
      <c r="C27" s="2" t="s">
        <v>918</v>
      </c>
      <c r="D27" s="2" t="s">
        <v>106</v>
      </c>
      <c r="E27" s="2" t="s">
        <v>466</v>
      </c>
      <c r="F27" s="4" t="str">
        <f>IF(ひらがな・カタカナ5[[#This Row],[コード(大)]]="","-",_xlfn.UNICHAR(HEX2DEC(E27)))</f>
        <v>Y</v>
      </c>
      <c r="G27" s="4" t="str">
        <f>IF(ROW()&lt;=3, "-", IF((HEX2DEC(ひらがな・カタカナ5[[#This Row],[コード(大)]])-1)=HEX2DEC($E26),"○", ""))</f>
        <v>○</v>
      </c>
      <c r="H27" s="2" t="s">
        <v>498</v>
      </c>
      <c r="I27" s="4" t="str">
        <f>IF(ひらがな・カタカナ5[[#This Row],[コード(小)]]="","-",_xlfn.UNICHAR(HEX2DEC(H27)))</f>
        <v>y</v>
      </c>
      <c r="J27" s="4" t="str">
        <f>IF(ROW()&lt;=3, "-", IF((HEX2DEC(ひらがな・カタカナ5[[#This Row],[コード(大)]])-1)=HEX2DEC($E26),"○", ""))</f>
        <v>○</v>
      </c>
      <c r="K27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7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半角ASCIIY
/// &lt;/summary&gt;
public const char NARROW_LATIN_CAPITAL_Y = '\u0059';</v>
      </c>
      <c r="M27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半角ASCIIy
/// &lt;/summary&gt;
public const char NARROW_LATIN_SMALL_Y = '\u0079';</v>
      </c>
      <c r="N27" s="5" t="str">
        <f>"new UpperLowerPair() {Upper = """&amp;ひらがな・カタカナ5[[#This Row],[表示(大)]]&amp;""", Lower = """&amp;ひらがな・カタカナ5[[#This Row],[表示(小)]]&amp;"""},"</f>
        <v>new UpperLowerPair() {Upper = "Y", Lower = "y"},</v>
      </c>
      <c r="O27" s="2"/>
    </row>
    <row r="28" spans="2:15" ht="54" x14ac:dyDescent="0.4">
      <c r="B28" s="2" t="s">
        <v>26</v>
      </c>
      <c r="C28" s="2" t="s">
        <v>918</v>
      </c>
      <c r="D28" s="2" t="s">
        <v>106</v>
      </c>
      <c r="E28" s="2" t="s">
        <v>467</v>
      </c>
      <c r="F28" s="4" t="str">
        <f>IF(ひらがな・カタカナ5[[#This Row],[コード(大)]]="","-",_xlfn.UNICHAR(HEX2DEC(E28)))</f>
        <v>Z</v>
      </c>
      <c r="G28" s="4" t="str">
        <f>IF(ROW()&lt;=3, "-", IF((HEX2DEC(ひらがな・カタカナ5[[#This Row],[コード(大)]])-1)=HEX2DEC($E27),"○", ""))</f>
        <v>○</v>
      </c>
      <c r="H28" s="2" t="s">
        <v>499</v>
      </c>
      <c r="I28" s="4" t="str">
        <f>IF(ひらがな・カタカナ5[[#This Row],[コード(小)]]="","-",_xlfn.UNICHAR(HEX2DEC(H28)))</f>
        <v>z</v>
      </c>
      <c r="J28" s="4" t="str">
        <f>IF(ROW()&lt;=3, "-", IF((HEX2DEC(ひらがな・カタカナ5[[#This Row],[コード(大)]])-1)=HEX2DEC($E27),"○", ""))</f>
        <v>○</v>
      </c>
      <c r="K28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8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半角ASCIIZ
/// &lt;/summary&gt;
public const char NARROW_LATIN_CAPITAL_Z = '\u005A';</v>
      </c>
      <c r="M28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半角ASCIIz
/// &lt;/summary&gt;
public const char NARROW_LATIN_SMALL_Z = '\u007A';</v>
      </c>
      <c r="N28" s="5" t="str">
        <f>"new UpperLowerPair() {Upper = """&amp;ひらがな・カタカナ5[[#This Row],[表示(大)]]&amp;""", Lower = """&amp;ひらがな・カタカナ5[[#This Row],[表示(小)]]&amp;"""},"</f>
        <v>new UpperLowerPair() {Upper = "Z", Lower = "z"},</v>
      </c>
      <c r="O28" s="2"/>
    </row>
    <row r="29" spans="2:15" ht="54" x14ac:dyDescent="0.4">
      <c r="B29" s="2" t="s">
        <v>1</v>
      </c>
      <c r="C29" s="2" t="s">
        <v>921</v>
      </c>
      <c r="D29" s="2" t="s">
        <v>105</v>
      </c>
      <c r="E29" s="2" t="s">
        <v>345</v>
      </c>
      <c r="F29" s="4" t="str">
        <f>IF(ひらがな・カタカナ5[[#This Row],[コード(大)]]="","-",_xlfn.UNICHAR(HEX2DEC(E29)))</f>
        <v>Ａ</v>
      </c>
      <c r="G29" s="4" t="str">
        <f>IF(ROW()&lt;=3, "-", IF((HEX2DEC(ひらがな・カタカナ5[[#This Row],[コード(大)]])-1)=HEX2DEC($E28),"○", ""))</f>
        <v/>
      </c>
      <c r="H29" s="2" t="s">
        <v>377</v>
      </c>
      <c r="I29" s="4" t="str">
        <f>IF(ひらがな・カタカナ5[[#This Row],[コード(小)]]="","-",_xlfn.UNICHAR(HEX2DEC(H29)))</f>
        <v>ａ</v>
      </c>
      <c r="J29" s="4" t="str">
        <f>IF(ROW()&lt;=3, "-", IF((HEX2DEC(ひらがな・カタカナ5[[#This Row],[コード(大)]])-1)=HEX2DEC($E28),"○", ""))</f>
        <v/>
      </c>
      <c r="K29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29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全角ASCIIＡ
/// &lt;/summary&gt;
public const char WIDE_LATIN_CAPITAL_A = '\uFF21';</v>
      </c>
      <c r="M29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全角ASCIIａ
/// &lt;/summary&gt;
public const char WIDE_LATIN_SMALL_A = '\uFF41';</v>
      </c>
      <c r="N29" s="5" t="str">
        <f>"new UpperLowerPair() {Upper = """&amp;ひらがな・カタカナ5[[#This Row],[表示(大)]]&amp;""", Lower = """&amp;ひらがな・カタカナ5[[#This Row],[表示(小)]]&amp;"""},"</f>
        <v>new UpperLowerPair() {Upper = "Ａ", Lower = "ａ"},</v>
      </c>
      <c r="O29" s="2"/>
    </row>
    <row r="30" spans="2:15" ht="54" x14ac:dyDescent="0.4">
      <c r="B30" s="2" t="s">
        <v>2</v>
      </c>
      <c r="C30" s="2" t="s">
        <v>921</v>
      </c>
      <c r="D30" s="2" t="s">
        <v>105</v>
      </c>
      <c r="E30" s="2" t="s">
        <v>346</v>
      </c>
      <c r="F30" s="4" t="str">
        <f>IF(ひらがな・カタカナ5[[#This Row],[コード(大)]]="","-",_xlfn.UNICHAR(HEX2DEC(E30)))</f>
        <v>Ｂ</v>
      </c>
      <c r="G30" s="4" t="str">
        <f>IF(ROW()&lt;=3, "-", IF((HEX2DEC(ひらがな・カタカナ5[[#This Row],[コード(大)]])-1)=HEX2DEC($E29),"○", ""))</f>
        <v>○</v>
      </c>
      <c r="H30" s="2" t="s">
        <v>378</v>
      </c>
      <c r="I30" s="4" t="str">
        <f>IF(ひらがな・カタカナ5[[#This Row],[コード(小)]]="","-",_xlfn.UNICHAR(HEX2DEC(H30)))</f>
        <v>ｂ</v>
      </c>
      <c r="J30" s="4" t="str">
        <f>IF(ROW()&lt;=3, "-", IF((HEX2DEC(ひらがな・カタカナ5[[#This Row],[コード(大)]])-1)=HEX2DEC($E29),"○", ""))</f>
        <v>○</v>
      </c>
      <c r="K30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0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全角ASCIIＢ
/// &lt;/summary&gt;
public const char WIDE_LATIN_CAPITAL_B = '\uFF22';</v>
      </c>
      <c r="M30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全角ASCIIｂ
/// &lt;/summary&gt;
public const char WIDE_LATIN_SMALL_B = '\uFF42';</v>
      </c>
      <c r="N30" s="5" t="str">
        <f>"new UpperLowerPair() {Upper = """&amp;ひらがな・カタカナ5[[#This Row],[表示(大)]]&amp;""", Lower = """&amp;ひらがな・カタカナ5[[#This Row],[表示(小)]]&amp;"""},"</f>
        <v>new UpperLowerPair() {Upper = "Ｂ", Lower = "ｂ"},</v>
      </c>
      <c r="O30" s="2"/>
    </row>
    <row r="31" spans="2:15" ht="54" x14ac:dyDescent="0.4">
      <c r="B31" s="2" t="s">
        <v>3</v>
      </c>
      <c r="C31" s="2" t="s">
        <v>921</v>
      </c>
      <c r="D31" s="2" t="s">
        <v>105</v>
      </c>
      <c r="E31" s="2" t="s">
        <v>347</v>
      </c>
      <c r="F31" s="4" t="str">
        <f>IF(ひらがな・カタカナ5[[#This Row],[コード(大)]]="","-",_xlfn.UNICHAR(HEX2DEC(E31)))</f>
        <v>Ｃ</v>
      </c>
      <c r="G31" s="4" t="str">
        <f>IF(ROW()&lt;=3, "-", IF((HEX2DEC(ひらがな・カタカナ5[[#This Row],[コード(大)]])-1)=HEX2DEC($E30),"○", ""))</f>
        <v>○</v>
      </c>
      <c r="H31" s="2" t="s">
        <v>379</v>
      </c>
      <c r="I31" s="4" t="str">
        <f>IF(ひらがな・カタカナ5[[#This Row],[コード(小)]]="","-",_xlfn.UNICHAR(HEX2DEC(H31)))</f>
        <v>ｃ</v>
      </c>
      <c r="J31" s="4" t="str">
        <f>IF(ROW()&lt;=3, "-", IF((HEX2DEC(ひらがな・カタカナ5[[#This Row],[コード(大)]])-1)=HEX2DEC($E30),"○", ""))</f>
        <v>○</v>
      </c>
      <c r="K31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1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全角ASCIIＣ
/// &lt;/summary&gt;
public const char WIDE_LATIN_CAPITAL_C = '\uFF23';</v>
      </c>
      <c r="M31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全角ASCIIｃ
/// &lt;/summary&gt;
public const char WIDE_LATIN_SMALL_C = '\uFF43';</v>
      </c>
      <c r="N31" s="5" t="str">
        <f>"new UpperLowerPair() {Upper = """&amp;ひらがな・カタカナ5[[#This Row],[表示(大)]]&amp;""", Lower = """&amp;ひらがな・カタカナ5[[#This Row],[表示(小)]]&amp;"""},"</f>
        <v>new UpperLowerPair() {Upper = "Ｃ", Lower = "ｃ"},</v>
      </c>
      <c r="O31" s="2"/>
    </row>
    <row r="32" spans="2:15" ht="54" x14ac:dyDescent="0.4">
      <c r="B32" s="2" t="s">
        <v>4</v>
      </c>
      <c r="C32" s="2" t="s">
        <v>921</v>
      </c>
      <c r="D32" s="2" t="s">
        <v>105</v>
      </c>
      <c r="E32" s="2" t="s">
        <v>348</v>
      </c>
      <c r="F32" s="4" t="str">
        <f>IF(ひらがな・カタカナ5[[#This Row],[コード(大)]]="","-",_xlfn.UNICHAR(HEX2DEC(E32)))</f>
        <v>Ｄ</v>
      </c>
      <c r="G32" s="4" t="str">
        <f>IF(ROW()&lt;=3, "-", IF((HEX2DEC(ひらがな・カタカナ5[[#This Row],[コード(大)]])-1)=HEX2DEC($E31),"○", ""))</f>
        <v>○</v>
      </c>
      <c r="H32" s="2" t="s">
        <v>380</v>
      </c>
      <c r="I32" s="4" t="str">
        <f>IF(ひらがな・カタカナ5[[#This Row],[コード(小)]]="","-",_xlfn.UNICHAR(HEX2DEC(H32)))</f>
        <v>ｄ</v>
      </c>
      <c r="J32" s="4" t="str">
        <f>IF(ROW()&lt;=3, "-", IF((HEX2DEC(ひらがな・カタカナ5[[#This Row],[コード(大)]])-1)=HEX2DEC($E31),"○", ""))</f>
        <v>○</v>
      </c>
      <c r="K32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2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全角ASCIIＤ
/// &lt;/summary&gt;
public const char WIDE_LATIN_CAPITAL_D = '\uFF24';</v>
      </c>
      <c r="M32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全角ASCIIｄ
/// &lt;/summary&gt;
public const char WIDE_LATIN_SMALL_D = '\uFF44';</v>
      </c>
      <c r="N32" s="5" t="str">
        <f>"new UpperLowerPair() {Upper = """&amp;ひらがな・カタカナ5[[#This Row],[表示(大)]]&amp;""", Lower = """&amp;ひらがな・カタカナ5[[#This Row],[表示(小)]]&amp;"""},"</f>
        <v>new UpperLowerPair() {Upper = "Ｄ", Lower = "ｄ"},</v>
      </c>
      <c r="O32" s="2"/>
    </row>
    <row r="33" spans="2:15" ht="54" x14ac:dyDescent="0.4">
      <c r="B33" s="2" t="s">
        <v>5</v>
      </c>
      <c r="C33" s="2" t="s">
        <v>921</v>
      </c>
      <c r="D33" s="2" t="s">
        <v>105</v>
      </c>
      <c r="E33" s="2" t="s">
        <v>349</v>
      </c>
      <c r="F33" s="4" t="str">
        <f>IF(ひらがな・カタカナ5[[#This Row],[コード(大)]]="","-",_xlfn.UNICHAR(HEX2DEC(E33)))</f>
        <v>Ｅ</v>
      </c>
      <c r="G33" s="4" t="str">
        <f>IF(ROW()&lt;=3, "-", IF((HEX2DEC(ひらがな・カタカナ5[[#This Row],[コード(大)]])-1)=HEX2DEC($E32),"○", ""))</f>
        <v>○</v>
      </c>
      <c r="H33" s="2" t="s">
        <v>381</v>
      </c>
      <c r="I33" s="4" t="str">
        <f>IF(ひらがな・カタカナ5[[#This Row],[コード(小)]]="","-",_xlfn.UNICHAR(HEX2DEC(H33)))</f>
        <v>ｅ</v>
      </c>
      <c r="J33" s="4" t="str">
        <f>IF(ROW()&lt;=3, "-", IF((HEX2DEC(ひらがな・カタカナ5[[#This Row],[コード(大)]])-1)=HEX2DEC($E32),"○", ""))</f>
        <v>○</v>
      </c>
      <c r="K33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3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全角ASCIIＥ
/// &lt;/summary&gt;
public const char WIDE_LATIN_CAPITAL_E = '\uFF25';</v>
      </c>
      <c r="M33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全角ASCIIｅ
/// &lt;/summary&gt;
public const char WIDE_LATIN_SMALL_E = '\uFF45';</v>
      </c>
      <c r="N33" s="5" t="str">
        <f>"new UpperLowerPair() {Upper = """&amp;ひらがな・カタカナ5[[#This Row],[表示(大)]]&amp;""", Lower = """&amp;ひらがな・カタカナ5[[#This Row],[表示(小)]]&amp;"""},"</f>
        <v>new UpperLowerPair() {Upper = "Ｅ", Lower = "ｅ"},</v>
      </c>
      <c r="O33" s="2"/>
    </row>
    <row r="34" spans="2:15" ht="54" x14ac:dyDescent="0.4">
      <c r="B34" s="2" t="s">
        <v>6</v>
      </c>
      <c r="C34" s="2" t="s">
        <v>921</v>
      </c>
      <c r="D34" s="2" t="s">
        <v>105</v>
      </c>
      <c r="E34" s="2" t="s">
        <v>350</v>
      </c>
      <c r="F34" s="4" t="str">
        <f>IF(ひらがな・カタカナ5[[#This Row],[コード(大)]]="","-",_xlfn.UNICHAR(HEX2DEC(E34)))</f>
        <v>Ｆ</v>
      </c>
      <c r="G34" s="4" t="str">
        <f>IF(ROW()&lt;=3, "-", IF((HEX2DEC(ひらがな・カタカナ5[[#This Row],[コード(大)]])-1)=HEX2DEC($E33),"○", ""))</f>
        <v>○</v>
      </c>
      <c r="H34" s="2" t="s">
        <v>382</v>
      </c>
      <c r="I34" s="4" t="str">
        <f>IF(ひらがな・カタカナ5[[#This Row],[コード(小)]]="","-",_xlfn.UNICHAR(HEX2DEC(H34)))</f>
        <v>ｆ</v>
      </c>
      <c r="J34" s="4" t="str">
        <f>IF(ROW()&lt;=3, "-", IF((HEX2DEC(ひらがな・カタカナ5[[#This Row],[コード(大)]])-1)=HEX2DEC($E33),"○", ""))</f>
        <v>○</v>
      </c>
      <c r="K34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4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全角ASCIIＦ
/// &lt;/summary&gt;
public const char WIDE_LATIN_CAPITAL_F = '\uFF26';</v>
      </c>
      <c r="M34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全角ASCIIｆ
/// &lt;/summary&gt;
public const char WIDE_LATIN_SMALL_F = '\uFF46';</v>
      </c>
      <c r="N34" s="5" t="str">
        <f>"new UpperLowerPair() {Upper = """&amp;ひらがな・カタカナ5[[#This Row],[表示(大)]]&amp;""", Lower = """&amp;ひらがな・カタカナ5[[#This Row],[表示(小)]]&amp;"""},"</f>
        <v>new UpperLowerPair() {Upper = "Ｆ", Lower = "ｆ"},</v>
      </c>
      <c r="O34" s="2"/>
    </row>
    <row r="35" spans="2:15" ht="54" x14ac:dyDescent="0.4">
      <c r="B35" s="2" t="s">
        <v>7</v>
      </c>
      <c r="C35" s="2" t="s">
        <v>921</v>
      </c>
      <c r="D35" s="2" t="s">
        <v>105</v>
      </c>
      <c r="E35" s="2" t="s">
        <v>351</v>
      </c>
      <c r="F35" s="4" t="str">
        <f>IF(ひらがな・カタカナ5[[#This Row],[コード(大)]]="","-",_xlfn.UNICHAR(HEX2DEC(E35)))</f>
        <v>Ｇ</v>
      </c>
      <c r="G35" s="4" t="str">
        <f>IF(ROW()&lt;=3, "-", IF((HEX2DEC(ひらがな・カタカナ5[[#This Row],[コード(大)]])-1)=HEX2DEC($E34),"○", ""))</f>
        <v>○</v>
      </c>
      <c r="H35" s="2" t="s">
        <v>383</v>
      </c>
      <c r="I35" s="4" t="str">
        <f>IF(ひらがな・カタカナ5[[#This Row],[コード(小)]]="","-",_xlfn.UNICHAR(HEX2DEC(H35)))</f>
        <v>ｇ</v>
      </c>
      <c r="J35" s="4" t="str">
        <f>IF(ROW()&lt;=3, "-", IF((HEX2DEC(ひらがな・カタカナ5[[#This Row],[コード(大)]])-1)=HEX2DEC($E34),"○", ""))</f>
        <v>○</v>
      </c>
      <c r="K35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5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全角ASCIIＧ
/// &lt;/summary&gt;
public const char WIDE_LATIN_CAPITAL_G = '\uFF27';</v>
      </c>
      <c r="M35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全角ASCIIｇ
/// &lt;/summary&gt;
public const char WIDE_LATIN_SMALL_G = '\uFF47';</v>
      </c>
      <c r="N35" s="5" t="str">
        <f>"new UpperLowerPair() {Upper = """&amp;ひらがな・カタカナ5[[#This Row],[表示(大)]]&amp;""", Lower = """&amp;ひらがな・カタカナ5[[#This Row],[表示(小)]]&amp;"""},"</f>
        <v>new UpperLowerPair() {Upper = "Ｇ", Lower = "ｇ"},</v>
      </c>
      <c r="O35" s="2"/>
    </row>
    <row r="36" spans="2:15" ht="54" x14ac:dyDescent="0.4">
      <c r="B36" s="2" t="s">
        <v>8</v>
      </c>
      <c r="C36" s="2" t="s">
        <v>921</v>
      </c>
      <c r="D36" s="2" t="s">
        <v>105</v>
      </c>
      <c r="E36" s="2" t="s">
        <v>352</v>
      </c>
      <c r="F36" s="4" t="str">
        <f>IF(ひらがな・カタカナ5[[#This Row],[コード(大)]]="","-",_xlfn.UNICHAR(HEX2DEC(E36)))</f>
        <v>Ｈ</v>
      </c>
      <c r="G36" s="4" t="str">
        <f>IF(ROW()&lt;=3, "-", IF((HEX2DEC(ひらがな・カタカナ5[[#This Row],[コード(大)]])-1)=HEX2DEC($E35),"○", ""))</f>
        <v>○</v>
      </c>
      <c r="H36" s="2" t="s">
        <v>384</v>
      </c>
      <c r="I36" s="4" t="str">
        <f>IF(ひらがな・カタカナ5[[#This Row],[コード(小)]]="","-",_xlfn.UNICHAR(HEX2DEC(H36)))</f>
        <v>ｈ</v>
      </c>
      <c r="J36" s="4" t="str">
        <f>IF(ROW()&lt;=3, "-", IF((HEX2DEC(ひらがな・カタカナ5[[#This Row],[コード(大)]])-1)=HEX2DEC($E35),"○", ""))</f>
        <v>○</v>
      </c>
      <c r="K36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6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全角ASCIIＨ
/// &lt;/summary&gt;
public const char WIDE_LATIN_CAPITAL_H = '\uFF28';</v>
      </c>
      <c r="M36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全角ASCIIｈ
/// &lt;/summary&gt;
public const char WIDE_LATIN_SMALL_H = '\uFF48';</v>
      </c>
      <c r="N36" s="5" t="str">
        <f>"new UpperLowerPair() {Upper = """&amp;ひらがな・カタカナ5[[#This Row],[表示(大)]]&amp;""", Lower = """&amp;ひらがな・カタカナ5[[#This Row],[表示(小)]]&amp;"""},"</f>
        <v>new UpperLowerPair() {Upper = "Ｈ", Lower = "ｈ"},</v>
      </c>
      <c r="O36" s="2"/>
    </row>
    <row r="37" spans="2:15" ht="54" x14ac:dyDescent="0.4">
      <c r="B37" s="2" t="s">
        <v>9</v>
      </c>
      <c r="C37" s="2" t="s">
        <v>921</v>
      </c>
      <c r="D37" s="2" t="s">
        <v>105</v>
      </c>
      <c r="E37" s="2" t="s">
        <v>353</v>
      </c>
      <c r="F37" s="4" t="str">
        <f>IF(ひらがな・カタカナ5[[#This Row],[コード(大)]]="","-",_xlfn.UNICHAR(HEX2DEC(E37)))</f>
        <v>Ｉ</v>
      </c>
      <c r="G37" s="4" t="str">
        <f>IF(ROW()&lt;=3, "-", IF((HEX2DEC(ひらがな・カタカナ5[[#This Row],[コード(大)]])-1)=HEX2DEC($E36),"○", ""))</f>
        <v>○</v>
      </c>
      <c r="H37" s="2" t="s">
        <v>385</v>
      </c>
      <c r="I37" s="4" t="str">
        <f>IF(ひらがな・カタカナ5[[#This Row],[コード(小)]]="","-",_xlfn.UNICHAR(HEX2DEC(H37)))</f>
        <v>ｉ</v>
      </c>
      <c r="J37" s="4" t="str">
        <f>IF(ROW()&lt;=3, "-", IF((HEX2DEC(ひらがな・カタカナ5[[#This Row],[コード(大)]])-1)=HEX2DEC($E36),"○", ""))</f>
        <v>○</v>
      </c>
      <c r="K37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7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全角ASCIIＩ
/// &lt;/summary&gt;
public const char WIDE_LATIN_CAPITAL_I = '\uFF29';</v>
      </c>
      <c r="M37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全角ASCIIｉ
/// &lt;/summary&gt;
public const char WIDE_LATIN_SMALL_I = '\uFF49';</v>
      </c>
      <c r="N37" s="5" t="str">
        <f>"new UpperLowerPair() {Upper = """&amp;ひらがな・カタカナ5[[#This Row],[表示(大)]]&amp;""", Lower = """&amp;ひらがな・カタカナ5[[#This Row],[表示(小)]]&amp;"""},"</f>
        <v>new UpperLowerPair() {Upper = "Ｉ", Lower = "ｉ"},</v>
      </c>
      <c r="O37" s="2"/>
    </row>
    <row r="38" spans="2:15" ht="54" x14ac:dyDescent="0.4">
      <c r="B38" s="2" t="s">
        <v>10</v>
      </c>
      <c r="C38" s="2" t="s">
        <v>921</v>
      </c>
      <c r="D38" s="2" t="s">
        <v>105</v>
      </c>
      <c r="E38" s="2" t="s">
        <v>354</v>
      </c>
      <c r="F38" s="4" t="str">
        <f>IF(ひらがな・カタカナ5[[#This Row],[コード(大)]]="","-",_xlfn.UNICHAR(HEX2DEC(E38)))</f>
        <v>Ｊ</v>
      </c>
      <c r="G38" s="4" t="str">
        <f>IF(ROW()&lt;=3, "-", IF((HEX2DEC(ひらがな・カタカナ5[[#This Row],[コード(大)]])-1)=HEX2DEC($E37),"○", ""))</f>
        <v>○</v>
      </c>
      <c r="H38" s="2" t="s">
        <v>386</v>
      </c>
      <c r="I38" s="4" t="str">
        <f>IF(ひらがな・カタカナ5[[#This Row],[コード(小)]]="","-",_xlfn.UNICHAR(HEX2DEC(H38)))</f>
        <v>ｊ</v>
      </c>
      <c r="J38" s="4" t="str">
        <f>IF(ROW()&lt;=3, "-", IF((HEX2DEC(ひらがな・カタカナ5[[#This Row],[コード(大)]])-1)=HEX2DEC($E37),"○", ""))</f>
        <v>○</v>
      </c>
      <c r="K38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8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全角ASCIIＪ
/// &lt;/summary&gt;
public const char WIDE_LATIN_CAPITAL_J = '\uFF2A';</v>
      </c>
      <c r="M38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全角ASCIIｊ
/// &lt;/summary&gt;
public const char WIDE_LATIN_SMALL_J = '\uFF4A';</v>
      </c>
      <c r="N38" s="5" t="str">
        <f>"new UpperLowerPair() {Upper = """&amp;ひらがな・カタカナ5[[#This Row],[表示(大)]]&amp;""", Lower = """&amp;ひらがな・カタカナ5[[#This Row],[表示(小)]]&amp;"""},"</f>
        <v>new UpperLowerPair() {Upper = "Ｊ", Lower = "ｊ"},</v>
      </c>
      <c r="O38" s="2"/>
    </row>
    <row r="39" spans="2:15" ht="54" x14ac:dyDescent="0.4">
      <c r="B39" s="2" t="s">
        <v>11</v>
      </c>
      <c r="C39" s="2" t="s">
        <v>921</v>
      </c>
      <c r="D39" s="2" t="s">
        <v>105</v>
      </c>
      <c r="E39" s="2" t="s">
        <v>355</v>
      </c>
      <c r="F39" s="4" t="str">
        <f>IF(ひらがな・カタカナ5[[#This Row],[コード(大)]]="","-",_xlfn.UNICHAR(HEX2DEC(E39)))</f>
        <v>Ｋ</v>
      </c>
      <c r="G39" s="4" t="str">
        <f>IF(ROW()&lt;=3, "-", IF((HEX2DEC(ひらがな・カタカナ5[[#This Row],[コード(大)]])-1)=HEX2DEC($E38),"○", ""))</f>
        <v>○</v>
      </c>
      <c r="H39" s="2" t="s">
        <v>387</v>
      </c>
      <c r="I39" s="4" t="str">
        <f>IF(ひらがな・カタカナ5[[#This Row],[コード(小)]]="","-",_xlfn.UNICHAR(HEX2DEC(H39)))</f>
        <v>ｋ</v>
      </c>
      <c r="J39" s="4" t="str">
        <f>IF(ROW()&lt;=3, "-", IF((HEX2DEC(ひらがな・カタカナ5[[#This Row],[コード(大)]])-1)=HEX2DEC($E38),"○", ""))</f>
        <v>○</v>
      </c>
      <c r="K39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39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全角ASCIIＫ
/// &lt;/summary&gt;
public const char WIDE_LATIN_CAPITAL_K = '\uFF2B';</v>
      </c>
      <c r="M39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全角ASCIIｋ
/// &lt;/summary&gt;
public const char WIDE_LATIN_SMALL_K = '\uFF4B';</v>
      </c>
      <c r="N39" s="5" t="str">
        <f>"new UpperLowerPair() {Upper = """&amp;ひらがな・カタカナ5[[#This Row],[表示(大)]]&amp;""", Lower = """&amp;ひらがな・カタカナ5[[#This Row],[表示(小)]]&amp;"""},"</f>
        <v>new UpperLowerPair() {Upper = "Ｋ", Lower = "ｋ"},</v>
      </c>
      <c r="O39" s="2"/>
    </row>
    <row r="40" spans="2:15" ht="54" x14ac:dyDescent="0.4">
      <c r="B40" s="2" t="s">
        <v>12</v>
      </c>
      <c r="C40" s="2" t="s">
        <v>921</v>
      </c>
      <c r="D40" s="2" t="s">
        <v>105</v>
      </c>
      <c r="E40" s="2" t="s">
        <v>356</v>
      </c>
      <c r="F40" s="4" t="str">
        <f>IF(ひらがな・カタカナ5[[#This Row],[コード(大)]]="","-",_xlfn.UNICHAR(HEX2DEC(E40)))</f>
        <v>Ｌ</v>
      </c>
      <c r="G40" s="4" t="str">
        <f>IF(ROW()&lt;=3, "-", IF((HEX2DEC(ひらがな・カタカナ5[[#This Row],[コード(大)]])-1)=HEX2DEC($E39),"○", ""))</f>
        <v>○</v>
      </c>
      <c r="H40" s="2" t="s">
        <v>388</v>
      </c>
      <c r="I40" s="4" t="str">
        <f>IF(ひらがな・カタカナ5[[#This Row],[コード(小)]]="","-",_xlfn.UNICHAR(HEX2DEC(H40)))</f>
        <v>ｌ</v>
      </c>
      <c r="J40" s="4" t="str">
        <f>IF(ROW()&lt;=3, "-", IF((HEX2DEC(ひらがな・カタカナ5[[#This Row],[コード(大)]])-1)=HEX2DEC($E39),"○", ""))</f>
        <v>○</v>
      </c>
      <c r="K40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0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全角ASCIIＬ
/// &lt;/summary&gt;
public const char WIDE_LATIN_CAPITAL_L = '\uFF2C';</v>
      </c>
      <c r="M40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全角ASCIIｌ
/// &lt;/summary&gt;
public const char WIDE_LATIN_SMALL_L = '\uFF4C';</v>
      </c>
      <c r="N40" s="5" t="str">
        <f>"new UpperLowerPair() {Upper = """&amp;ひらがな・カタカナ5[[#This Row],[表示(大)]]&amp;""", Lower = """&amp;ひらがな・カタカナ5[[#This Row],[表示(小)]]&amp;"""},"</f>
        <v>new UpperLowerPair() {Upper = "Ｌ", Lower = "ｌ"},</v>
      </c>
      <c r="O40" s="2"/>
    </row>
    <row r="41" spans="2:15" ht="54" x14ac:dyDescent="0.4">
      <c r="B41" s="2" t="s">
        <v>13</v>
      </c>
      <c r="C41" s="2" t="s">
        <v>921</v>
      </c>
      <c r="D41" s="2" t="s">
        <v>105</v>
      </c>
      <c r="E41" s="2" t="s">
        <v>357</v>
      </c>
      <c r="F41" s="4" t="str">
        <f>IF(ひらがな・カタカナ5[[#This Row],[コード(大)]]="","-",_xlfn.UNICHAR(HEX2DEC(E41)))</f>
        <v>Ｍ</v>
      </c>
      <c r="G41" s="4" t="str">
        <f>IF(ROW()&lt;=3, "-", IF((HEX2DEC(ひらがな・カタカナ5[[#This Row],[コード(大)]])-1)=HEX2DEC($E40),"○", ""))</f>
        <v>○</v>
      </c>
      <c r="H41" s="2" t="s">
        <v>389</v>
      </c>
      <c r="I41" s="4" t="str">
        <f>IF(ひらがな・カタカナ5[[#This Row],[コード(小)]]="","-",_xlfn.UNICHAR(HEX2DEC(H41)))</f>
        <v>ｍ</v>
      </c>
      <c r="J41" s="4" t="str">
        <f>IF(ROW()&lt;=3, "-", IF((HEX2DEC(ひらがな・カタカナ5[[#This Row],[コード(大)]])-1)=HEX2DEC($E40),"○", ""))</f>
        <v>○</v>
      </c>
      <c r="K41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1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全角ASCIIＭ
/// &lt;/summary&gt;
public const char WIDE_LATIN_CAPITAL_M = '\uFF2D';</v>
      </c>
      <c r="M41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全角ASCIIｍ
/// &lt;/summary&gt;
public const char WIDE_LATIN_SMALL_M = '\uFF4D';</v>
      </c>
      <c r="N41" s="5" t="str">
        <f>"new UpperLowerPair() {Upper = """&amp;ひらがな・カタカナ5[[#This Row],[表示(大)]]&amp;""", Lower = """&amp;ひらがな・カタカナ5[[#This Row],[表示(小)]]&amp;"""},"</f>
        <v>new UpperLowerPair() {Upper = "Ｍ", Lower = "ｍ"},</v>
      </c>
      <c r="O41" s="2"/>
    </row>
    <row r="42" spans="2:15" ht="54" x14ac:dyDescent="0.4">
      <c r="B42" s="2" t="s">
        <v>14</v>
      </c>
      <c r="C42" s="2" t="s">
        <v>921</v>
      </c>
      <c r="D42" s="2" t="s">
        <v>105</v>
      </c>
      <c r="E42" s="2" t="s">
        <v>358</v>
      </c>
      <c r="F42" s="4" t="str">
        <f>IF(ひらがな・カタカナ5[[#This Row],[コード(大)]]="","-",_xlfn.UNICHAR(HEX2DEC(E42)))</f>
        <v>Ｎ</v>
      </c>
      <c r="G42" s="4" t="str">
        <f>IF(ROW()&lt;=3, "-", IF((HEX2DEC(ひらがな・カタカナ5[[#This Row],[コード(大)]])-1)=HEX2DEC($E41),"○", ""))</f>
        <v>○</v>
      </c>
      <c r="H42" s="2" t="s">
        <v>390</v>
      </c>
      <c r="I42" s="4" t="str">
        <f>IF(ひらがな・カタカナ5[[#This Row],[コード(小)]]="","-",_xlfn.UNICHAR(HEX2DEC(H42)))</f>
        <v>ｎ</v>
      </c>
      <c r="J42" s="4" t="str">
        <f>IF(ROW()&lt;=3, "-", IF((HEX2DEC(ひらがな・カタカナ5[[#This Row],[コード(大)]])-1)=HEX2DEC($E41),"○", ""))</f>
        <v>○</v>
      </c>
      <c r="K42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2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全角ASCIIＮ
/// &lt;/summary&gt;
public const char WIDE_LATIN_CAPITAL_N = '\uFF2E';</v>
      </c>
      <c r="M42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全角ASCIIｎ
/// &lt;/summary&gt;
public const char WIDE_LATIN_SMALL_N = '\uFF4E';</v>
      </c>
      <c r="N42" s="5" t="str">
        <f>"new UpperLowerPair() {Upper = """&amp;ひらがな・カタカナ5[[#This Row],[表示(大)]]&amp;""", Lower = """&amp;ひらがな・カタカナ5[[#This Row],[表示(小)]]&amp;"""},"</f>
        <v>new UpperLowerPair() {Upper = "Ｎ", Lower = "ｎ"},</v>
      </c>
      <c r="O42" s="2"/>
    </row>
    <row r="43" spans="2:15" ht="54" x14ac:dyDescent="0.4">
      <c r="B43" s="2" t="s">
        <v>15</v>
      </c>
      <c r="C43" s="2" t="s">
        <v>921</v>
      </c>
      <c r="D43" s="2" t="s">
        <v>105</v>
      </c>
      <c r="E43" s="2" t="s">
        <v>359</v>
      </c>
      <c r="F43" s="4" t="str">
        <f>IF(ひらがな・カタカナ5[[#This Row],[コード(大)]]="","-",_xlfn.UNICHAR(HEX2DEC(E43)))</f>
        <v>Ｏ</v>
      </c>
      <c r="G43" s="4" t="str">
        <f>IF(ROW()&lt;=3, "-", IF((HEX2DEC(ひらがな・カタカナ5[[#This Row],[コード(大)]])-1)=HEX2DEC($E42),"○", ""))</f>
        <v>○</v>
      </c>
      <c r="H43" s="2" t="s">
        <v>391</v>
      </c>
      <c r="I43" s="4" t="str">
        <f>IF(ひらがな・カタカナ5[[#This Row],[コード(小)]]="","-",_xlfn.UNICHAR(HEX2DEC(H43)))</f>
        <v>ｏ</v>
      </c>
      <c r="J43" s="4" t="str">
        <f>IF(ROW()&lt;=3, "-", IF((HEX2DEC(ひらがな・カタカナ5[[#This Row],[コード(大)]])-1)=HEX2DEC($E42),"○", ""))</f>
        <v>○</v>
      </c>
      <c r="K43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3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全角ASCIIＯ
/// &lt;/summary&gt;
public const char WIDE_LATIN_CAPITAL_O = '\uFF2F';</v>
      </c>
      <c r="M43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全角ASCIIｏ
/// &lt;/summary&gt;
public const char WIDE_LATIN_SMALL_O = '\uFF4F';</v>
      </c>
      <c r="N43" s="5" t="str">
        <f>"new UpperLowerPair() {Upper = """&amp;ひらがな・カタカナ5[[#This Row],[表示(大)]]&amp;""", Lower = """&amp;ひらがな・カタカナ5[[#This Row],[表示(小)]]&amp;"""},"</f>
        <v>new UpperLowerPair() {Upper = "Ｏ", Lower = "ｏ"},</v>
      </c>
      <c r="O43" s="2"/>
    </row>
    <row r="44" spans="2:15" ht="54" x14ac:dyDescent="0.4">
      <c r="B44" s="2" t="s">
        <v>16</v>
      </c>
      <c r="C44" s="2" t="s">
        <v>921</v>
      </c>
      <c r="D44" s="2" t="s">
        <v>105</v>
      </c>
      <c r="E44" s="2" t="s">
        <v>360</v>
      </c>
      <c r="F44" s="4" t="str">
        <f>IF(ひらがな・カタカナ5[[#This Row],[コード(大)]]="","-",_xlfn.UNICHAR(HEX2DEC(E44)))</f>
        <v>Ｐ</v>
      </c>
      <c r="G44" s="4" t="str">
        <f>IF(ROW()&lt;=3, "-", IF((HEX2DEC(ひらがな・カタカナ5[[#This Row],[コード(大)]])-1)=HEX2DEC($E43),"○", ""))</f>
        <v>○</v>
      </c>
      <c r="H44" s="2" t="s">
        <v>392</v>
      </c>
      <c r="I44" s="4" t="str">
        <f>IF(ひらがな・カタカナ5[[#This Row],[コード(小)]]="","-",_xlfn.UNICHAR(HEX2DEC(H44)))</f>
        <v>ｐ</v>
      </c>
      <c r="J44" s="4" t="str">
        <f>IF(ROW()&lt;=3, "-", IF((HEX2DEC(ひらがな・カタカナ5[[#This Row],[コード(大)]])-1)=HEX2DEC($E43),"○", ""))</f>
        <v>○</v>
      </c>
      <c r="K44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4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全角ASCIIＰ
/// &lt;/summary&gt;
public const char WIDE_LATIN_CAPITAL_P = '\uFF30';</v>
      </c>
      <c r="M44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全角ASCIIｐ
/// &lt;/summary&gt;
public const char WIDE_LATIN_SMALL_P = '\uFF50';</v>
      </c>
      <c r="N44" s="5" t="str">
        <f>"new UpperLowerPair() {Upper = """&amp;ひらがな・カタカナ5[[#This Row],[表示(大)]]&amp;""", Lower = """&amp;ひらがな・カタカナ5[[#This Row],[表示(小)]]&amp;"""},"</f>
        <v>new UpperLowerPair() {Upper = "Ｐ", Lower = "ｐ"},</v>
      </c>
      <c r="O44" s="2"/>
    </row>
    <row r="45" spans="2:15" ht="54" x14ac:dyDescent="0.4">
      <c r="B45" s="2" t="s">
        <v>17</v>
      </c>
      <c r="C45" s="2" t="s">
        <v>921</v>
      </c>
      <c r="D45" s="2" t="s">
        <v>105</v>
      </c>
      <c r="E45" s="2" t="s">
        <v>361</v>
      </c>
      <c r="F45" s="4" t="str">
        <f>IF(ひらがな・カタカナ5[[#This Row],[コード(大)]]="","-",_xlfn.UNICHAR(HEX2DEC(E45)))</f>
        <v>Ｑ</v>
      </c>
      <c r="G45" s="4" t="str">
        <f>IF(ROW()&lt;=3, "-", IF((HEX2DEC(ひらがな・カタカナ5[[#This Row],[コード(大)]])-1)=HEX2DEC($E44),"○", ""))</f>
        <v>○</v>
      </c>
      <c r="H45" s="2" t="s">
        <v>393</v>
      </c>
      <c r="I45" s="4" t="str">
        <f>IF(ひらがな・カタカナ5[[#This Row],[コード(小)]]="","-",_xlfn.UNICHAR(HEX2DEC(H45)))</f>
        <v>ｑ</v>
      </c>
      <c r="J45" s="4" t="str">
        <f>IF(ROW()&lt;=3, "-", IF((HEX2DEC(ひらがな・カタカナ5[[#This Row],[コード(大)]])-1)=HEX2DEC($E44),"○", ""))</f>
        <v>○</v>
      </c>
      <c r="K45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5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全角ASCIIＱ
/// &lt;/summary&gt;
public const char WIDE_LATIN_CAPITAL_Q = '\uFF31';</v>
      </c>
      <c r="M45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全角ASCIIｑ
/// &lt;/summary&gt;
public const char WIDE_LATIN_SMALL_Q = '\uFF51';</v>
      </c>
      <c r="N45" s="5" t="str">
        <f>"new UpperLowerPair() {Upper = """&amp;ひらがな・カタカナ5[[#This Row],[表示(大)]]&amp;""", Lower = """&amp;ひらがな・カタカナ5[[#This Row],[表示(小)]]&amp;"""},"</f>
        <v>new UpperLowerPair() {Upper = "Ｑ", Lower = "ｑ"},</v>
      </c>
      <c r="O45" s="2"/>
    </row>
    <row r="46" spans="2:15" ht="54" x14ac:dyDescent="0.4">
      <c r="B46" s="2" t="s">
        <v>18</v>
      </c>
      <c r="C46" s="2" t="s">
        <v>921</v>
      </c>
      <c r="D46" s="2" t="s">
        <v>105</v>
      </c>
      <c r="E46" s="2" t="s">
        <v>362</v>
      </c>
      <c r="F46" s="4" t="str">
        <f>IF(ひらがな・カタカナ5[[#This Row],[コード(大)]]="","-",_xlfn.UNICHAR(HEX2DEC(E46)))</f>
        <v>Ｒ</v>
      </c>
      <c r="G46" s="4" t="str">
        <f>IF(ROW()&lt;=3, "-", IF((HEX2DEC(ひらがな・カタカナ5[[#This Row],[コード(大)]])-1)=HEX2DEC($E45),"○", ""))</f>
        <v>○</v>
      </c>
      <c r="H46" s="2" t="s">
        <v>394</v>
      </c>
      <c r="I46" s="4" t="str">
        <f>IF(ひらがな・カタカナ5[[#This Row],[コード(小)]]="","-",_xlfn.UNICHAR(HEX2DEC(H46)))</f>
        <v>ｒ</v>
      </c>
      <c r="J46" s="4" t="str">
        <f>IF(ROW()&lt;=3, "-", IF((HEX2DEC(ひらがな・カタカナ5[[#This Row],[コード(大)]])-1)=HEX2DEC($E45),"○", ""))</f>
        <v>○</v>
      </c>
      <c r="K46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6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全角ASCIIＲ
/// &lt;/summary&gt;
public const char WIDE_LATIN_CAPITAL_R = '\uFF32';</v>
      </c>
      <c r="M46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全角ASCIIｒ
/// &lt;/summary&gt;
public const char WIDE_LATIN_SMALL_R = '\uFF52';</v>
      </c>
      <c r="N46" s="5" t="str">
        <f>"new UpperLowerPair() {Upper = """&amp;ひらがな・カタカナ5[[#This Row],[表示(大)]]&amp;""", Lower = """&amp;ひらがな・カタカナ5[[#This Row],[表示(小)]]&amp;"""},"</f>
        <v>new UpperLowerPair() {Upper = "Ｒ", Lower = "ｒ"},</v>
      </c>
      <c r="O46" s="2"/>
    </row>
    <row r="47" spans="2:15" ht="54" x14ac:dyDescent="0.4">
      <c r="B47" s="2" t="s">
        <v>19</v>
      </c>
      <c r="C47" s="2" t="s">
        <v>921</v>
      </c>
      <c r="D47" s="2" t="s">
        <v>105</v>
      </c>
      <c r="E47" s="2" t="s">
        <v>363</v>
      </c>
      <c r="F47" s="4" t="str">
        <f>IF(ひらがな・カタカナ5[[#This Row],[コード(大)]]="","-",_xlfn.UNICHAR(HEX2DEC(E47)))</f>
        <v>Ｓ</v>
      </c>
      <c r="G47" s="4" t="str">
        <f>IF(ROW()&lt;=3, "-", IF((HEX2DEC(ひらがな・カタカナ5[[#This Row],[コード(大)]])-1)=HEX2DEC($E46),"○", ""))</f>
        <v>○</v>
      </c>
      <c r="H47" s="2" t="s">
        <v>395</v>
      </c>
      <c r="I47" s="4" t="str">
        <f>IF(ひらがな・カタカナ5[[#This Row],[コード(小)]]="","-",_xlfn.UNICHAR(HEX2DEC(H47)))</f>
        <v>ｓ</v>
      </c>
      <c r="J47" s="4" t="str">
        <f>IF(ROW()&lt;=3, "-", IF((HEX2DEC(ひらがな・カタカナ5[[#This Row],[コード(大)]])-1)=HEX2DEC($E46),"○", ""))</f>
        <v>○</v>
      </c>
      <c r="K47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7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全角ASCIIＳ
/// &lt;/summary&gt;
public const char WIDE_LATIN_CAPITAL_S = '\uFF33';</v>
      </c>
      <c r="M47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全角ASCIIｓ
/// &lt;/summary&gt;
public const char WIDE_LATIN_SMALL_S = '\uFF53';</v>
      </c>
      <c r="N47" s="5" t="str">
        <f>"new UpperLowerPair() {Upper = """&amp;ひらがな・カタカナ5[[#This Row],[表示(大)]]&amp;""", Lower = """&amp;ひらがな・カタカナ5[[#This Row],[表示(小)]]&amp;"""},"</f>
        <v>new UpperLowerPair() {Upper = "Ｓ", Lower = "ｓ"},</v>
      </c>
      <c r="O47" s="2"/>
    </row>
    <row r="48" spans="2:15" ht="54" x14ac:dyDescent="0.4">
      <c r="B48" s="2" t="s">
        <v>20</v>
      </c>
      <c r="C48" s="2" t="s">
        <v>921</v>
      </c>
      <c r="D48" s="2" t="s">
        <v>105</v>
      </c>
      <c r="E48" s="2" t="s">
        <v>364</v>
      </c>
      <c r="F48" s="4" t="str">
        <f>IF(ひらがな・カタカナ5[[#This Row],[コード(大)]]="","-",_xlfn.UNICHAR(HEX2DEC(E48)))</f>
        <v>Ｔ</v>
      </c>
      <c r="G48" s="4" t="str">
        <f>IF(ROW()&lt;=3, "-", IF((HEX2DEC(ひらがな・カタカナ5[[#This Row],[コード(大)]])-1)=HEX2DEC($E47),"○", ""))</f>
        <v>○</v>
      </c>
      <c r="H48" s="2" t="s">
        <v>396</v>
      </c>
      <c r="I48" s="4" t="str">
        <f>IF(ひらがな・カタカナ5[[#This Row],[コード(小)]]="","-",_xlfn.UNICHAR(HEX2DEC(H48)))</f>
        <v>ｔ</v>
      </c>
      <c r="J48" s="4" t="str">
        <f>IF(ROW()&lt;=3, "-", IF((HEX2DEC(ひらがな・カタカナ5[[#This Row],[コード(大)]])-1)=HEX2DEC($E47),"○", ""))</f>
        <v>○</v>
      </c>
      <c r="K48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8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全角ASCIIＴ
/// &lt;/summary&gt;
public const char WIDE_LATIN_CAPITAL_T = '\uFF34';</v>
      </c>
      <c r="M48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全角ASCIIｔ
/// &lt;/summary&gt;
public const char WIDE_LATIN_SMALL_T = '\uFF54';</v>
      </c>
      <c r="N48" s="5" t="str">
        <f>"new UpperLowerPair() {Upper = """&amp;ひらがな・カタカナ5[[#This Row],[表示(大)]]&amp;""", Lower = """&amp;ひらがな・カタカナ5[[#This Row],[表示(小)]]&amp;"""},"</f>
        <v>new UpperLowerPair() {Upper = "Ｔ", Lower = "ｔ"},</v>
      </c>
      <c r="O48" s="2"/>
    </row>
    <row r="49" spans="2:15" ht="54" x14ac:dyDescent="0.4">
      <c r="B49" s="2" t="s">
        <v>21</v>
      </c>
      <c r="C49" s="2" t="s">
        <v>921</v>
      </c>
      <c r="D49" s="2" t="s">
        <v>105</v>
      </c>
      <c r="E49" s="2" t="s">
        <v>365</v>
      </c>
      <c r="F49" s="4" t="str">
        <f>IF(ひらがな・カタカナ5[[#This Row],[コード(大)]]="","-",_xlfn.UNICHAR(HEX2DEC(E49)))</f>
        <v>Ｕ</v>
      </c>
      <c r="G49" s="4" t="str">
        <f>IF(ROW()&lt;=3, "-", IF((HEX2DEC(ひらがな・カタカナ5[[#This Row],[コード(大)]])-1)=HEX2DEC($E48),"○", ""))</f>
        <v>○</v>
      </c>
      <c r="H49" s="2" t="s">
        <v>397</v>
      </c>
      <c r="I49" s="4" t="str">
        <f>IF(ひらがな・カタカナ5[[#This Row],[コード(小)]]="","-",_xlfn.UNICHAR(HEX2DEC(H49)))</f>
        <v>ｕ</v>
      </c>
      <c r="J49" s="4" t="str">
        <f>IF(ROW()&lt;=3, "-", IF((HEX2DEC(ひらがな・カタカナ5[[#This Row],[コード(大)]])-1)=HEX2DEC($E48),"○", ""))</f>
        <v>○</v>
      </c>
      <c r="K49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49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全角ASCIIＵ
/// &lt;/summary&gt;
public const char WIDE_LATIN_CAPITAL_U = '\uFF35';</v>
      </c>
      <c r="M49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全角ASCIIｕ
/// &lt;/summary&gt;
public const char WIDE_LATIN_SMALL_U = '\uFF55';</v>
      </c>
      <c r="N49" s="5" t="str">
        <f>"new UpperLowerPair() {Upper = """&amp;ひらがな・カタカナ5[[#This Row],[表示(大)]]&amp;""", Lower = """&amp;ひらがな・カタカナ5[[#This Row],[表示(小)]]&amp;"""},"</f>
        <v>new UpperLowerPair() {Upper = "Ｕ", Lower = "ｕ"},</v>
      </c>
      <c r="O49" s="2"/>
    </row>
    <row r="50" spans="2:15" ht="54" x14ac:dyDescent="0.4">
      <c r="B50" s="2" t="s">
        <v>22</v>
      </c>
      <c r="C50" s="2" t="s">
        <v>921</v>
      </c>
      <c r="D50" s="2" t="s">
        <v>105</v>
      </c>
      <c r="E50" s="2" t="s">
        <v>366</v>
      </c>
      <c r="F50" s="4" t="str">
        <f>IF(ひらがな・カタカナ5[[#This Row],[コード(大)]]="","-",_xlfn.UNICHAR(HEX2DEC(E50)))</f>
        <v>Ｖ</v>
      </c>
      <c r="G50" s="4" t="str">
        <f>IF(ROW()&lt;=3, "-", IF((HEX2DEC(ひらがな・カタカナ5[[#This Row],[コード(大)]])-1)=HEX2DEC($E49),"○", ""))</f>
        <v>○</v>
      </c>
      <c r="H50" s="2" t="s">
        <v>398</v>
      </c>
      <c r="I50" s="4" t="str">
        <f>IF(ひらがな・カタカナ5[[#This Row],[コード(小)]]="","-",_xlfn.UNICHAR(HEX2DEC(H50)))</f>
        <v>ｖ</v>
      </c>
      <c r="J50" s="4" t="str">
        <f>IF(ROW()&lt;=3, "-", IF((HEX2DEC(ひらがな・カタカナ5[[#This Row],[コード(大)]])-1)=HEX2DEC($E49),"○", ""))</f>
        <v>○</v>
      </c>
      <c r="K50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50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全角ASCIIＶ
/// &lt;/summary&gt;
public const char WIDE_LATIN_CAPITAL_V = '\uFF36';</v>
      </c>
      <c r="M50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全角ASCIIｖ
/// &lt;/summary&gt;
public const char WIDE_LATIN_SMALL_V = '\uFF56';</v>
      </c>
      <c r="N50" s="5" t="str">
        <f>"new UpperLowerPair() {Upper = """&amp;ひらがな・カタカナ5[[#This Row],[表示(大)]]&amp;""", Lower = """&amp;ひらがな・カタカナ5[[#This Row],[表示(小)]]&amp;"""},"</f>
        <v>new UpperLowerPair() {Upper = "Ｖ", Lower = "ｖ"},</v>
      </c>
      <c r="O50" s="2"/>
    </row>
    <row r="51" spans="2:15" ht="54" x14ac:dyDescent="0.4">
      <c r="B51" s="2" t="s">
        <v>23</v>
      </c>
      <c r="C51" s="2" t="s">
        <v>921</v>
      </c>
      <c r="D51" s="2" t="s">
        <v>105</v>
      </c>
      <c r="E51" s="2" t="s">
        <v>367</v>
      </c>
      <c r="F51" s="4" t="str">
        <f>IF(ひらがな・カタカナ5[[#This Row],[コード(大)]]="","-",_xlfn.UNICHAR(HEX2DEC(E51)))</f>
        <v>Ｗ</v>
      </c>
      <c r="G51" s="4" t="str">
        <f>IF(ROW()&lt;=3, "-", IF((HEX2DEC(ひらがな・カタカナ5[[#This Row],[コード(大)]])-1)=HEX2DEC($E50),"○", ""))</f>
        <v>○</v>
      </c>
      <c r="H51" s="2" t="s">
        <v>399</v>
      </c>
      <c r="I51" s="4" t="str">
        <f>IF(ひらがな・カタカナ5[[#This Row],[コード(小)]]="","-",_xlfn.UNICHAR(HEX2DEC(H51)))</f>
        <v>ｗ</v>
      </c>
      <c r="J51" s="4" t="str">
        <f>IF(ROW()&lt;=3, "-", IF((HEX2DEC(ひらがな・カタカナ5[[#This Row],[コード(大)]])-1)=HEX2DEC($E50),"○", ""))</f>
        <v>○</v>
      </c>
      <c r="K51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51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全角ASCIIＷ
/// &lt;/summary&gt;
public const char WIDE_LATIN_CAPITAL_W = '\uFF37';</v>
      </c>
      <c r="M51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全角ASCIIｗ
/// &lt;/summary&gt;
public const char WIDE_LATIN_SMALL_W = '\uFF57';</v>
      </c>
      <c r="N51" s="5" t="str">
        <f>"new UpperLowerPair() {Upper = """&amp;ひらがな・カタカナ5[[#This Row],[表示(大)]]&amp;""", Lower = """&amp;ひらがな・カタカナ5[[#This Row],[表示(小)]]&amp;"""},"</f>
        <v>new UpperLowerPair() {Upper = "Ｗ", Lower = "ｗ"},</v>
      </c>
      <c r="O51" s="2"/>
    </row>
    <row r="52" spans="2:15" ht="54" x14ac:dyDescent="0.4">
      <c r="B52" s="2" t="s">
        <v>24</v>
      </c>
      <c r="C52" s="2" t="s">
        <v>921</v>
      </c>
      <c r="D52" s="2" t="s">
        <v>105</v>
      </c>
      <c r="E52" s="2" t="s">
        <v>368</v>
      </c>
      <c r="F52" s="4" t="str">
        <f>IF(ひらがな・カタカナ5[[#This Row],[コード(大)]]="","-",_xlfn.UNICHAR(HEX2DEC(E52)))</f>
        <v>Ｘ</v>
      </c>
      <c r="G52" s="4" t="str">
        <f>IF(ROW()&lt;=3, "-", IF((HEX2DEC(ひらがな・カタカナ5[[#This Row],[コード(大)]])-1)=HEX2DEC($E51),"○", ""))</f>
        <v>○</v>
      </c>
      <c r="H52" s="2" t="s">
        <v>400</v>
      </c>
      <c r="I52" s="4" t="str">
        <f>IF(ひらがな・カタカナ5[[#This Row],[コード(小)]]="","-",_xlfn.UNICHAR(HEX2DEC(H52)))</f>
        <v>ｘ</v>
      </c>
      <c r="J52" s="4" t="str">
        <f>IF(ROW()&lt;=3, "-", IF((HEX2DEC(ひらがな・カタカナ5[[#This Row],[コード(大)]])-1)=HEX2DEC($E51),"○", ""))</f>
        <v>○</v>
      </c>
      <c r="K52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52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全角ASCIIＸ
/// &lt;/summary&gt;
public const char WIDE_LATIN_CAPITAL_X = '\uFF38';</v>
      </c>
      <c r="M52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全角ASCIIｘ
/// &lt;/summary&gt;
public const char WIDE_LATIN_SMALL_X = '\uFF58';</v>
      </c>
      <c r="N52" s="5" t="str">
        <f>"new UpperLowerPair() {Upper = """&amp;ひらがな・カタカナ5[[#This Row],[表示(大)]]&amp;""", Lower = """&amp;ひらがな・カタカナ5[[#This Row],[表示(小)]]&amp;"""},"</f>
        <v>new UpperLowerPair() {Upper = "Ｘ", Lower = "ｘ"},</v>
      </c>
      <c r="O52" s="2"/>
    </row>
    <row r="53" spans="2:15" ht="54" x14ac:dyDescent="0.4">
      <c r="B53" s="2" t="s">
        <v>25</v>
      </c>
      <c r="C53" s="2" t="s">
        <v>921</v>
      </c>
      <c r="D53" s="2" t="s">
        <v>105</v>
      </c>
      <c r="E53" s="2" t="s">
        <v>369</v>
      </c>
      <c r="F53" s="4" t="str">
        <f>IF(ひらがな・カタカナ5[[#This Row],[コード(大)]]="","-",_xlfn.UNICHAR(HEX2DEC(E53)))</f>
        <v>Ｙ</v>
      </c>
      <c r="G53" s="4" t="str">
        <f>IF(ROW()&lt;=3, "-", IF((HEX2DEC(ひらがな・カタカナ5[[#This Row],[コード(大)]])-1)=HEX2DEC($E52),"○", ""))</f>
        <v>○</v>
      </c>
      <c r="H53" s="2" t="s">
        <v>401</v>
      </c>
      <c r="I53" s="4" t="str">
        <f>IF(ひらがな・カタカナ5[[#This Row],[コード(小)]]="","-",_xlfn.UNICHAR(HEX2DEC(H53)))</f>
        <v>ｙ</v>
      </c>
      <c r="J53" s="4" t="str">
        <f>IF(ROW()&lt;=3, "-", IF((HEX2DEC(ひらがな・カタカナ5[[#This Row],[コード(大)]])-1)=HEX2DEC($E52),"○", ""))</f>
        <v>○</v>
      </c>
      <c r="K53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53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全角ASCIIＹ
/// &lt;/summary&gt;
public const char WIDE_LATIN_CAPITAL_Y = '\uFF39';</v>
      </c>
      <c r="M53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全角ASCIIｙ
/// &lt;/summary&gt;
public const char WIDE_LATIN_SMALL_Y = '\uFF59';</v>
      </c>
      <c r="N53" s="5" t="str">
        <f>"new UpperLowerPair() {Upper = """&amp;ひらがな・カタカナ5[[#This Row],[表示(大)]]&amp;""", Lower = """&amp;ひらがな・カタカナ5[[#This Row],[表示(小)]]&amp;"""},"</f>
        <v>new UpperLowerPair() {Upper = "Ｙ", Lower = "ｙ"},</v>
      </c>
      <c r="O53" s="2"/>
    </row>
    <row r="54" spans="2:15" ht="54" x14ac:dyDescent="0.4">
      <c r="B54" s="2" t="s">
        <v>26</v>
      </c>
      <c r="C54" s="2" t="s">
        <v>921</v>
      </c>
      <c r="D54" s="2" t="s">
        <v>105</v>
      </c>
      <c r="E54" s="2" t="s">
        <v>370</v>
      </c>
      <c r="F54" s="4" t="str">
        <f>IF(ひらがな・カタカナ5[[#This Row],[コード(大)]]="","-",_xlfn.UNICHAR(HEX2DEC(E54)))</f>
        <v>Ｚ</v>
      </c>
      <c r="G54" s="4" t="str">
        <f>IF(ROW()&lt;=3, "-", IF((HEX2DEC(ひらがな・カタカナ5[[#This Row],[コード(大)]])-1)=HEX2DEC($E53),"○", ""))</f>
        <v>○</v>
      </c>
      <c r="H54" s="2" t="s">
        <v>402</v>
      </c>
      <c r="I54" s="4" t="str">
        <f>IF(ひらがな・カタカナ5[[#This Row],[コード(小)]]="","-",_xlfn.UNICHAR(HEX2DEC(H54)))</f>
        <v>ｚ</v>
      </c>
      <c r="J54" s="4" t="str">
        <f>IF(ROW()&lt;=3, "-", IF((HEX2DEC(ひらがな・カタカナ5[[#This Row],[コード(大)]])-1)=HEX2DEC($E53),"○", ""))</f>
        <v>○</v>
      </c>
      <c r="K54" s="4" t="str">
        <f>IF(AND(ひらがな・カタカナ5[[#This Row],[コード(大)]]&lt;&gt;"",ひらがな・カタカナ5[[#This Row],[コード(小)]]&lt;&gt;""),TEXT(DEC2HEX(ABS(HEX2DEC(ひらがな・カタカナ5[[#This Row],[コード(大)]])-HEX2DEC(ひらがな・カタカナ5[[#This Row],[コード(小)]]))),"0000"),"")</f>
        <v>0020</v>
      </c>
      <c r="L54" s="5" t="str">
        <f>IF(ひらがな・カタカナ5[[#This Row],[コード(大)]]="","","/// &lt;summary&gt;"&amp;CHAR(10)&amp;"/// "&amp;ひらがな・カタカナ5[[#This Row],[カテゴリ]]&amp;"ASCII"&amp;ひらがな・カタカナ5[[#This Row],[表示(大)]]&amp;CHAR(10)&amp;"/// &lt;/summary&gt;"&amp;CHAR(10)&amp;"public const char "&amp;ひらがな・カタカナ5[[#This Row],[Prefix]]&amp;"_LATIN_CAPITAL_"&amp;ひらがな・カタカナ5[[#This Row],[名称]]&amp;" = '\u"&amp;ひらがな・カタカナ5[[#This Row],[コード(大)]]&amp;"';")</f>
        <v>/// &lt;summary&gt;
/// 全角ASCIIＺ
/// &lt;/summary&gt;
public const char WIDE_LATIN_CAPITAL_Z = '\uFF3A';</v>
      </c>
      <c r="M54" s="5" t="str">
        <f>IF(ひらがな・カタカナ5[[#This Row],[コード(小)]]="","","/// &lt;summary&gt;"&amp;CHAR(10)&amp;"/// "&amp;ひらがな・カタカナ5[[#This Row],[カテゴリ]]&amp;"ASCII"&amp;ひらがな・カタカナ5[[#This Row],[表示(小)]]&amp;CHAR(10)&amp;"/// &lt;/summary&gt;"&amp;CHAR(10)&amp;"public const char "&amp;ひらがな・カタカナ5[[#This Row],[Prefix]]&amp;"_LATIN_SMALL_"&amp;ひらがな・カタカナ5[[#This Row],[名称]]&amp;" = '\u"&amp;ひらがな・カタカナ5[[#This Row],[コード(小)]]&amp;"';")</f>
        <v>/// &lt;summary&gt;
/// 全角ASCIIｚ
/// &lt;/summary&gt;
public const char WIDE_LATIN_SMALL_Z = '\uFF5A';</v>
      </c>
      <c r="N54" s="5" t="str">
        <f>"new UpperLowerPair() {Upper = """&amp;ひらがな・カタカナ5[[#This Row],[表示(大)]]&amp;""", Lower = """&amp;ひらがな・カタカナ5[[#This Row],[表示(小)]]&amp;"""},"</f>
        <v>new UpperLowerPair() {Upper = "Ｚ", Lower = "ｚ"},</v>
      </c>
      <c r="O54" s="2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EF41-FA44-47A9-9857-5B271561F552}">
  <dimension ref="B2:N95"/>
  <sheetViews>
    <sheetView zoomScale="85" zoomScaleNormal="85" workbookViewId="0">
      <selection activeCell="I4" sqref="I4"/>
    </sheetView>
  </sheetViews>
  <sheetFormatPr defaultRowHeight="13.5" x14ac:dyDescent="0.4"/>
  <cols>
    <col min="1" max="1" width="3.25" style="1" customWidth="1"/>
    <col min="2" max="2" width="23.875" style="1" bestFit="1" customWidth="1"/>
    <col min="3" max="3" width="8.625" style="2" customWidth="1"/>
    <col min="4" max="4" width="8.625" style="1" customWidth="1"/>
    <col min="5" max="5" width="8.625" style="4" customWidth="1"/>
    <col min="6" max="6" width="8.625" style="2" customWidth="1"/>
    <col min="7" max="7" width="8.625" style="1" customWidth="1"/>
    <col min="8" max="8" width="8.625" style="4" customWidth="1"/>
    <col min="9" max="9" width="13" style="4" bestFit="1" customWidth="1"/>
    <col min="10" max="10" width="13" style="4" customWidth="1"/>
    <col min="11" max="13" width="61.625" style="1" customWidth="1"/>
    <col min="14" max="14" width="43.5" style="1" customWidth="1"/>
    <col min="15" max="16384" width="9" style="1"/>
  </cols>
  <sheetData>
    <row r="2" spans="2:14" x14ac:dyDescent="0.4">
      <c r="B2" s="1" t="s">
        <v>27</v>
      </c>
      <c r="C2" s="2" t="s">
        <v>860</v>
      </c>
      <c r="D2" s="1" t="s">
        <v>861</v>
      </c>
      <c r="E2" s="4" t="s">
        <v>862</v>
      </c>
      <c r="F2" s="2" t="s">
        <v>863</v>
      </c>
      <c r="G2" s="1" t="s">
        <v>864</v>
      </c>
      <c r="H2" s="4" t="s">
        <v>865</v>
      </c>
      <c r="I2" s="4" t="s">
        <v>540</v>
      </c>
      <c r="J2" s="4" t="s">
        <v>930</v>
      </c>
      <c r="K2" s="2" t="s">
        <v>866</v>
      </c>
      <c r="L2" s="2" t="s">
        <v>867</v>
      </c>
      <c r="M2" s="2" t="s">
        <v>917</v>
      </c>
      <c r="N2" s="2" t="s">
        <v>541</v>
      </c>
    </row>
    <row r="3" spans="2:14" ht="54" x14ac:dyDescent="0.4">
      <c r="B3" s="2" t="s">
        <v>673</v>
      </c>
      <c r="C3" s="2" t="s">
        <v>573</v>
      </c>
      <c r="D3" s="4" t="str">
        <f>IF(ひらがな・カタカナ[[#This Row],[コード(平)]]="","-",_xlfn.UNICHAR(HEX2DEC(C3)))</f>
        <v>ぁ</v>
      </c>
      <c r="E3" s="4" t="str">
        <f>IF(ROW()&lt;=3, "-", IF((HEX2DEC(ひらがな・カタカナ[[#This Row],[コード(平)]])-1)=HEX2DEC($C2),"○", ""))</f>
        <v>-</v>
      </c>
      <c r="F3" s="4" t="s">
        <v>127</v>
      </c>
      <c r="G3" s="4" t="str">
        <f>IF(ひらがな・カタカナ[[#This Row],[コード(片)]]="","-",_xlfn.UNICHAR(HEX2DEC(F3)))</f>
        <v>ァ</v>
      </c>
      <c r="H3" s="4" t="str">
        <f>IF(ROW()&lt;=3, "-", IF((HEX2DEC(ひらがな・カタカナ[[#This Row],[コード(平)]])-1)=HEX2DEC($C2),"○", ""))</f>
        <v>-</v>
      </c>
      <c r="I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" s="4">
        <f>HEX2DEC(ひらがな・カタカナ[[#This Row],[コード(平)]])</f>
        <v>12353</v>
      </c>
      <c r="K3" s="3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ひらがなぁ
/// &lt;/summary&gt;
public const char WIDE_HIRAGANA_SMALL_A = '\u3041';</v>
      </c>
      <c r="L3" s="3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カタカナァ
/// &lt;/summary&gt;
public const char WIDE_KATAKANA_SMALL_A = '\u30A1';</v>
      </c>
      <c r="M3" s="3" t="str">
        <f>"new HiraganaKatakanaPair() {Hiragana = """&amp;ひらがな・カタカナ[[#This Row],[表示(平)]]&amp;""", Katakana = """&amp;ひらがな・カタカナ[[#This Row],[表示(片)]]&amp;"""},"</f>
        <v>new HiraganaKatakanaPair() {Hiragana = "ぁ", Katakana = "ァ"},</v>
      </c>
      <c r="N3" s="2"/>
    </row>
    <row r="4" spans="2:14" ht="54" x14ac:dyDescent="0.4">
      <c r="B4" s="2" t="s">
        <v>1</v>
      </c>
      <c r="C4" s="2" t="s">
        <v>574</v>
      </c>
      <c r="D4" s="4" t="str">
        <f>IF(ひらがな・カタカナ[[#This Row],[コード(平)]]="","-",_xlfn.UNICHAR(HEX2DEC(C4)))</f>
        <v>あ</v>
      </c>
      <c r="E4" s="4" t="str">
        <f>IF(ROW()&lt;=3, "-", IF((HEX2DEC(ひらがな・カタカナ[[#This Row],[コード(平)]])-1)=HEX2DEC($C3),"○", ""))</f>
        <v>○</v>
      </c>
      <c r="F4" s="4" t="s">
        <v>137</v>
      </c>
      <c r="G4" s="4" t="str">
        <f>IF(ひらがな・カタカナ[[#This Row],[コード(片)]]="","-",_xlfn.UNICHAR(HEX2DEC(F4)))</f>
        <v>ア</v>
      </c>
      <c r="H4" s="4" t="str">
        <f>IF(ROW()&lt;=3, "-", IF((HEX2DEC(ひらがな・カタカナ[[#This Row],[コード(平)]])-1)=HEX2DEC($C3),"○", ""))</f>
        <v>○</v>
      </c>
      <c r="I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" s="4">
        <f>HEX2DEC(ひらがな・カタカナ[[#This Row],[コード(平)]])</f>
        <v>12354</v>
      </c>
      <c r="K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ひらがなあ
/// &lt;/summary&gt;
public const char WIDE_HIRAGANA_A = '\u3042';</v>
      </c>
      <c r="L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カタカナア
/// &lt;/summary&gt;
public const char WIDE_KATAKANA_A = '\u30A2';</v>
      </c>
      <c r="M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"あ", Katakana = "ア"},</v>
      </c>
      <c r="N4" s="2"/>
    </row>
    <row r="5" spans="2:14" ht="54" x14ac:dyDescent="0.4">
      <c r="B5" s="2" t="s">
        <v>674</v>
      </c>
      <c r="C5" s="2" t="s">
        <v>575</v>
      </c>
      <c r="D5" s="4" t="str">
        <f>IF(ひらがな・カタカナ[[#This Row],[コード(平)]]="","-",_xlfn.UNICHAR(HEX2DEC(C5)))</f>
        <v>ぃ</v>
      </c>
      <c r="E5" s="4" t="str">
        <f>IF(ROW()&lt;=3, "-", IF((HEX2DEC(ひらがな・カタカナ[[#This Row],[コード(平)]])-1)=HEX2DEC($C4),"○", ""))</f>
        <v>○</v>
      </c>
      <c r="F5" s="4" t="s">
        <v>128</v>
      </c>
      <c r="G5" s="4" t="str">
        <f>IF(ひらがな・カタカナ[[#This Row],[コード(片)]]="","-",_xlfn.UNICHAR(HEX2DEC(F5)))</f>
        <v>ィ</v>
      </c>
      <c r="H5" s="4" t="str">
        <f>IF(ROW()&lt;=3, "-", IF((HEX2DEC(ひらがな・カタカナ[[#This Row],[コード(平)]])-1)=HEX2DEC($C4),"○", ""))</f>
        <v>○</v>
      </c>
      <c r="I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" s="4">
        <f>HEX2DEC(ひらがな・カタカナ[[#This Row],[コード(平)]])</f>
        <v>12355</v>
      </c>
      <c r="K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ひらがなぃ
/// &lt;/summary&gt;
public const char WIDE_HIRAGANA_SMALL_I = '\u3043';</v>
      </c>
      <c r="L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カタカナィ
/// &lt;/summary&gt;
public const char WIDE_KATAKANA_SMALL_I = '\u30A3';</v>
      </c>
      <c r="M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"ぃ", Katakana = "ィ"},</v>
      </c>
      <c r="N5" s="2"/>
    </row>
    <row r="6" spans="2:14" ht="54" x14ac:dyDescent="0.4">
      <c r="B6" s="2" t="s">
        <v>9</v>
      </c>
      <c r="C6" s="2" t="s">
        <v>576</v>
      </c>
      <c r="D6" s="4" t="str">
        <f>IF(ひらがな・カタカナ[[#This Row],[コード(平)]]="","-",_xlfn.UNICHAR(HEX2DEC(C6)))</f>
        <v>い</v>
      </c>
      <c r="E6" s="4" t="str">
        <f>IF(ROW()&lt;=3, "-", IF((HEX2DEC(ひらがな・カタカナ[[#This Row],[コード(平)]])-1)=HEX2DEC($C5),"○", ""))</f>
        <v>○</v>
      </c>
      <c r="F6" s="4" t="s">
        <v>138</v>
      </c>
      <c r="G6" s="4" t="str">
        <f>IF(ひらがな・カタカナ[[#This Row],[コード(片)]]="","-",_xlfn.UNICHAR(HEX2DEC(F6)))</f>
        <v>イ</v>
      </c>
      <c r="H6" s="4" t="str">
        <f>IF(ROW()&lt;=3, "-", IF((HEX2DEC(ひらがな・カタカナ[[#This Row],[コード(平)]])-1)=HEX2DEC($C5),"○", ""))</f>
        <v>○</v>
      </c>
      <c r="I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" s="4">
        <f>HEX2DEC(ひらがな・カタカナ[[#This Row],[コード(平)]])</f>
        <v>12356</v>
      </c>
      <c r="K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ひらがない
/// &lt;/summary&gt;
public const char WIDE_HIRAGANA_I = '\u3044';</v>
      </c>
      <c r="L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カタカナイ
/// &lt;/summary&gt;
public const char WIDE_KATAKANA_I = '\u30A4';</v>
      </c>
      <c r="M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"い", Katakana = "イ"},</v>
      </c>
      <c r="N6" s="2"/>
    </row>
    <row r="7" spans="2:14" ht="54" x14ac:dyDescent="0.4">
      <c r="B7" s="2" t="s">
        <v>675</v>
      </c>
      <c r="C7" s="2" t="s">
        <v>577</v>
      </c>
      <c r="D7" s="4" t="str">
        <f>IF(ひらがな・カタカナ[[#This Row],[コード(平)]]="","-",_xlfn.UNICHAR(HEX2DEC(C7)))</f>
        <v>ぅ</v>
      </c>
      <c r="E7" s="4" t="str">
        <f>IF(ROW()&lt;=3, "-", IF((HEX2DEC(ひらがな・カタカナ[[#This Row],[コード(平)]])-1)=HEX2DEC($C6),"○", ""))</f>
        <v>○</v>
      </c>
      <c r="F7" s="4" t="s">
        <v>129</v>
      </c>
      <c r="G7" s="4" t="str">
        <f>IF(ひらがな・カタカナ[[#This Row],[コード(片)]]="","-",_xlfn.UNICHAR(HEX2DEC(F7)))</f>
        <v>ゥ</v>
      </c>
      <c r="H7" s="4" t="str">
        <f>IF(ROW()&lt;=3, "-", IF((HEX2DEC(ひらがな・カタカナ[[#This Row],[コード(平)]])-1)=HEX2DEC($C6),"○", ""))</f>
        <v>○</v>
      </c>
      <c r="I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" s="4">
        <f>HEX2DEC(ひらがな・カタカナ[[#This Row],[コード(平)]])</f>
        <v>12357</v>
      </c>
      <c r="K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ひらがなぅ
/// &lt;/summary&gt;
public const char WIDE_HIRAGANA_SMALL_U = '\u3045';</v>
      </c>
      <c r="L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カタカナゥ
/// &lt;/summary&gt;
public const char WIDE_KATAKANA_SMALL_U = '\u30A5';</v>
      </c>
      <c r="M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"ぅ", Katakana = "ゥ"},</v>
      </c>
      <c r="N7" s="2"/>
    </row>
    <row r="8" spans="2:14" ht="54" x14ac:dyDescent="0.4">
      <c r="B8" s="2" t="s">
        <v>21</v>
      </c>
      <c r="C8" s="2" t="s">
        <v>578</v>
      </c>
      <c r="D8" s="4" t="str">
        <f>IF(ひらがな・カタカナ[[#This Row],[コード(平)]]="","-",_xlfn.UNICHAR(HEX2DEC(C8)))</f>
        <v>う</v>
      </c>
      <c r="E8" s="4" t="str">
        <f>IF(ROW()&lt;=3, "-", IF((HEX2DEC(ひらがな・カタカナ[[#This Row],[コード(平)]])-1)=HEX2DEC($C7),"○", ""))</f>
        <v>○</v>
      </c>
      <c r="F8" s="4" t="s">
        <v>139</v>
      </c>
      <c r="G8" s="4" t="str">
        <f>IF(ひらがな・カタカナ[[#This Row],[コード(片)]]="","-",_xlfn.UNICHAR(HEX2DEC(F8)))</f>
        <v>ウ</v>
      </c>
      <c r="H8" s="4" t="str">
        <f>IF(ROW()&lt;=3, "-", IF((HEX2DEC(ひらがな・カタカナ[[#This Row],[コード(平)]])-1)=HEX2DEC($C7),"○", ""))</f>
        <v>○</v>
      </c>
      <c r="I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" s="4">
        <f>HEX2DEC(ひらがな・カタカナ[[#This Row],[コード(平)]])</f>
        <v>12358</v>
      </c>
      <c r="K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ひらがなう
/// &lt;/summary&gt;
public const char WIDE_HIRAGANA_U = '\u3046';</v>
      </c>
      <c r="L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カタカナウ
/// &lt;/summary&gt;
public const char WIDE_KATAKANA_U = '\u30A6';</v>
      </c>
      <c r="M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"う", Katakana = "ウ"},</v>
      </c>
      <c r="N8" s="2"/>
    </row>
    <row r="9" spans="2:14" ht="54" x14ac:dyDescent="0.4">
      <c r="B9" s="2" t="s">
        <v>676</v>
      </c>
      <c r="C9" s="2" t="s">
        <v>579</v>
      </c>
      <c r="D9" s="4" t="str">
        <f>IF(ひらがな・カタカナ[[#This Row],[コード(平)]]="","-",_xlfn.UNICHAR(HEX2DEC(C9)))</f>
        <v>ぇ</v>
      </c>
      <c r="E9" s="4" t="str">
        <f>IF(ROW()&lt;=3, "-", IF((HEX2DEC(ひらがな・カタカナ[[#This Row],[コード(平)]])-1)=HEX2DEC($C8),"○", ""))</f>
        <v>○</v>
      </c>
      <c r="F9" s="4" t="s">
        <v>130</v>
      </c>
      <c r="G9" s="4" t="str">
        <f>IF(ひらがな・カタカナ[[#This Row],[コード(片)]]="","-",_xlfn.UNICHAR(HEX2DEC(F9)))</f>
        <v>ェ</v>
      </c>
      <c r="H9" s="4" t="str">
        <f>IF(ROW()&lt;=3, "-", IF((HEX2DEC(ひらがな・カタカナ[[#This Row],[コード(平)]])-1)=HEX2DEC($C8),"○", ""))</f>
        <v>○</v>
      </c>
      <c r="I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9" s="4">
        <f>HEX2DEC(ひらがな・カタカナ[[#This Row],[コード(平)]])</f>
        <v>12359</v>
      </c>
      <c r="K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ひらがなぇ
/// &lt;/summary&gt;
public const char WIDE_HIRAGANA_SMALL_E = '\u3047';</v>
      </c>
      <c r="L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カタカナェ
/// &lt;/summary&gt;
public const char WIDE_KATAKANA_SMALL_E = '\u30A7';</v>
      </c>
      <c r="M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"ぇ", Katakana = "ェ"},</v>
      </c>
      <c r="N9" s="2"/>
    </row>
    <row r="10" spans="2:14" ht="54" x14ac:dyDescent="0.4">
      <c r="B10" s="2" t="s">
        <v>5</v>
      </c>
      <c r="C10" s="2" t="s">
        <v>580</v>
      </c>
      <c r="D10" s="4" t="str">
        <f>IF(ひらがな・カタカナ[[#This Row],[コード(平)]]="","-",_xlfn.UNICHAR(HEX2DEC(C10)))</f>
        <v>え</v>
      </c>
      <c r="E10" s="4" t="str">
        <f>IF(ROW()&lt;=3, "-", IF((HEX2DEC(ひらがな・カタカナ[[#This Row],[コード(平)]])-1)=HEX2DEC($C9),"○", ""))</f>
        <v>○</v>
      </c>
      <c r="F10" s="4" t="s">
        <v>140</v>
      </c>
      <c r="G10" s="4" t="str">
        <f>IF(ひらがな・カタカナ[[#This Row],[コード(片)]]="","-",_xlfn.UNICHAR(HEX2DEC(F10)))</f>
        <v>エ</v>
      </c>
      <c r="H10" s="4" t="str">
        <f>IF(ROW()&lt;=3, "-", IF((HEX2DEC(ひらがな・カタカナ[[#This Row],[コード(平)]])-1)=HEX2DEC($C9),"○", ""))</f>
        <v>○</v>
      </c>
      <c r="I1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0" s="4">
        <f>HEX2DEC(ひらがな・カタカナ[[#This Row],[コード(平)]])</f>
        <v>12360</v>
      </c>
      <c r="K1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ひらがなえ
/// &lt;/summary&gt;
public const char WIDE_HIRAGANA_E = '\u3048';</v>
      </c>
      <c r="L1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カタカナエ
/// &lt;/summary&gt;
public const char WIDE_KATAKANA_E = '\u30A8';</v>
      </c>
      <c r="M1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"え", Katakana = "エ"},</v>
      </c>
      <c r="N10" s="2"/>
    </row>
    <row r="11" spans="2:14" ht="54" x14ac:dyDescent="0.4">
      <c r="B11" s="2" t="s">
        <v>677</v>
      </c>
      <c r="C11" s="2" t="s">
        <v>581</v>
      </c>
      <c r="D11" s="4" t="str">
        <f>IF(ひらがな・カタカナ[[#This Row],[コード(平)]]="","-",_xlfn.UNICHAR(HEX2DEC(C11)))</f>
        <v>ぉ</v>
      </c>
      <c r="E11" s="4" t="str">
        <f>IF(ROW()&lt;=3, "-", IF((HEX2DEC(ひらがな・カタカナ[[#This Row],[コード(平)]])-1)=HEX2DEC($C10),"○", ""))</f>
        <v>○</v>
      </c>
      <c r="F11" s="4" t="s">
        <v>131</v>
      </c>
      <c r="G11" s="4" t="str">
        <f>IF(ひらがな・カタカナ[[#This Row],[コード(片)]]="","-",_xlfn.UNICHAR(HEX2DEC(F11)))</f>
        <v>ォ</v>
      </c>
      <c r="H11" s="4" t="str">
        <f>IF(ROW()&lt;=3, "-", IF((HEX2DEC(ひらがな・カタカナ[[#This Row],[コード(平)]])-1)=HEX2DEC($C10),"○", ""))</f>
        <v>○</v>
      </c>
      <c r="I1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1" s="4">
        <f>HEX2DEC(ひらがな・カタカナ[[#This Row],[コード(平)]])</f>
        <v>12361</v>
      </c>
      <c r="K1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ひらがなぉ
/// &lt;/summary&gt;
public const char WIDE_HIRAGANA_SMALL_O = '\u3049';</v>
      </c>
      <c r="L1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カタカナォ
/// &lt;/summary&gt;
public const char WIDE_KATAKANA_SMALL_O = '\u30A9';</v>
      </c>
      <c r="M1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"ぉ", Katakana = "ォ"},</v>
      </c>
      <c r="N11" s="2"/>
    </row>
    <row r="12" spans="2:14" ht="54" x14ac:dyDescent="0.4">
      <c r="B12" s="2" t="s">
        <v>683</v>
      </c>
      <c r="C12" s="2" t="s">
        <v>582</v>
      </c>
      <c r="D12" s="4" t="str">
        <f>IF(ひらがな・カタカナ[[#This Row],[コード(平)]]="","-",_xlfn.UNICHAR(HEX2DEC(C12)))</f>
        <v>ぐ</v>
      </c>
      <c r="E12" s="4" t="str">
        <f>IF(ROW()&lt;=3, "-", IF((HEX2DEC(ひらがな・カタカナ[[#This Row],[コード(平)]])-1)=HEX2DEC($C11),"○", ""))</f>
        <v/>
      </c>
      <c r="F12" s="4" t="s">
        <v>634</v>
      </c>
      <c r="G12" s="4" t="str">
        <f>IF(ひらがな・カタカナ[[#This Row],[コード(片)]]="","-",_xlfn.UNICHAR(HEX2DEC(F12)))</f>
        <v>グ</v>
      </c>
      <c r="H12" s="4" t="str">
        <f>IF(ROW()&lt;=3, "-", IF((HEX2DEC(ひらがな・カタカナ[[#This Row],[コード(平)]])-1)=HEX2DEC($C11),"○", ""))</f>
        <v/>
      </c>
      <c r="I1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2" s="4">
        <f>HEX2DEC(ひらがな・カタカナ[[#This Row],[コード(平)]])</f>
        <v>12368</v>
      </c>
      <c r="K1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ひらがなぐ
/// &lt;/summary&gt;
public const char WIDE_HIRAGANA_GU = '\u3050';</v>
      </c>
      <c r="L1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カタカナグ
/// &lt;/summary&gt;
public const char WIDE_KATAKANA_GU = '\u30B0';</v>
      </c>
      <c r="M1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"ぐ", Katakana = "グ"},</v>
      </c>
      <c r="N12" s="2"/>
    </row>
    <row r="13" spans="2:14" ht="54" x14ac:dyDescent="0.4">
      <c r="B13" s="2" t="s">
        <v>684</v>
      </c>
      <c r="C13" s="2" t="s">
        <v>583</v>
      </c>
      <c r="D13" s="4" t="str">
        <f>IF(ひらがな・カタカナ[[#This Row],[コード(平)]]="","-",_xlfn.UNICHAR(HEX2DEC(C13)))</f>
        <v>け</v>
      </c>
      <c r="E13" s="4" t="str">
        <f>IF(ROW()&lt;=3, "-", IF((HEX2DEC(ひらがな・カタカナ[[#This Row],[コード(平)]])-1)=HEX2DEC($C12),"○", ""))</f>
        <v>○</v>
      </c>
      <c r="F13" s="4" t="s">
        <v>145</v>
      </c>
      <c r="G13" s="4" t="str">
        <f>IF(ひらがな・カタカナ[[#This Row],[コード(片)]]="","-",_xlfn.UNICHAR(HEX2DEC(F13)))</f>
        <v>ケ</v>
      </c>
      <c r="H13" s="4" t="str">
        <f>IF(ROW()&lt;=3, "-", IF((HEX2DEC(ひらがな・カタカナ[[#This Row],[コード(平)]])-1)=HEX2DEC($C12),"○", ""))</f>
        <v>○</v>
      </c>
      <c r="I1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3" s="4">
        <f>HEX2DEC(ひらがな・カタカナ[[#This Row],[コード(平)]])</f>
        <v>12369</v>
      </c>
      <c r="K1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ひらがなけ
/// &lt;/summary&gt;
public const char WIDE_HIRAGANA_KE = '\u3051';</v>
      </c>
      <c r="L1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カタカナケ
/// &lt;/summary&gt;
public const char WIDE_KATAKANA_KE = '\u30B1';</v>
      </c>
      <c r="M1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"け", Katakana = "ケ"},</v>
      </c>
      <c r="N13" s="2"/>
    </row>
    <row r="14" spans="2:14" ht="54" x14ac:dyDescent="0.4">
      <c r="B14" s="2" t="s">
        <v>685</v>
      </c>
      <c r="C14" s="2" t="s">
        <v>584</v>
      </c>
      <c r="D14" s="4" t="str">
        <f>IF(ひらがな・カタカナ[[#This Row],[コード(平)]]="","-",_xlfn.UNICHAR(HEX2DEC(C14)))</f>
        <v>げ</v>
      </c>
      <c r="E14" s="4" t="str">
        <f>IF(ROW()&lt;=3, "-", IF((HEX2DEC(ひらがな・カタカナ[[#This Row],[コード(平)]])-1)=HEX2DEC($C13),"○", ""))</f>
        <v>○</v>
      </c>
      <c r="F14" s="4" t="s">
        <v>635</v>
      </c>
      <c r="G14" s="4" t="str">
        <f>IF(ひらがな・カタカナ[[#This Row],[コード(片)]]="","-",_xlfn.UNICHAR(HEX2DEC(F14)))</f>
        <v>ゲ</v>
      </c>
      <c r="H14" s="4" t="str">
        <f>IF(ROW()&lt;=3, "-", IF((HEX2DEC(ひらがな・カタカナ[[#This Row],[コード(平)]])-1)=HEX2DEC($C13),"○", ""))</f>
        <v>○</v>
      </c>
      <c r="I1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4" s="4">
        <f>HEX2DEC(ひらがな・カタカナ[[#This Row],[コード(平)]])</f>
        <v>12370</v>
      </c>
      <c r="K1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ひらがなげ
/// &lt;/summary&gt;
public const char WIDE_HIRAGANA_GE = '\u3052';</v>
      </c>
      <c r="L1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カタカナゲ
/// &lt;/summary&gt;
public const char WIDE_KATAKANA_GE = '\u30B2';</v>
      </c>
      <c r="M1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"げ", Katakana = "ゲ"},</v>
      </c>
      <c r="N14" s="2"/>
    </row>
    <row r="15" spans="2:14" ht="54" x14ac:dyDescent="0.4">
      <c r="B15" s="2" t="s">
        <v>686</v>
      </c>
      <c r="C15" s="2" t="s">
        <v>585</v>
      </c>
      <c r="D15" s="4" t="str">
        <f>IF(ひらがな・カタカナ[[#This Row],[コード(平)]]="","-",_xlfn.UNICHAR(HEX2DEC(C15)))</f>
        <v>こ</v>
      </c>
      <c r="E15" s="4" t="str">
        <f>IF(ROW()&lt;=3, "-", IF((HEX2DEC(ひらがな・カタカナ[[#This Row],[コード(平)]])-1)=HEX2DEC($C14),"○", ""))</f>
        <v>○</v>
      </c>
      <c r="F15" s="4" t="s">
        <v>146</v>
      </c>
      <c r="G15" s="4" t="str">
        <f>IF(ひらがな・カタカナ[[#This Row],[コード(片)]]="","-",_xlfn.UNICHAR(HEX2DEC(F15)))</f>
        <v>コ</v>
      </c>
      <c r="H15" s="4" t="str">
        <f>IF(ROW()&lt;=3, "-", IF((HEX2DEC(ひらがな・カタカナ[[#This Row],[コード(平)]])-1)=HEX2DEC($C14),"○", ""))</f>
        <v>○</v>
      </c>
      <c r="I1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5" s="4">
        <f>HEX2DEC(ひらがな・カタカナ[[#This Row],[コード(平)]])</f>
        <v>12371</v>
      </c>
      <c r="K1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ひらがなこ
/// &lt;/summary&gt;
public const char WIDE_HIRAGANA_KO = '\u3053';</v>
      </c>
      <c r="L1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カタカナコ
/// &lt;/summary&gt;
public const char WIDE_KATAKANA_KO = '\u30B3';</v>
      </c>
      <c r="M1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"こ", Katakana = "コ"},</v>
      </c>
      <c r="N15" s="2"/>
    </row>
    <row r="16" spans="2:14" ht="54" x14ac:dyDescent="0.4">
      <c r="B16" s="2" t="s">
        <v>687</v>
      </c>
      <c r="C16" s="2" t="s">
        <v>586</v>
      </c>
      <c r="D16" s="4" t="str">
        <f>IF(ひらがな・カタカナ[[#This Row],[コード(平)]]="","-",_xlfn.UNICHAR(HEX2DEC(C16)))</f>
        <v>ご</v>
      </c>
      <c r="E16" s="4" t="str">
        <f>IF(ROW()&lt;=3, "-", IF((HEX2DEC(ひらがな・カタカナ[[#This Row],[コード(平)]])-1)=HEX2DEC($C15),"○", ""))</f>
        <v>○</v>
      </c>
      <c r="F16" s="4" t="s">
        <v>636</v>
      </c>
      <c r="G16" s="4" t="str">
        <f>IF(ひらがな・カタカナ[[#This Row],[コード(片)]]="","-",_xlfn.UNICHAR(HEX2DEC(F16)))</f>
        <v>ゴ</v>
      </c>
      <c r="H16" s="4" t="str">
        <f>IF(ROW()&lt;=3, "-", IF((HEX2DEC(ひらがな・カタカナ[[#This Row],[コード(平)]])-1)=HEX2DEC($C15),"○", ""))</f>
        <v>○</v>
      </c>
      <c r="I1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6" s="4">
        <f>HEX2DEC(ひらがな・カタカナ[[#This Row],[コード(平)]])</f>
        <v>12372</v>
      </c>
      <c r="K1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ひらがなご
/// &lt;/summary&gt;
public const char WIDE_HIRAGANA_GO = '\u3054';</v>
      </c>
      <c r="L1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カタカナゴ
/// &lt;/summary&gt;
public const char WIDE_KATAKANA_GO = '\u30B4';</v>
      </c>
      <c r="M1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"ご", Katakana = "ゴ"},</v>
      </c>
      <c r="N16" s="2"/>
    </row>
    <row r="17" spans="2:14" ht="54" x14ac:dyDescent="0.4">
      <c r="B17" s="2" t="s">
        <v>688</v>
      </c>
      <c r="C17" s="2" t="s">
        <v>587</v>
      </c>
      <c r="D17" s="4" t="str">
        <f>IF(ひらがな・カタカナ[[#This Row],[コード(平)]]="","-",_xlfn.UNICHAR(HEX2DEC(C17)))</f>
        <v>さ</v>
      </c>
      <c r="E17" s="4" t="str">
        <f>IF(ROW()&lt;=3, "-", IF((HEX2DEC(ひらがな・カタカナ[[#This Row],[コード(平)]])-1)=HEX2DEC($C16),"○", ""))</f>
        <v>○</v>
      </c>
      <c r="F17" s="4" t="s">
        <v>147</v>
      </c>
      <c r="G17" s="4" t="str">
        <f>IF(ひらがな・カタカナ[[#This Row],[コード(片)]]="","-",_xlfn.UNICHAR(HEX2DEC(F17)))</f>
        <v>サ</v>
      </c>
      <c r="H17" s="4" t="str">
        <f>IF(ROW()&lt;=3, "-", IF((HEX2DEC(ひらがな・カタカナ[[#This Row],[コード(平)]])-1)=HEX2DEC($C16),"○", ""))</f>
        <v>○</v>
      </c>
      <c r="I1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7" s="4">
        <f>HEX2DEC(ひらがな・カタカナ[[#This Row],[コード(平)]])</f>
        <v>12373</v>
      </c>
      <c r="K1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ひらがなさ
/// &lt;/summary&gt;
public const char WIDE_HIRAGANA_SA = '\u3055';</v>
      </c>
      <c r="L1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カタカナサ
/// &lt;/summary&gt;
public const char WIDE_KATAKANA_SA = '\u30B5';</v>
      </c>
      <c r="M1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"さ", Katakana = "サ"},</v>
      </c>
      <c r="N17" s="2"/>
    </row>
    <row r="18" spans="2:14" ht="54" x14ac:dyDescent="0.4">
      <c r="B18" s="2" t="s">
        <v>689</v>
      </c>
      <c r="C18" s="2" t="s">
        <v>588</v>
      </c>
      <c r="D18" s="4" t="str">
        <f>IF(ひらがな・カタカナ[[#This Row],[コード(平)]]="","-",_xlfn.UNICHAR(HEX2DEC(C18)))</f>
        <v>ざ</v>
      </c>
      <c r="E18" s="4" t="str">
        <f>IF(ROW()&lt;=3, "-", IF((HEX2DEC(ひらがな・カタカナ[[#This Row],[コード(平)]])-1)=HEX2DEC($C17),"○", ""))</f>
        <v>○</v>
      </c>
      <c r="F18" s="4" t="s">
        <v>637</v>
      </c>
      <c r="G18" s="4" t="str">
        <f>IF(ひらがな・カタカナ[[#This Row],[コード(片)]]="","-",_xlfn.UNICHAR(HEX2DEC(F18)))</f>
        <v>ザ</v>
      </c>
      <c r="H18" s="4" t="str">
        <f>IF(ROW()&lt;=3, "-", IF((HEX2DEC(ひらがな・カタカナ[[#This Row],[コード(平)]])-1)=HEX2DEC($C17),"○", ""))</f>
        <v>○</v>
      </c>
      <c r="I1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8" s="4">
        <f>HEX2DEC(ひらがな・カタカナ[[#This Row],[コード(平)]])</f>
        <v>12374</v>
      </c>
      <c r="K1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ひらがなざ
/// &lt;/summary&gt;
public const char WIDE_HIRAGANA_ZA = '\u3056';</v>
      </c>
      <c r="L1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カタカナザ
/// &lt;/summary&gt;
public const char WIDE_KATAKANA_ZA = '\u30B6';</v>
      </c>
      <c r="M1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"ざ", Katakana = "ザ"},</v>
      </c>
      <c r="N18" s="2"/>
    </row>
    <row r="19" spans="2:14" ht="54" x14ac:dyDescent="0.4">
      <c r="B19" s="2" t="s">
        <v>690</v>
      </c>
      <c r="C19" s="2" t="s">
        <v>589</v>
      </c>
      <c r="D19" s="4" t="str">
        <f>IF(ひらがな・カタカナ[[#This Row],[コード(平)]]="","-",_xlfn.UNICHAR(HEX2DEC(C19)))</f>
        <v>し</v>
      </c>
      <c r="E19" s="4" t="str">
        <f>IF(ROW()&lt;=3, "-", IF((HEX2DEC(ひらがな・カタカナ[[#This Row],[コード(平)]])-1)=HEX2DEC($C18),"○", ""))</f>
        <v>○</v>
      </c>
      <c r="F19" s="4" t="s">
        <v>148</v>
      </c>
      <c r="G19" s="4" t="str">
        <f>IF(ひらがな・カタカナ[[#This Row],[コード(片)]]="","-",_xlfn.UNICHAR(HEX2DEC(F19)))</f>
        <v>シ</v>
      </c>
      <c r="H19" s="4" t="str">
        <f>IF(ROW()&lt;=3, "-", IF((HEX2DEC(ひらがな・カタカナ[[#This Row],[コード(平)]])-1)=HEX2DEC($C18),"○", ""))</f>
        <v>○</v>
      </c>
      <c r="I1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19" s="4">
        <f>HEX2DEC(ひらがな・カタカナ[[#This Row],[コード(平)]])</f>
        <v>12375</v>
      </c>
      <c r="K1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ひらがなし
/// &lt;/summary&gt;
public const char WIDE_HIRAGANA_SI = '\u3057';</v>
      </c>
      <c r="L1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カタカナシ
/// &lt;/summary&gt;
public const char WIDE_KATAKANA_SI = '\u30B7';</v>
      </c>
      <c r="M1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"し", Katakana = "シ"},</v>
      </c>
      <c r="N19" s="2"/>
    </row>
    <row r="20" spans="2:14" ht="54" x14ac:dyDescent="0.4">
      <c r="B20" s="2" t="s">
        <v>691</v>
      </c>
      <c r="C20" s="2" t="s">
        <v>590</v>
      </c>
      <c r="D20" s="4" t="str">
        <f>IF(ひらがな・カタカナ[[#This Row],[コード(平)]]="","-",_xlfn.UNICHAR(HEX2DEC(C20)))</f>
        <v>じ</v>
      </c>
      <c r="E20" s="4" t="str">
        <f>IF(ROW()&lt;=3, "-", IF((HEX2DEC(ひらがな・カタカナ[[#This Row],[コード(平)]])-1)=HEX2DEC($C19),"○", ""))</f>
        <v>○</v>
      </c>
      <c r="F20" s="4" t="s">
        <v>638</v>
      </c>
      <c r="G20" s="4" t="str">
        <f>IF(ひらがな・カタカナ[[#This Row],[コード(片)]]="","-",_xlfn.UNICHAR(HEX2DEC(F20)))</f>
        <v>ジ</v>
      </c>
      <c r="H20" s="4" t="str">
        <f>IF(ROW()&lt;=3, "-", IF((HEX2DEC(ひらがな・カタカナ[[#This Row],[コード(平)]])-1)=HEX2DEC($C19),"○", ""))</f>
        <v>○</v>
      </c>
      <c r="I2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0" s="4">
        <f>HEX2DEC(ひらがな・カタカナ[[#This Row],[コード(平)]])</f>
        <v>12376</v>
      </c>
      <c r="K2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ひらがなじ
/// &lt;/summary&gt;
public const char WIDE_HIRAGANA_ZI = '\u3058';</v>
      </c>
      <c r="L2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カタカナジ
/// &lt;/summary&gt;
public const char WIDE_KATAKANA_ZI = '\u30B8';</v>
      </c>
      <c r="M2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"じ", Katakana = "ジ"},</v>
      </c>
      <c r="N20" s="2"/>
    </row>
    <row r="21" spans="2:14" ht="54" x14ac:dyDescent="0.4">
      <c r="B21" s="2" t="s">
        <v>692</v>
      </c>
      <c r="C21" s="2" t="s">
        <v>591</v>
      </c>
      <c r="D21" s="4" t="str">
        <f>IF(ひらがな・カタカナ[[#This Row],[コード(平)]]="","-",_xlfn.UNICHAR(HEX2DEC(C21)))</f>
        <v>す</v>
      </c>
      <c r="E21" s="4" t="str">
        <f>IF(ROW()&lt;=3, "-", IF((HEX2DEC(ひらがな・カタカナ[[#This Row],[コード(平)]])-1)=HEX2DEC($C20),"○", ""))</f>
        <v>○</v>
      </c>
      <c r="F21" s="4" t="s">
        <v>149</v>
      </c>
      <c r="G21" s="4" t="str">
        <f>IF(ひらがな・カタカナ[[#This Row],[コード(片)]]="","-",_xlfn.UNICHAR(HEX2DEC(F21)))</f>
        <v>ス</v>
      </c>
      <c r="H21" s="4" t="str">
        <f>IF(ROW()&lt;=3, "-", IF((HEX2DEC(ひらがな・カタカナ[[#This Row],[コード(平)]])-1)=HEX2DEC($C20),"○", ""))</f>
        <v>○</v>
      </c>
      <c r="I2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1" s="4">
        <f>HEX2DEC(ひらがな・カタカナ[[#This Row],[コード(平)]])</f>
        <v>12377</v>
      </c>
      <c r="K2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ひらがなす
/// &lt;/summary&gt;
public const char WIDE_HIRAGANA_SU = '\u3059';</v>
      </c>
      <c r="L2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カタカナス
/// &lt;/summary&gt;
public const char WIDE_KATAKANA_SU = '\u30B9';</v>
      </c>
      <c r="M2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"す", Katakana = "ス"},</v>
      </c>
      <c r="N21" s="2"/>
    </row>
    <row r="22" spans="2:14" ht="54" x14ac:dyDescent="0.4">
      <c r="B22" s="2" t="s">
        <v>699</v>
      </c>
      <c r="C22" s="2" t="s">
        <v>592</v>
      </c>
      <c r="D22" s="4" t="str">
        <f>IF(ひらがな・カタカナ[[#This Row],[コード(平)]]="","-",_xlfn.UNICHAR(HEX2DEC(C22)))</f>
        <v>だ</v>
      </c>
      <c r="E22" s="4" t="str">
        <f>IF(ROW()&lt;=3, "-", IF((HEX2DEC(ひらがな・カタカナ[[#This Row],[コード(平)]])-1)=HEX2DEC($C21),"○", ""))</f>
        <v/>
      </c>
      <c r="F22" s="4" t="s">
        <v>642</v>
      </c>
      <c r="G22" s="4" t="str">
        <f>IF(ひらがな・カタカナ[[#This Row],[コード(片)]]="","-",_xlfn.UNICHAR(HEX2DEC(F22)))</f>
        <v>ダ</v>
      </c>
      <c r="H22" s="4" t="str">
        <f>IF(ROW()&lt;=3, "-", IF((HEX2DEC(ひらがな・カタカナ[[#This Row],[コード(平)]])-1)=HEX2DEC($C21),"○", ""))</f>
        <v/>
      </c>
      <c r="I2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2" s="4">
        <f>HEX2DEC(ひらがな・カタカナ[[#This Row],[コード(平)]])</f>
        <v>12384</v>
      </c>
      <c r="K2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ひらがなだ
/// &lt;/summary&gt;
public const char WIDE_HIRAGANA_DA = '\u3060';</v>
      </c>
      <c r="L2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カタカナダ
/// &lt;/summary&gt;
public const char WIDE_KATAKANA_DA = '\u30C0';</v>
      </c>
      <c r="M2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"だ", Katakana = "ダ"},</v>
      </c>
      <c r="N22" s="2"/>
    </row>
    <row r="23" spans="2:14" ht="54" x14ac:dyDescent="0.4">
      <c r="B23" s="2" t="s">
        <v>700</v>
      </c>
      <c r="C23" s="2" t="s">
        <v>593</v>
      </c>
      <c r="D23" s="4" t="str">
        <f>IF(ひらがな・カタカナ[[#This Row],[コード(平)]]="","-",_xlfn.UNICHAR(HEX2DEC(C23)))</f>
        <v>ち</v>
      </c>
      <c r="E23" s="4" t="str">
        <f>IF(ROW()&lt;=3, "-", IF((HEX2DEC(ひらがな・カタカナ[[#This Row],[コード(平)]])-1)=HEX2DEC($C22),"○", ""))</f>
        <v>○</v>
      </c>
      <c r="F23" s="4" t="s">
        <v>153</v>
      </c>
      <c r="G23" s="4" t="str">
        <f>IF(ひらがな・カタカナ[[#This Row],[コード(片)]]="","-",_xlfn.UNICHAR(HEX2DEC(F23)))</f>
        <v>チ</v>
      </c>
      <c r="H23" s="4" t="str">
        <f>IF(ROW()&lt;=3, "-", IF((HEX2DEC(ひらがな・カタカナ[[#This Row],[コード(平)]])-1)=HEX2DEC($C22),"○", ""))</f>
        <v>○</v>
      </c>
      <c r="I2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3" s="4">
        <f>HEX2DEC(ひらがな・カタカナ[[#This Row],[コード(平)]])</f>
        <v>12385</v>
      </c>
      <c r="K2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ひらがなち
/// &lt;/summary&gt;
public const char WIDE_HIRAGANA_TI = '\u3061';</v>
      </c>
      <c r="L2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カタカナチ
/// &lt;/summary&gt;
public const char WIDE_KATAKANA_TI = '\u30C1';</v>
      </c>
      <c r="M2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"ち", Katakana = "チ"},</v>
      </c>
      <c r="N23" s="2"/>
    </row>
    <row r="24" spans="2:14" ht="54" x14ac:dyDescent="0.4">
      <c r="B24" s="2" t="s">
        <v>701</v>
      </c>
      <c r="C24" s="2" t="s">
        <v>594</v>
      </c>
      <c r="D24" s="4" t="str">
        <f>IF(ひらがな・カタカナ[[#This Row],[コード(平)]]="","-",_xlfn.UNICHAR(HEX2DEC(C24)))</f>
        <v>ぢ</v>
      </c>
      <c r="E24" s="4" t="str">
        <f>IF(ROW()&lt;=3, "-", IF((HEX2DEC(ひらがな・カタカナ[[#This Row],[コード(平)]])-1)=HEX2DEC($C23),"○", ""))</f>
        <v>○</v>
      </c>
      <c r="F24" s="4" t="s">
        <v>643</v>
      </c>
      <c r="G24" s="4" t="str">
        <f>IF(ひらがな・カタカナ[[#This Row],[コード(片)]]="","-",_xlfn.UNICHAR(HEX2DEC(F24)))</f>
        <v>ヂ</v>
      </c>
      <c r="H24" s="4" t="str">
        <f>IF(ROW()&lt;=3, "-", IF((HEX2DEC(ひらがな・カタカナ[[#This Row],[コード(平)]])-1)=HEX2DEC($C23),"○", ""))</f>
        <v>○</v>
      </c>
      <c r="I2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4" s="4">
        <f>HEX2DEC(ひらがな・カタカナ[[#This Row],[コード(平)]])</f>
        <v>12386</v>
      </c>
      <c r="K2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ひらがなぢ
/// &lt;/summary&gt;
public const char WIDE_HIRAGANA_DI = '\u3062';</v>
      </c>
      <c r="L2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カタカナヂ
/// &lt;/summary&gt;
public const char WIDE_KATAKANA_DI = '\u30C2';</v>
      </c>
      <c r="M2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"ぢ", Katakana = "ヂ"},</v>
      </c>
      <c r="N24" s="2"/>
    </row>
    <row r="25" spans="2:14" ht="54" x14ac:dyDescent="0.4">
      <c r="B25" s="2" t="s">
        <v>702</v>
      </c>
      <c r="C25" s="2" t="s">
        <v>595</v>
      </c>
      <c r="D25" s="4" t="str">
        <f>IF(ひらがな・カタカナ[[#This Row],[コード(平)]]="","-",_xlfn.UNICHAR(HEX2DEC(C25)))</f>
        <v>っ</v>
      </c>
      <c r="E25" s="4" t="str">
        <f>IF(ROW()&lt;=3, "-", IF((HEX2DEC(ひらがな・カタカナ[[#This Row],[コード(平)]])-1)=HEX2DEC($C24),"○", ""))</f>
        <v>○</v>
      </c>
      <c r="F25" s="4" t="s">
        <v>135</v>
      </c>
      <c r="G25" s="4" t="str">
        <f>IF(ひらがな・カタカナ[[#This Row],[コード(片)]]="","-",_xlfn.UNICHAR(HEX2DEC(F25)))</f>
        <v>ッ</v>
      </c>
      <c r="H25" s="4" t="str">
        <f>IF(ROW()&lt;=3, "-", IF((HEX2DEC(ひらがな・カタカナ[[#This Row],[コード(平)]])-1)=HEX2DEC($C24),"○", ""))</f>
        <v>○</v>
      </c>
      <c r="I2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5" s="4">
        <f>HEX2DEC(ひらがな・カタカナ[[#This Row],[コード(平)]])</f>
        <v>12387</v>
      </c>
      <c r="K2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ひらがなっ
/// &lt;/summary&gt;
public const char WIDE_HIRAGANA_SMALL_TU = '\u3063';</v>
      </c>
      <c r="L2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カタカナッ
/// &lt;/summary&gt;
public const char WIDE_KATAKANA_SMALL_TU = '\u30C3';</v>
      </c>
      <c r="M2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"っ", Katakana = "ッ"},</v>
      </c>
      <c r="N25" s="2"/>
    </row>
    <row r="26" spans="2:14" ht="54" x14ac:dyDescent="0.4">
      <c r="B26" s="2" t="s">
        <v>703</v>
      </c>
      <c r="C26" s="2" t="s">
        <v>596</v>
      </c>
      <c r="D26" s="4" t="str">
        <f>IF(ひらがな・カタカナ[[#This Row],[コード(平)]]="","-",_xlfn.UNICHAR(HEX2DEC(C26)))</f>
        <v>つ</v>
      </c>
      <c r="E26" s="4" t="str">
        <f>IF(ROW()&lt;=3, "-", IF((HEX2DEC(ひらがな・カタカナ[[#This Row],[コード(平)]])-1)=HEX2DEC($C25),"○", ""))</f>
        <v>○</v>
      </c>
      <c r="F26" s="4" t="s">
        <v>154</v>
      </c>
      <c r="G26" s="4" t="str">
        <f>IF(ひらがな・カタカナ[[#This Row],[コード(片)]]="","-",_xlfn.UNICHAR(HEX2DEC(F26)))</f>
        <v>ツ</v>
      </c>
      <c r="H26" s="4" t="str">
        <f>IF(ROW()&lt;=3, "-", IF((HEX2DEC(ひらがな・カタカナ[[#This Row],[コード(平)]])-1)=HEX2DEC($C25),"○", ""))</f>
        <v>○</v>
      </c>
      <c r="I2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6" s="4">
        <f>HEX2DEC(ひらがな・カタカナ[[#This Row],[コード(平)]])</f>
        <v>12388</v>
      </c>
      <c r="K2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ひらがなつ
/// &lt;/summary&gt;
public const char WIDE_HIRAGANA_TU = '\u3064';</v>
      </c>
      <c r="L2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カタカナツ
/// &lt;/summary&gt;
public const char WIDE_KATAKANA_TU = '\u30C4';</v>
      </c>
      <c r="M2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"つ", Katakana = "ツ"},</v>
      </c>
      <c r="N26" s="2"/>
    </row>
    <row r="27" spans="2:14" ht="54" x14ac:dyDescent="0.4">
      <c r="B27" s="2" t="s">
        <v>704</v>
      </c>
      <c r="C27" s="2" t="s">
        <v>597</v>
      </c>
      <c r="D27" s="4" t="str">
        <f>IF(ひらがな・カタカナ[[#This Row],[コード(平)]]="","-",_xlfn.UNICHAR(HEX2DEC(C27)))</f>
        <v>づ</v>
      </c>
      <c r="E27" s="4" t="str">
        <f>IF(ROW()&lt;=3, "-", IF((HEX2DEC(ひらがな・カタカナ[[#This Row],[コード(平)]])-1)=HEX2DEC($C26),"○", ""))</f>
        <v>○</v>
      </c>
      <c r="F27" s="4" t="s">
        <v>644</v>
      </c>
      <c r="G27" s="4" t="str">
        <f>IF(ひらがな・カタカナ[[#This Row],[コード(片)]]="","-",_xlfn.UNICHAR(HEX2DEC(F27)))</f>
        <v>ヅ</v>
      </c>
      <c r="H27" s="4" t="str">
        <f>IF(ROW()&lt;=3, "-", IF((HEX2DEC(ひらがな・カタカナ[[#This Row],[コード(平)]])-1)=HEX2DEC($C26),"○", ""))</f>
        <v>○</v>
      </c>
      <c r="I2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7" s="4">
        <f>HEX2DEC(ひらがな・カタカナ[[#This Row],[コード(平)]])</f>
        <v>12389</v>
      </c>
      <c r="K2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ひらがなづ
/// &lt;/summary&gt;
public const char WIDE_HIRAGANA_DU = '\u3065';</v>
      </c>
      <c r="L2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カタカナヅ
/// &lt;/summary&gt;
public const char WIDE_KATAKANA_DU = '\u30C5';</v>
      </c>
      <c r="M2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"づ", Katakana = "ヅ"},</v>
      </c>
      <c r="N27" s="2"/>
    </row>
    <row r="28" spans="2:14" ht="54" x14ac:dyDescent="0.4">
      <c r="B28" s="2" t="s">
        <v>705</v>
      </c>
      <c r="C28" s="2" t="s">
        <v>598</v>
      </c>
      <c r="D28" s="4" t="str">
        <f>IF(ひらがな・カタカナ[[#This Row],[コード(平)]]="","-",_xlfn.UNICHAR(HEX2DEC(C28)))</f>
        <v>て</v>
      </c>
      <c r="E28" s="4" t="str">
        <f>IF(ROW()&lt;=3, "-", IF((HEX2DEC(ひらがな・カタカナ[[#This Row],[コード(平)]])-1)=HEX2DEC($C27),"○", ""))</f>
        <v>○</v>
      </c>
      <c r="F28" s="4" t="s">
        <v>155</v>
      </c>
      <c r="G28" s="4" t="str">
        <f>IF(ひらがな・カタカナ[[#This Row],[コード(片)]]="","-",_xlfn.UNICHAR(HEX2DEC(F28)))</f>
        <v>テ</v>
      </c>
      <c r="H28" s="4" t="str">
        <f>IF(ROW()&lt;=3, "-", IF((HEX2DEC(ひらがな・カタカナ[[#This Row],[コード(平)]])-1)=HEX2DEC($C27),"○", ""))</f>
        <v>○</v>
      </c>
      <c r="I2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8" s="4">
        <f>HEX2DEC(ひらがな・カタカナ[[#This Row],[コード(平)]])</f>
        <v>12390</v>
      </c>
      <c r="K2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ひらがなて
/// &lt;/summary&gt;
public const char WIDE_HIRAGANA_TE = '\u3066';</v>
      </c>
      <c r="L2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カタカナテ
/// &lt;/summary&gt;
public const char WIDE_KATAKANA_TE = '\u30C6';</v>
      </c>
      <c r="M2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"て", Katakana = "テ"},</v>
      </c>
      <c r="N28" s="2"/>
    </row>
    <row r="29" spans="2:14" ht="54" x14ac:dyDescent="0.4">
      <c r="B29" s="2" t="s">
        <v>706</v>
      </c>
      <c r="C29" s="2" t="s">
        <v>599</v>
      </c>
      <c r="D29" s="4" t="str">
        <f>IF(ひらがな・カタカナ[[#This Row],[コード(平)]]="","-",_xlfn.UNICHAR(HEX2DEC(C29)))</f>
        <v>で</v>
      </c>
      <c r="E29" s="4" t="str">
        <f>IF(ROW()&lt;=3, "-", IF((HEX2DEC(ひらがな・カタカナ[[#This Row],[コード(平)]])-1)=HEX2DEC($C28),"○", ""))</f>
        <v>○</v>
      </c>
      <c r="F29" s="4" t="s">
        <v>645</v>
      </c>
      <c r="G29" s="4" t="str">
        <f>IF(ひらがな・カタカナ[[#This Row],[コード(片)]]="","-",_xlfn.UNICHAR(HEX2DEC(F29)))</f>
        <v>デ</v>
      </c>
      <c r="H29" s="4" t="str">
        <f>IF(ROW()&lt;=3, "-", IF((HEX2DEC(ひらがな・カタカナ[[#This Row],[コード(平)]])-1)=HEX2DEC($C28),"○", ""))</f>
        <v>○</v>
      </c>
      <c r="I2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29" s="4">
        <f>HEX2DEC(ひらがな・カタカナ[[#This Row],[コード(平)]])</f>
        <v>12391</v>
      </c>
      <c r="K2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ひらがなで
/// &lt;/summary&gt;
public const char WIDE_HIRAGANA_DE = '\u3067';</v>
      </c>
      <c r="L2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カタカナデ
/// &lt;/summary&gt;
public const char WIDE_KATAKANA_DE = '\u30C7';</v>
      </c>
      <c r="M2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"で", Katakana = "デ"},</v>
      </c>
      <c r="N29" s="2"/>
    </row>
    <row r="30" spans="2:14" ht="54" x14ac:dyDescent="0.4">
      <c r="B30" s="2" t="s">
        <v>707</v>
      </c>
      <c r="C30" s="2" t="s">
        <v>600</v>
      </c>
      <c r="D30" s="4" t="str">
        <f>IF(ひらがな・カタカナ[[#This Row],[コード(平)]]="","-",_xlfn.UNICHAR(HEX2DEC(C30)))</f>
        <v>と</v>
      </c>
      <c r="E30" s="4" t="str">
        <f>IF(ROW()&lt;=3, "-", IF((HEX2DEC(ひらがな・カタカナ[[#This Row],[コード(平)]])-1)=HEX2DEC($C29),"○", ""))</f>
        <v>○</v>
      </c>
      <c r="F30" s="4" t="s">
        <v>156</v>
      </c>
      <c r="G30" s="4" t="str">
        <f>IF(ひらがな・カタカナ[[#This Row],[コード(片)]]="","-",_xlfn.UNICHAR(HEX2DEC(F30)))</f>
        <v>ト</v>
      </c>
      <c r="H30" s="4" t="str">
        <f>IF(ROW()&lt;=3, "-", IF((HEX2DEC(ひらがな・カタカナ[[#This Row],[コード(平)]])-1)=HEX2DEC($C29),"○", ""))</f>
        <v>○</v>
      </c>
      <c r="I3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0" s="4">
        <f>HEX2DEC(ひらがな・カタカナ[[#This Row],[コード(平)]])</f>
        <v>12392</v>
      </c>
      <c r="K3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ひらがなと
/// &lt;/summary&gt;
public const char WIDE_HIRAGANA_TO = '\u3068';</v>
      </c>
      <c r="L3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カタカナト
/// &lt;/summary&gt;
public const char WIDE_KATAKANA_TO = '\u30C8';</v>
      </c>
      <c r="M3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"と", Katakana = "ト"},</v>
      </c>
      <c r="N30" s="2"/>
    </row>
    <row r="31" spans="2:14" ht="54" x14ac:dyDescent="0.4">
      <c r="B31" s="2" t="s">
        <v>708</v>
      </c>
      <c r="C31" s="2" t="s">
        <v>601</v>
      </c>
      <c r="D31" s="4" t="str">
        <f>IF(ひらがな・カタカナ[[#This Row],[コード(平)]]="","-",_xlfn.UNICHAR(HEX2DEC(C31)))</f>
        <v>ど</v>
      </c>
      <c r="E31" s="4" t="str">
        <f>IF(ROW()&lt;=3, "-", IF((HEX2DEC(ひらがな・カタカナ[[#This Row],[コード(平)]])-1)=HEX2DEC($C30),"○", ""))</f>
        <v>○</v>
      </c>
      <c r="F31" s="4" t="s">
        <v>646</v>
      </c>
      <c r="G31" s="4" t="str">
        <f>IF(ひらがな・カタカナ[[#This Row],[コード(片)]]="","-",_xlfn.UNICHAR(HEX2DEC(F31)))</f>
        <v>ド</v>
      </c>
      <c r="H31" s="4" t="str">
        <f>IF(ROW()&lt;=3, "-", IF((HEX2DEC(ひらがな・カタカナ[[#This Row],[コード(平)]])-1)=HEX2DEC($C30),"○", ""))</f>
        <v>○</v>
      </c>
      <c r="I3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1" s="4">
        <f>HEX2DEC(ひらがな・カタカナ[[#This Row],[コード(平)]])</f>
        <v>12393</v>
      </c>
      <c r="K3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ひらがなど
/// &lt;/summary&gt;
public const char WIDE_HIRAGANA_DO = '\u3069';</v>
      </c>
      <c r="L3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カタカナド
/// &lt;/summary&gt;
public const char WIDE_KATAKANA_DO = '\u30C9';</v>
      </c>
      <c r="M3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"ど", Katakana = "ド"},</v>
      </c>
      <c r="N31" s="2"/>
    </row>
    <row r="32" spans="2:14" ht="54" x14ac:dyDescent="0.4">
      <c r="B32" s="2" t="s">
        <v>715</v>
      </c>
      <c r="C32" s="2" t="s">
        <v>602</v>
      </c>
      <c r="D32" s="4" t="str">
        <f>IF(ひらがな・カタカナ[[#This Row],[コード(平)]]="","-",_xlfn.UNICHAR(HEX2DEC(C32)))</f>
        <v>ば</v>
      </c>
      <c r="E32" s="4" t="str">
        <f>IF(ROW()&lt;=3, "-", IF((HEX2DEC(ひらがな・カタカナ[[#This Row],[コード(平)]])-1)=HEX2DEC($C31),"○", ""))</f>
        <v/>
      </c>
      <c r="F32" s="4" t="s">
        <v>647</v>
      </c>
      <c r="G32" s="4" t="str">
        <f>IF(ひらがな・カタカナ[[#This Row],[コード(片)]]="","-",_xlfn.UNICHAR(HEX2DEC(F32)))</f>
        <v>バ</v>
      </c>
      <c r="H32" s="4" t="str">
        <f>IF(ROW()&lt;=3, "-", IF((HEX2DEC(ひらがな・カタカナ[[#This Row],[コード(平)]])-1)=HEX2DEC($C31),"○", ""))</f>
        <v/>
      </c>
      <c r="I3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2" s="4">
        <f>HEX2DEC(ひらがな・カタカナ[[#This Row],[コード(平)]])</f>
        <v>12400</v>
      </c>
      <c r="K3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ひらがなば
/// &lt;/summary&gt;
public const char WIDE_HIRAGANA_BA = '\u3070';</v>
      </c>
      <c r="L3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カタカナバ
/// &lt;/summary&gt;
public const char WIDE_KATAKANA_BA = '\u30D0';</v>
      </c>
      <c r="M3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"ば", Katakana = "バ"},</v>
      </c>
      <c r="N32" s="2"/>
    </row>
    <row r="33" spans="2:14" ht="54" x14ac:dyDescent="0.4">
      <c r="B33" s="2" t="s">
        <v>716</v>
      </c>
      <c r="C33" s="2" t="s">
        <v>603</v>
      </c>
      <c r="D33" s="4" t="str">
        <f>IF(ひらがな・カタカナ[[#This Row],[コード(平)]]="","-",_xlfn.UNICHAR(HEX2DEC(C33)))</f>
        <v>ぱ</v>
      </c>
      <c r="E33" s="4" t="str">
        <f>IF(ROW()&lt;=3, "-", IF((HEX2DEC(ひらがな・カタカナ[[#This Row],[コード(平)]])-1)=HEX2DEC($C32),"○", ""))</f>
        <v>○</v>
      </c>
      <c r="F33" s="4" t="s">
        <v>648</v>
      </c>
      <c r="G33" s="4" t="str">
        <f>IF(ひらがな・カタカナ[[#This Row],[コード(片)]]="","-",_xlfn.UNICHAR(HEX2DEC(F33)))</f>
        <v>パ</v>
      </c>
      <c r="H33" s="4" t="str">
        <f>IF(ROW()&lt;=3, "-", IF((HEX2DEC(ひらがな・カタカナ[[#This Row],[コード(平)]])-1)=HEX2DEC($C32),"○", ""))</f>
        <v>○</v>
      </c>
      <c r="I3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3" s="4">
        <f>HEX2DEC(ひらがな・カタカナ[[#This Row],[コード(平)]])</f>
        <v>12401</v>
      </c>
      <c r="K3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ひらがなぱ
/// &lt;/summary&gt;
public const char WIDE_HIRAGANA_PA = '\u3071';</v>
      </c>
      <c r="L3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カタカナパ
/// &lt;/summary&gt;
public const char WIDE_KATAKANA_PA = '\u30D1';</v>
      </c>
      <c r="M3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"ぱ", Katakana = "パ"},</v>
      </c>
      <c r="N33" s="2"/>
    </row>
    <row r="34" spans="2:14" ht="54" x14ac:dyDescent="0.4">
      <c r="B34" s="2" t="s">
        <v>717</v>
      </c>
      <c r="C34" s="2" t="s">
        <v>604</v>
      </c>
      <c r="D34" s="4" t="str">
        <f>IF(ひらがな・カタカナ[[#This Row],[コード(平)]]="","-",_xlfn.UNICHAR(HEX2DEC(C34)))</f>
        <v>ひ</v>
      </c>
      <c r="E34" s="4" t="str">
        <f>IF(ROW()&lt;=3, "-", IF((HEX2DEC(ひらがな・カタカナ[[#This Row],[コード(平)]])-1)=HEX2DEC($C33),"○", ""))</f>
        <v>○</v>
      </c>
      <c r="F34" s="4" t="s">
        <v>163</v>
      </c>
      <c r="G34" s="4" t="str">
        <f>IF(ひらがな・カタカナ[[#This Row],[コード(片)]]="","-",_xlfn.UNICHAR(HEX2DEC(F34)))</f>
        <v>ヒ</v>
      </c>
      <c r="H34" s="4" t="str">
        <f>IF(ROW()&lt;=3, "-", IF((HEX2DEC(ひらがな・カタカナ[[#This Row],[コード(平)]])-1)=HEX2DEC($C33),"○", ""))</f>
        <v>○</v>
      </c>
      <c r="I3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4" s="4">
        <f>HEX2DEC(ひらがな・カタカナ[[#This Row],[コード(平)]])</f>
        <v>12402</v>
      </c>
      <c r="K3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ひらがなひ
/// &lt;/summary&gt;
public const char WIDE_HIRAGANA_HI = '\u3072';</v>
      </c>
      <c r="L3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カタカナヒ
/// &lt;/summary&gt;
public const char WIDE_KATAKANA_HI = '\u30D2';</v>
      </c>
      <c r="M3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"ひ", Katakana = "ヒ"},</v>
      </c>
      <c r="N34" s="2"/>
    </row>
    <row r="35" spans="2:14" ht="54" x14ac:dyDescent="0.4">
      <c r="B35" s="2" t="s">
        <v>718</v>
      </c>
      <c r="C35" s="2" t="s">
        <v>605</v>
      </c>
      <c r="D35" s="4" t="str">
        <f>IF(ひらがな・カタカナ[[#This Row],[コード(平)]]="","-",_xlfn.UNICHAR(HEX2DEC(C35)))</f>
        <v>び</v>
      </c>
      <c r="E35" s="4" t="str">
        <f>IF(ROW()&lt;=3, "-", IF((HEX2DEC(ひらがな・カタカナ[[#This Row],[コード(平)]])-1)=HEX2DEC($C34),"○", ""))</f>
        <v>○</v>
      </c>
      <c r="F35" s="4" t="s">
        <v>649</v>
      </c>
      <c r="G35" s="4" t="str">
        <f>IF(ひらがな・カタカナ[[#This Row],[コード(片)]]="","-",_xlfn.UNICHAR(HEX2DEC(F35)))</f>
        <v>ビ</v>
      </c>
      <c r="H35" s="4" t="str">
        <f>IF(ROW()&lt;=3, "-", IF((HEX2DEC(ひらがな・カタカナ[[#This Row],[コード(平)]])-1)=HEX2DEC($C34),"○", ""))</f>
        <v>○</v>
      </c>
      <c r="I3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5" s="4">
        <f>HEX2DEC(ひらがな・カタカナ[[#This Row],[コード(平)]])</f>
        <v>12403</v>
      </c>
      <c r="K3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ひらがなび
/// &lt;/summary&gt;
public const char WIDE_HIRAGANA_BI = '\u3073';</v>
      </c>
      <c r="L3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カタカナビ
/// &lt;/summary&gt;
public const char WIDE_KATAKANA_BI = '\u30D3';</v>
      </c>
      <c r="M3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"び", Katakana = "ビ"},</v>
      </c>
      <c r="N35" s="2"/>
    </row>
    <row r="36" spans="2:14" ht="54" x14ac:dyDescent="0.4">
      <c r="B36" s="2" t="s">
        <v>719</v>
      </c>
      <c r="C36" s="2" t="s">
        <v>606</v>
      </c>
      <c r="D36" s="4" t="str">
        <f>IF(ひらがな・カタカナ[[#This Row],[コード(平)]]="","-",_xlfn.UNICHAR(HEX2DEC(C36)))</f>
        <v>ぴ</v>
      </c>
      <c r="E36" s="4" t="str">
        <f>IF(ROW()&lt;=3, "-", IF((HEX2DEC(ひらがな・カタカナ[[#This Row],[コード(平)]])-1)=HEX2DEC($C35),"○", ""))</f>
        <v>○</v>
      </c>
      <c r="F36" s="4" t="s">
        <v>650</v>
      </c>
      <c r="G36" s="4" t="str">
        <f>IF(ひらがな・カタカナ[[#This Row],[コード(片)]]="","-",_xlfn.UNICHAR(HEX2DEC(F36)))</f>
        <v>ピ</v>
      </c>
      <c r="H36" s="4" t="str">
        <f>IF(ROW()&lt;=3, "-", IF((HEX2DEC(ひらがな・カタカナ[[#This Row],[コード(平)]])-1)=HEX2DEC($C35),"○", ""))</f>
        <v>○</v>
      </c>
      <c r="I3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6" s="4">
        <f>HEX2DEC(ひらがな・カタカナ[[#This Row],[コード(平)]])</f>
        <v>12404</v>
      </c>
      <c r="K3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ひらがなぴ
/// &lt;/summary&gt;
public const char WIDE_HIRAGANA_PI = '\u3074';</v>
      </c>
      <c r="L3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カタカナピ
/// &lt;/summary&gt;
public const char WIDE_KATAKANA_PI = '\u30D4';</v>
      </c>
      <c r="M3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"ぴ", Katakana = "ピ"},</v>
      </c>
      <c r="N36" s="2"/>
    </row>
    <row r="37" spans="2:14" ht="54" x14ac:dyDescent="0.4">
      <c r="B37" s="2" t="s">
        <v>720</v>
      </c>
      <c r="C37" s="2" t="s">
        <v>607</v>
      </c>
      <c r="D37" s="4" t="str">
        <f>IF(ひらがな・カタカナ[[#This Row],[コード(平)]]="","-",_xlfn.UNICHAR(HEX2DEC(C37)))</f>
        <v>ふ</v>
      </c>
      <c r="E37" s="4" t="str">
        <f>IF(ROW()&lt;=3, "-", IF((HEX2DEC(ひらがな・カタカナ[[#This Row],[コード(平)]])-1)=HEX2DEC($C36),"○", ""))</f>
        <v>○</v>
      </c>
      <c r="F37" s="4" t="s">
        <v>164</v>
      </c>
      <c r="G37" s="4" t="str">
        <f>IF(ひらがな・カタカナ[[#This Row],[コード(片)]]="","-",_xlfn.UNICHAR(HEX2DEC(F37)))</f>
        <v>フ</v>
      </c>
      <c r="H37" s="4" t="str">
        <f>IF(ROW()&lt;=3, "-", IF((HEX2DEC(ひらがな・カタカナ[[#This Row],[コード(平)]])-1)=HEX2DEC($C36),"○", ""))</f>
        <v>○</v>
      </c>
      <c r="I3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7" s="4">
        <f>HEX2DEC(ひらがな・カタカナ[[#This Row],[コード(平)]])</f>
        <v>12405</v>
      </c>
      <c r="K3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ひらがなふ
/// &lt;/summary&gt;
public const char WIDE_HIRAGANA_HU = '\u3075';</v>
      </c>
      <c r="L3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カタカナフ
/// &lt;/summary&gt;
public const char WIDE_KATAKANA_HU = '\u30D5';</v>
      </c>
      <c r="M3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"ふ", Katakana = "フ"},</v>
      </c>
      <c r="N37" s="2"/>
    </row>
    <row r="38" spans="2:14" ht="54" x14ac:dyDescent="0.4">
      <c r="B38" s="2" t="s">
        <v>721</v>
      </c>
      <c r="C38" s="2" t="s">
        <v>608</v>
      </c>
      <c r="D38" s="4" t="str">
        <f>IF(ひらがな・カタカナ[[#This Row],[コード(平)]]="","-",_xlfn.UNICHAR(HEX2DEC(C38)))</f>
        <v>ぶ</v>
      </c>
      <c r="E38" s="4" t="str">
        <f>IF(ROW()&lt;=3, "-", IF((HEX2DEC(ひらがな・カタカナ[[#This Row],[コード(平)]])-1)=HEX2DEC($C37),"○", ""))</f>
        <v>○</v>
      </c>
      <c r="F38" s="4" t="s">
        <v>651</v>
      </c>
      <c r="G38" s="4" t="str">
        <f>IF(ひらがな・カタカナ[[#This Row],[コード(片)]]="","-",_xlfn.UNICHAR(HEX2DEC(F38)))</f>
        <v>ブ</v>
      </c>
      <c r="H38" s="4" t="str">
        <f>IF(ROW()&lt;=3, "-", IF((HEX2DEC(ひらがな・カタカナ[[#This Row],[コード(平)]])-1)=HEX2DEC($C37),"○", ""))</f>
        <v>○</v>
      </c>
      <c r="I3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8" s="4">
        <f>HEX2DEC(ひらがな・カタカナ[[#This Row],[コード(平)]])</f>
        <v>12406</v>
      </c>
      <c r="K3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ひらがなぶ
/// &lt;/summary&gt;
public const char WIDE_HIRAGANA_BU = '\u3076';</v>
      </c>
      <c r="L3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カタカナブ
/// &lt;/summary&gt;
public const char WIDE_KATAKANA_BU = '\u30D6';</v>
      </c>
      <c r="M3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"ぶ", Katakana = "ブ"},</v>
      </c>
      <c r="N38" s="2"/>
    </row>
    <row r="39" spans="2:14" ht="54" x14ac:dyDescent="0.4">
      <c r="B39" s="2" t="s">
        <v>722</v>
      </c>
      <c r="C39" s="2" t="s">
        <v>609</v>
      </c>
      <c r="D39" s="4" t="str">
        <f>IF(ひらがな・カタカナ[[#This Row],[コード(平)]]="","-",_xlfn.UNICHAR(HEX2DEC(C39)))</f>
        <v>ぷ</v>
      </c>
      <c r="E39" s="4" t="str">
        <f>IF(ROW()&lt;=3, "-", IF((HEX2DEC(ひらがな・カタカナ[[#This Row],[コード(平)]])-1)=HEX2DEC($C38),"○", ""))</f>
        <v>○</v>
      </c>
      <c r="F39" s="4" t="s">
        <v>652</v>
      </c>
      <c r="G39" s="4" t="str">
        <f>IF(ひらがな・カタカナ[[#This Row],[コード(片)]]="","-",_xlfn.UNICHAR(HEX2DEC(F39)))</f>
        <v>プ</v>
      </c>
      <c r="H39" s="4" t="str">
        <f>IF(ROW()&lt;=3, "-", IF((HEX2DEC(ひらがな・カタカナ[[#This Row],[コード(平)]])-1)=HEX2DEC($C38),"○", ""))</f>
        <v>○</v>
      </c>
      <c r="I3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39" s="4">
        <f>HEX2DEC(ひらがな・カタカナ[[#This Row],[コード(平)]])</f>
        <v>12407</v>
      </c>
      <c r="K3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ひらがなぷ
/// &lt;/summary&gt;
public const char WIDE_HIRAGANA_PU = '\u3077';</v>
      </c>
      <c r="L3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カタカナプ
/// &lt;/summary&gt;
public const char WIDE_KATAKANA_PU = '\u30D7';</v>
      </c>
      <c r="M3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"ぷ", Katakana = "プ"},</v>
      </c>
      <c r="N39" s="2"/>
    </row>
    <row r="40" spans="2:14" ht="54" x14ac:dyDescent="0.4">
      <c r="B40" s="2" t="s">
        <v>723</v>
      </c>
      <c r="C40" s="2" t="s">
        <v>610</v>
      </c>
      <c r="D40" s="4" t="str">
        <f>IF(ひらがな・カタカナ[[#This Row],[コード(平)]]="","-",_xlfn.UNICHAR(HEX2DEC(C40)))</f>
        <v>へ</v>
      </c>
      <c r="E40" s="4" t="str">
        <f>IF(ROW()&lt;=3, "-", IF((HEX2DEC(ひらがな・カタカナ[[#This Row],[コード(平)]])-1)=HEX2DEC($C39),"○", ""))</f>
        <v>○</v>
      </c>
      <c r="F40" s="4" t="s">
        <v>165</v>
      </c>
      <c r="G40" s="4" t="str">
        <f>IF(ひらがな・カタカナ[[#This Row],[コード(片)]]="","-",_xlfn.UNICHAR(HEX2DEC(F40)))</f>
        <v>ヘ</v>
      </c>
      <c r="H40" s="4" t="str">
        <f>IF(ROW()&lt;=3, "-", IF((HEX2DEC(ひらがな・カタカナ[[#This Row],[コード(平)]])-1)=HEX2DEC($C39),"○", ""))</f>
        <v>○</v>
      </c>
      <c r="I4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0" s="4">
        <f>HEX2DEC(ひらがな・カタカナ[[#This Row],[コード(平)]])</f>
        <v>12408</v>
      </c>
      <c r="K4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ひらがなへ
/// &lt;/summary&gt;
public const char WIDE_HIRAGANA_HE = '\u3078';</v>
      </c>
      <c r="L4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カタカナヘ
/// &lt;/summary&gt;
public const char WIDE_KATAKANA_HE = '\u30D8';</v>
      </c>
      <c r="M4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"へ", Katakana = "ヘ"},</v>
      </c>
      <c r="N40" s="2"/>
    </row>
    <row r="41" spans="2:14" ht="54" x14ac:dyDescent="0.4">
      <c r="B41" s="2" t="s">
        <v>724</v>
      </c>
      <c r="C41" s="2" t="s">
        <v>611</v>
      </c>
      <c r="D41" s="4" t="str">
        <f>IF(ひらがな・カタカナ[[#This Row],[コード(平)]]="","-",_xlfn.UNICHAR(HEX2DEC(C41)))</f>
        <v>べ</v>
      </c>
      <c r="E41" s="4" t="str">
        <f>IF(ROW()&lt;=3, "-", IF((HEX2DEC(ひらがな・カタカナ[[#This Row],[コード(平)]])-1)=HEX2DEC($C40),"○", ""))</f>
        <v>○</v>
      </c>
      <c r="F41" s="4" t="s">
        <v>653</v>
      </c>
      <c r="G41" s="4" t="str">
        <f>IF(ひらがな・カタカナ[[#This Row],[コード(片)]]="","-",_xlfn.UNICHAR(HEX2DEC(F41)))</f>
        <v>ベ</v>
      </c>
      <c r="H41" s="4" t="str">
        <f>IF(ROW()&lt;=3, "-", IF((HEX2DEC(ひらがな・カタカナ[[#This Row],[コード(平)]])-1)=HEX2DEC($C40),"○", ""))</f>
        <v>○</v>
      </c>
      <c r="I4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1" s="4">
        <f>HEX2DEC(ひらがな・カタカナ[[#This Row],[コード(平)]])</f>
        <v>12409</v>
      </c>
      <c r="K4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ひらがなべ
/// &lt;/summary&gt;
public const char WIDE_HIRAGANA_BE = '\u3079';</v>
      </c>
      <c r="L4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カタカナベ
/// &lt;/summary&gt;
public const char WIDE_KATAKANA_BE = '\u30D9';</v>
      </c>
      <c r="M4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"べ", Katakana = "ベ"},</v>
      </c>
      <c r="N41" s="2"/>
    </row>
    <row r="42" spans="2:14" ht="54" x14ac:dyDescent="0.4">
      <c r="B42" s="2" t="s">
        <v>731</v>
      </c>
      <c r="C42" s="2" t="s">
        <v>612</v>
      </c>
      <c r="D42" s="4" t="str">
        <f>IF(ひらがな・カタカナ[[#This Row],[コード(平)]]="","-",_xlfn.UNICHAR(HEX2DEC(C42)))</f>
        <v>む</v>
      </c>
      <c r="E42" s="4" t="str">
        <f>IF(ROW()&lt;=3, "-", IF((HEX2DEC(ひらがな・カタカナ[[#This Row],[コード(平)]])-1)=HEX2DEC($C41),"○", ""))</f>
        <v/>
      </c>
      <c r="F42" s="4" t="s">
        <v>169</v>
      </c>
      <c r="G42" s="4" t="str">
        <f>IF(ひらがな・カタカナ[[#This Row],[コード(片)]]="","-",_xlfn.UNICHAR(HEX2DEC(F42)))</f>
        <v>ム</v>
      </c>
      <c r="H42" s="4" t="str">
        <f>IF(ROW()&lt;=3, "-", IF((HEX2DEC(ひらがな・カタカナ[[#This Row],[コード(平)]])-1)=HEX2DEC($C41),"○", ""))</f>
        <v/>
      </c>
      <c r="I4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2" s="4">
        <f>HEX2DEC(ひらがな・カタカナ[[#This Row],[コード(平)]])</f>
        <v>12416</v>
      </c>
      <c r="K4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ひらがなむ
/// &lt;/summary&gt;
public const char WIDE_HIRAGANA_MU = '\u3080';</v>
      </c>
      <c r="L4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カタカナム
/// &lt;/summary&gt;
public const char WIDE_KATAKANA_MU = '\u30E0';</v>
      </c>
      <c r="M4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"む", Katakana = "ム"},</v>
      </c>
      <c r="N42" s="2"/>
    </row>
    <row r="43" spans="2:14" ht="54" x14ac:dyDescent="0.4">
      <c r="B43" s="2" t="s">
        <v>732</v>
      </c>
      <c r="C43" s="2" t="s">
        <v>613</v>
      </c>
      <c r="D43" s="4" t="str">
        <f>IF(ひらがな・カタカナ[[#This Row],[コード(平)]]="","-",_xlfn.UNICHAR(HEX2DEC(C43)))</f>
        <v>め</v>
      </c>
      <c r="E43" s="4" t="str">
        <f>IF(ROW()&lt;=3, "-", IF((HEX2DEC(ひらがな・カタカナ[[#This Row],[コード(平)]])-1)=HEX2DEC($C42),"○", ""))</f>
        <v>○</v>
      </c>
      <c r="F43" s="4" t="s">
        <v>170</v>
      </c>
      <c r="G43" s="4" t="str">
        <f>IF(ひらがな・カタカナ[[#This Row],[コード(片)]]="","-",_xlfn.UNICHAR(HEX2DEC(F43)))</f>
        <v>メ</v>
      </c>
      <c r="H43" s="4" t="str">
        <f>IF(ROW()&lt;=3, "-", IF((HEX2DEC(ひらがな・カタカナ[[#This Row],[コード(平)]])-1)=HEX2DEC($C42),"○", ""))</f>
        <v>○</v>
      </c>
      <c r="I4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3" s="4">
        <f>HEX2DEC(ひらがな・カタカナ[[#This Row],[コード(平)]])</f>
        <v>12417</v>
      </c>
      <c r="K4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ひらがなめ
/// &lt;/summary&gt;
public const char WIDE_HIRAGANA_ME = '\u3081';</v>
      </c>
      <c r="L4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カタカナメ
/// &lt;/summary&gt;
public const char WIDE_KATAKANA_ME = '\u30E1';</v>
      </c>
      <c r="M4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"め", Katakana = "メ"},</v>
      </c>
      <c r="N43" s="2"/>
    </row>
    <row r="44" spans="2:14" ht="54" x14ac:dyDescent="0.4">
      <c r="B44" s="2" t="s">
        <v>733</v>
      </c>
      <c r="C44" s="2" t="s">
        <v>614</v>
      </c>
      <c r="D44" s="4" t="str">
        <f>IF(ひらがな・カタカナ[[#This Row],[コード(平)]]="","-",_xlfn.UNICHAR(HEX2DEC(C44)))</f>
        <v>も</v>
      </c>
      <c r="E44" s="4" t="str">
        <f>IF(ROW()&lt;=3, "-", IF((HEX2DEC(ひらがな・カタカナ[[#This Row],[コード(平)]])-1)=HEX2DEC($C43),"○", ""))</f>
        <v>○</v>
      </c>
      <c r="F44" s="4" t="s">
        <v>171</v>
      </c>
      <c r="G44" s="4" t="str">
        <f>IF(ひらがな・カタカナ[[#This Row],[コード(片)]]="","-",_xlfn.UNICHAR(HEX2DEC(F44)))</f>
        <v>モ</v>
      </c>
      <c r="H44" s="4" t="str">
        <f>IF(ROW()&lt;=3, "-", IF((HEX2DEC(ひらがな・カタカナ[[#This Row],[コード(平)]])-1)=HEX2DEC($C43),"○", ""))</f>
        <v>○</v>
      </c>
      <c r="I4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4" s="4">
        <f>HEX2DEC(ひらがな・カタカナ[[#This Row],[コード(平)]])</f>
        <v>12418</v>
      </c>
      <c r="K4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ひらがなも
/// &lt;/summary&gt;
public const char WIDE_HIRAGANA_MO = '\u3082';</v>
      </c>
      <c r="L4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カタカナモ
/// &lt;/summary&gt;
public const char WIDE_KATAKANA_MO = '\u30E2';</v>
      </c>
      <c r="M4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"も", Katakana = "モ"},</v>
      </c>
      <c r="N44" s="2"/>
    </row>
    <row r="45" spans="2:14" ht="54" x14ac:dyDescent="0.4">
      <c r="B45" s="2" t="s">
        <v>734</v>
      </c>
      <c r="C45" s="2" t="s">
        <v>615</v>
      </c>
      <c r="D45" s="4" t="str">
        <f>IF(ひらがな・カタカナ[[#This Row],[コード(平)]]="","-",_xlfn.UNICHAR(HEX2DEC(C45)))</f>
        <v>ゃ</v>
      </c>
      <c r="E45" s="4" t="str">
        <f>IF(ROW()&lt;=3, "-", IF((HEX2DEC(ひらがな・カタカナ[[#This Row],[コード(平)]])-1)=HEX2DEC($C44),"○", ""))</f>
        <v>○</v>
      </c>
      <c r="F45" s="4" t="s">
        <v>132</v>
      </c>
      <c r="G45" s="4" t="str">
        <f>IF(ひらがな・カタカナ[[#This Row],[コード(片)]]="","-",_xlfn.UNICHAR(HEX2DEC(F45)))</f>
        <v>ャ</v>
      </c>
      <c r="H45" s="4" t="str">
        <f>IF(ROW()&lt;=3, "-", IF((HEX2DEC(ひらがな・カタカナ[[#This Row],[コード(平)]])-1)=HEX2DEC($C44),"○", ""))</f>
        <v>○</v>
      </c>
      <c r="I4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5" s="4">
        <f>HEX2DEC(ひらがな・カタカナ[[#This Row],[コード(平)]])</f>
        <v>12419</v>
      </c>
      <c r="K4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ひらがなゃ
/// &lt;/summary&gt;
public const char WIDE_HIRAGANA_SMALL_YA = '\u3083';</v>
      </c>
      <c r="L4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カタカナャ
/// &lt;/summary&gt;
public const char WIDE_KATAKANA_SMALL_YA = '\u30E3';</v>
      </c>
      <c r="M4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"ゃ", Katakana = "ャ"},</v>
      </c>
      <c r="N45" s="2"/>
    </row>
    <row r="46" spans="2:14" ht="54" x14ac:dyDescent="0.4">
      <c r="B46" s="2" t="s">
        <v>735</v>
      </c>
      <c r="C46" s="2" t="s">
        <v>616</v>
      </c>
      <c r="D46" s="4" t="str">
        <f>IF(ひらがな・カタカナ[[#This Row],[コード(平)]]="","-",_xlfn.UNICHAR(HEX2DEC(C46)))</f>
        <v>や</v>
      </c>
      <c r="E46" s="4" t="str">
        <f>IF(ROW()&lt;=3, "-", IF((HEX2DEC(ひらがな・カタカナ[[#This Row],[コード(平)]])-1)=HEX2DEC($C45),"○", ""))</f>
        <v>○</v>
      </c>
      <c r="F46" s="4" t="s">
        <v>172</v>
      </c>
      <c r="G46" s="4" t="str">
        <f>IF(ひらがな・カタカナ[[#This Row],[コード(片)]]="","-",_xlfn.UNICHAR(HEX2DEC(F46)))</f>
        <v>ヤ</v>
      </c>
      <c r="H46" s="4" t="str">
        <f>IF(ROW()&lt;=3, "-", IF((HEX2DEC(ひらがな・カタカナ[[#This Row],[コード(平)]])-1)=HEX2DEC($C45),"○", ""))</f>
        <v>○</v>
      </c>
      <c r="I4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6" s="4">
        <f>HEX2DEC(ひらがな・カタカナ[[#This Row],[コード(平)]])</f>
        <v>12420</v>
      </c>
      <c r="K4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ひらがなや
/// &lt;/summary&gt;
public const char WIDE_HIRAGANA_YA = '\u3084';</v>
      </c>
      <c r="L4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カタカナヤ
/// &lt;/summary&gt;
public const char WIDE_KATAKANA_YA = '\u30E4';</v>
      </c>
      <c r="M4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"や", Katakana = "ヤ"},</v>
      </c>
      <c r="N46" s="2"/>
    </row>
    <row r="47" spans="2:14" ht="54" x14ac:dyDescent="0.4">
      <c r="B47" s="2" t="s">
        <v>736</v>
      </c>
      <c r="C47" s="2" t="s">
        <v>617</v>
      </c>
      <c r="D47" s="4" t="str">
        <f>IF(ひらがな・カタカナ[[#This Row],[コード(平)]]="","-",_xlfn.UNICHAR(HEX2DEC(C47)))</f>
        <v>ゅ</v>
      </c>
      <c r="E47" s="4" t="str">
        <f>IF(ROW()&lt;=3, "-", IF((HEX2DEC(ひらがな・カタカナ[[#This Row],[コード(平)]])-1)=HEX2DEC($C46),"○", ""))</f>
        <v>○</v>
      </c>
      <c r="F47" s="4" t="s">
        <v>133</v>
      </c>
      <c r="G47" s="4" t="str">
        <f>IF(ひらがな・カタカナ[[#This Row],[コード(片)]]="","-",_xlfn.UNICHAR(HEX2DEC(F47)))</f>
        <v>ュ</v>
      </c>
      <c r="H47" s="4" t="str">
        <f>IF(ROW()&lt;=3, "-", IF((HEX2DEC(ひらがな・カタカナ[[#This Row],[コード(平)]])-1)=HEX2DEC($C46),"○", ""))</f>
        <v>○</v>
      </c>
      <c r="I4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7" s="4">
        <f>HEX2DEC(ひらがな・カタカナ[[#This Row],[コード(平)]])</f>
        <v>12421</v>
      </c>
      <c r="K4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ひらがなゅ
/// &lt;/summary&gt;
public const char WIDE_HIRAGANA_SMALL_YU = '\u3085';</v>
      </c>
      <c r="L4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カタカナュ
/// &lt;/summary&gt;
public const char WIDE_KATAKANA_SMALL_YU = '\u30E5';</v>
      </c>
      <c r="M4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"ゅ", Katakana = "ュ"},</v>
      </c>
      <c r="N47" s="2"/>
    </row>
    <row r="48" spans="2:14" ht="54" x14ac:dyDescent="0.4">
      <c r="B48" s="2" t="s">
        <v>737</v>
      </c>
      <c r="C48" s="2" t="s">
        <v>618</v>
      </c>
      <c r="D48" s="4" t="str">
        <f>IF(ひらがな・カタカナ[[#This Row],[コード(平)]]="","-",_xlfn.UNICHAR(HEX2DEC(C48)))</f>
        <v>ゆ</v>
      </c>
      <c r="E48" s="4" t="str">
        <f>IF(ROW()&lt;=3, "-", IF((HEX2DEC(ひらがな・カタカナ[[#This Row],[コード(平)]])-1)=HEX2DEC($C47),"○", ""))</f>
        <v>○</v>
      </c>
      <c r="F48" s="4" t="s">
        <v>173</v>
      </c>
      <c r="G48" s="4" t="str">
        <f>IF(ひらがな・カタカナ[[#This Row],[コード(片)]]="","-",_xlfn.UNICHAR(HEX2DEC(F48)))</f>
        <v>ユ</v>
      </c>
      <c r="H48" s="4" t="str">
        <f>IF(ROW()&lt;=3, "-", IF((HEX2DEC(ひらがな・カタカナ[[#This Row],[コード(平)]])-1)=HEX2DEC($C47),"○", ""))</f>
        <v>○</v>
      </c>
      <c r="I4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8" s="4">
        <f>HEX2DEC(ひらがな・カタカナ[[#This Row],[コード(平)]])</f>
        <v>12422</v>
      </c>
      <c r="K4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ひらがなゆ
/// &lt;/summary&gt;
public const char WIDE_HIRAGANA_YU = '\u3086';</v>
      </c>
      <c r="L4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カタカナユ
/// &lt;/summary&gt;
public const char WIDE_KATAKANA_YU = '\u30E6';</v>
      </c>
      <c r="M4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"ゆ", Katakana = "ユ"},</v>
      </c>
      <c r="N48" s="2"/>
    </row>
    <row r="49" spans="2:14" ht="54" x14ac:dyDescent="0.4">
      <c r="B49" s="2" t="s">
        <v>738</v>
      </c>
      <c r="C49" s="2" t="s">
        <v>619</v>
      </c>
      <c r="D49" s="4" t="str">
        <f>IF(ひらがな・カタカナ[[#This Row],[コード(平)]]="","-",_xlfn.UNICHAR(HEX2DEC(C49)))</f>
        <v>ょ</v>
      </c>
      <c r="E49" s="4" t="str">
        <f>IF(ROW()&lt;=3, "-", IF((HEX2DEC(ひらがな・カタカナ[[#This Row],[コード(平)]])-1)=HEX2DEC($C48),"○", ""))</f>
        <v>○</v>
      </c>
      <c r="F49" s="4" t="s">
        <v>134</v>
      </c>
      <c r="G49" s="4" t="str">
        <f>IF(ひらがな・カタカナ[[#This Row],[コード(片)]]="","-",_xlfn.UNICHAR(HEX2DEC(F49)))</f>
        <v>ョ</v>
      </c>
      <c r="H49" s="4" t="str">
        <f>IF(ROW()&lt;=3, "-", IF((HEX2DEC(ひらがな・カタカナ[[#This Row],[コード(平)]])-1)=HEX2DEC($C48),"○", ""))</f>
        <v>○</v>
      </c>
      <c r="I4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49" s="4">
        <f>HEX2DEC(ひらがな・カタカナ[[#This Row],[コード(平)]])</f>
        <v>12423</v>
      </c>
      <c r="K4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ひらがなょ
/// &lt;/summary&gt;
public const char WIDE_HIRAGANA_SMALL_YO = '\u3087';</v>
      </c>
      <c r="L4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カタカナョ
/// &lt;/summary&gt;
public const char WIDE_KATAKANA_SMALL_YO = '\u30E7';</v>
      </c>
      <c r="M4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"ょ", Katakana = "ョ"},</v>
      </c>
      <c r="N49" s="2"/>
    </row>
    <row r="50" spans="2:14" ht="54" x14ac:dyDescent="0.4">
      <c r="B50" s="2" t="s">
        <v>739</v>
      </c>
      <c r="C50" s="2" t="s">
        <v>620</v>
      </c>
      <c r="D50" s="4" t="str">
        <f>IF(ひらがな・カタカナ[[#This Row],[コード(平)]]="","-",_xlfn.UNICHAR(HEX2DEC(C50)))</f>
        <v>よ</v>
      </c>
      <c r="E50" s="4" t="str">
        <f>IF(ROW()&lt;=3, "-", IF((HEX2DEC(ひらがな・カタカナ[[#This Row],[コード(平)]])-1)=HEX2DEC($C49),"○", ""))</f>
        <v>○</v>
      </c>
      <c r="F50" s="4" t="s">
        <v>174</v>
      </c>
      <c r="G50" s="4" t="str">
        <f>IF(ひらがな・カタカナ[[#This Row],[コード(片)]]="","-",_xlfn.UNICHAR(HEX2DEC(F50)))</f>
        <v>ヨ</v>
      </c>
      <c r="H50" s="4" t="str">
        <f>IF(ROW()&lt;=3, "-", IF((HEX2DEC(ひらがな・カタカナ[[#This Row],[コード(平)]])-1)=HEX2DEC($C49),"○", ""))</f>
        <v>○</v>
      </c>
      <c r="I5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0" s="4">
        <f>HEX2DEC(ひらがな・カタカナ[[#This Row],[コード(平)]])</f>
        <v>12424</v>
      </c>
      <c r="K5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ひらがなよ
/// &lt;/summary&gt;
public const char WIDE_HIRAGANA_YO = '\u3088';</v>
      </c>
      <c r="L5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カタカナヨ
/// &lt;/summary&gt;
public const char WIDE_KATAKANA_YO = '\u30E8';</v>
      </c>
      <c r="M5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"よ", Katakana = "ヨ"},</v>
      </c>
      <c r="N50" s="2"/>
    </row>
    <row r="51" spans="2:14" ht="54" x14ac:dyDescent="0.4">
      <c r="B51" s="2" t="s">
        <v>740</v>
      </c>
      <c r="C51" s="2" t="s">
        <v>621</v>
      </c>
      <c r="D51" s="4" t="str">
        <f>IF(ひらがな・カタカナ[[#This Row],[コード(平)]]="","-",_xlfn.UNICHAR(HEX2DEC(C51)))</f>
        <v>ら</v>
      </c>
      <c r="E51" s="4" t="str">
        <f>IF(ROW()&lt;=3, "-", IF((HEX2DEC(ひらがな・カタカナ[[#This Row],[コード(平)]])-1)=HEX2DEC($C50),"○", ""))</f>
        <v>○</v>
      </c>
      <c r="F51" s="4" t="s">
        <v>175</v>
      </c>
      <c r="G51" s="4" t="str">
        <f>IF(ひらがな・カタカナ[[#This Row],[コード(片)]]="","-",_xlfn.UNICHAR(HEX2DEC(F51)))</f>
        <v>ラ</v>
      </c>
      <c r="H51" s="4" t="str">
        <f>IF(ROW()&lt;=3, "-", IF((HEX2DEC(ひらがな・カタカナ[[#This Row],[コード(平)]])-1)=HEX2DEC($C50),"○", ""))</f>
        <v>○</v>
      </c>
      <c r="I5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1" s="4">
        <f>HEX2DEC(ひらがな・カタカナ[[#This Row],[コード(平)]])</f>
        <v>12425</v>
      </c>
      <c r="K5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ひらがなら
/// &lt;/summary&gt;
public const char WIDE_HIRAGANA_RA = '\u3089';</v>
      </c>
      <c r="L5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カタカナラ
/// &lt;/summary&gt;
public const char WIDE_KATAKANA_RA = '\u30E9';</v>
      </c>
      <c r="M5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"ら", Katakana = "ラ"},</v>
      </c>
      <c r="N51" s="2"/>
    </row>
    <row r="52" spans="2:14" ht="54" x14ac:dyDescent="0.4">
      <c r="B52" s="2" t="s">
        <v>747</v>
      </c>
      <c r="C52" s="2" t="s">
        <v>622</v>
      </c>
      <c r="D52" s="4" t="str">
        <f>IF(ひらがな・カタカナ[[#This Row],[コード(平)]]="","-",_xlfn.UNICHAR(HEX2DEC(C52)))</f>
        <v>ゐ</v>
      </c>
      <c r="E52" s="4" t="str">
        <f>IF(ROW()&lt;=3, "-", IF((HEX2DEC(ひらがな・カタカナ[[#This Row],[コード(平)]])-1)=HEX2DEC($C51),"○", ""))</f>
        <v/>
      </c>
      <c r="F52" s="4" t="s">
        <v>658</v>
      </c>
      <c r="G52" s="4" t="str">
        <f>IF(ひらがな・カタカナ[[#This Row],[コード(片)]]="","-",_xlfn.UNICHAR(HEX2DEC(F52)))</f>
        <v>ヰ</v>
      </c>
      <c r="H52" s="4" t="str">
        <f>IF(ROW()&lt;=3, "-", IF((HEX2DEC(ひらがな・カタカナ[[#This Row],[コード(平)]])-1)=HEX2DEC($C51),"○", ""))</f>
        <v/>
      </c>
      <c r="I5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2" s="4">
        <f>HEX2DEC(ひらがな・カタカナ[[#This Row],[コード(平)]])</f>
        <v>12432</v>
      </c>
      <c r="K5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ひらがなゐ
/// &lt;/summary&gt;
public const char WIDE_HIRAGANA_WI = '\u3090';</v>
      </c>
      <c r="L5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カタカナヰ
/// &lt;/summary&gt;
public const char WIDE_KATAKANA_WI = '\u30F0';</v>
      </c>
      <c r="M5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"ゐ", Katakana = "ヰ"},</v>
      </c>
      <c r="N52" s="2"/>
    </row>
    <row r="53" spans="2:14" ht="54" x14ac:dyDescent="0.4">
      <c r="B53" s="2" t="s">
        <v>748</v>
      </c>
      <c r="C53" s="2" t="s">
        <v>623</v>
      </c>
      <c r="D53" s="4" t="str">
        <f>IF(ひらがな・カタカナ[[#This Row],[コード(平)]]="","-",_xlfn.UNICHAR(HEX2DEC(C53)))</f>
        <v>ゑ</v>
      </c>
      <c r="E53" s="4" t="str">
        <f>IF(ROW()&lt;=3, "-", IF((HEX2DEC(ひらがな・カタカナ[[#This Row],[コード(平)]])-1)=HEX2DEC($C52),"○", ""))</f>
        <v>○</v>
      </c>
      <c r="F53" s="4" t="s">
        <v>659</v>
      </c>
      <c r="G53" s="4" t="str">
        <f>IF(ひらがな・カタカナ[[#This Row],[コード(片)]]="","-",_xlfn.UNICHAR(HEX2DEC(F53)))</f>
        <v>ヱ</v>
      </c>
      <c r="H53" s="4" t="str">
        <f>IF(ROW()&lt;=3, "-", IF((HEX2DEC(ひらがな・カタカナ[[#This Row],[コード(平)]])-1)=HEX2DEC($C52),"○", ""))</f>
        <v>○</v>
      </c>
      <c r="I5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3" s="4">
        <f>HEX2DEC(ひらがな・カタカナ[[#This Row],[コード(平)]])</f>
        <v>12433</v>
      </c>
      <c r="K5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ひらがなゑ
/// &lt;/summary&gt;
public const char WIDE_HIRAGANA_WE = '\u3091';</v>
      </c>
      <c r="L5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カタカナヱ
/// &lt;/summary&gt;
public const char WIDE_KATAKANA_WE = '\u30F1';</v>
      </c>
      <c r="M5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"ゑ", Katakana = "ヱ"},</v>
      </c>
      <c r="N53" s="2"/>
    </row>
    <row r="54" spans="2:14" ht="54" x14ac:dyDescent="0.4">
      <c r="B54" s="2" t="s">
        <v>749</v>
      </c>
      <c r="C54" s="2" t="s">
        <v>624</v>
      </c>
      <c r="D54" s="4" t="str">
        <f>IF(ひらがな・カタカナ[[#This Row],[コード(平)]]="","-",_xlfn.UNICHAR(HEX2DEC(C54)))</f>
        <v>を</v>
      </c>
      <c r="E54" s="4" t="str">
        <f>IF(ROW()&lt;=3, "-", IF((HEX2DEC(ひらがな・カタカナ[[#This Row],[コード(平)]])-1)=HEX2DEC($C53),"○", ""))</f>
        <v>○</v>
      </c>
      <c r="F54" s="4" t="s">
        <v>126</v>
      </c>
      <c r="G54" s="4" t="str">
        <f>IF(ひらがな・カタカナ[[#This Row],[コード(片)]]="","-",_xlfn.UNICHAR(HEX2DEC(F54)))</f>
        <v>ヲ</v>
      </c>
      <c r="H54" s="4" t="str">
        <f>IF(ROW()&lt;=3, "-", IF((HEX2DEC(ひらがな・カタカナ[[#This Row],[コード(平)]])-1)=HEX2DEC($C53),"○", ""))</f>
        <v>○</v>
      </c>
      <c r="I5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4" s="4">
        <f>HEX2DEC(ひらがな・カタカナ[[#This Row],[コード(平)]])</f>
        <v>12434</v>
      </c>
      <c r="K5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ひらがなを
/// &lt;/summary&gt;
public const char WIDE_HIRAGANA_WO = '\u3092';</v>
      </c>
      <c r="L5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カタカナヲ
/// &lt;/summary&gt;
public const char WIDE_KATAKANA_WO = '\u30F2';</v>
      </c>
      <c r="M5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"を", Katakana = "ヲ"},</v>
      </c>
      <c r="N54" s="2"/>
    </row>
    <row r="55" spans="2:14" ht="54" x14ac:dyDescent="0.4">
      <c r="B55" s="2" t="s">
        <v>14</v>
      </c>
      <c r="C55" s="2" t="s">
        <v>625</v>
      </c>
      <c r="D55" s="4" t="str">
        <f>IF(ひらがな・カタカナ[[#This Row],[コード(平)]]="","-",_xlfn.UNICHAR(HEX2DEC(C55)))</f>
        <v>ん</v>
      </c>
      <c r="E55" s="4" t="str">
        <f>IF(ROW()&lt;=3, "-", IF((HEX2DEC(ひらがな・カタカナ[[#This Row],[コード(平)]])-1)=HEX2DEC($C54),"○", ""))</f>
        <v>○</v>
      </c>
      <c r="F55" s="4" t="s">
        <v>181</v>
      </c>
      <c r="G55" s="4" t="str">
        <f>IF(ひらがな・カタカナ[[#This Row],[コード(片)]]="","-",_xlfn.UNICHAR(HEX2DEC(F55)))</f>
        <v>ン</v>
      </c>
      <c r="H55" s="4" t="str">
        <f>IF(ROW()&lt;=3, "-", IF((HEX2DEC(ひらがな・カタカナ[[#This Row],[コード(平)]])-1)=HEX2DEC($C54),"○", ""))</f>
        <v>○</v>
      </c>
      <c r="I5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5" s="4">
        <f>HEX2DEC(ひらがな・カタカナ[[#This Row],[コード(平)]])</f>
        <v>12435</v>
      </c>
      <c r="K5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ひらがなん
/// &lt;/summary&gt;
public const char WIDE_HIRAGANA_N = '\u3093';</v>
      </c>
      <c r="L5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カタカナン
/// &lt;/summary&gt;
public const char WIDE_KATAKANA_N = '\u30F3';</v>
      </c>
      <c r="M5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"ん", Katakana = "ン"},</v>
      </c>
      <c r="N55" s="2"/>
    </row>
    <row r="56" spans="2:14" ht="54" x14ac:dyDescent="0.4">
      <c r="B56" s="2" t="s">
        <v>750</v>
      </c>
      <c r="C56" s="2" t="s">
        <v>626</v>
      </c>
      <c r="D56" s="4" t="str">
        <f>IF(ひらがな・カタカナ[[#This Row],[コード(平)]]="","-",_xlfn.UNICHAR(HEX2DEC(C56)))</f>
        <v>ゔ</v>
      </c>
      <c r="E56" s="4" t="str">
        <f>IF(ROW()&lt;=3, "-", IF((HEX2DEC(ひらがな・カタカナ[[#This Row],[コード(平)]])-1)=HEX2DEC($C55),"○", ""))</f>
        <v>○</v>
      </c>
      <c r="F56" s="4" t="s">
        <v>660</v>
      </c>
      <c r="G56" s="4" t="str">
        <f>IF(ひらがな・カタカナ[[#This Row],[コード(片)]]="","-",_xlfn.UNICHAR(HEX2DEC(F56)))</f>
        <v>ヴ</v>
      </c>
      <c r="H56" s="4" t="str">
        <f>IF(ROW()&lt;=3, "-", IF((HEX2DEC(ひらがな・カタカナ[[#This Row],[コード(平)]])-1)=HEX2DEC($C55),"○", ""))</f>
        <v>○</v>
      </c>
      <c r="I5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6" s="4">
        <f>HEX2DEC(ひらがな・カタカナ[[#This Row],[コード(平)]])</f>
        <v>12436</v>
      </c>
      <c r="K5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ひらがなゔ
/// &lt;/summary&gt;
public const char WIDE_HIRAGANA_VU = '\u3094';</v>
      </c>
      <c r="L5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カタカナヴ
/// &lt;/summary&gt;
public const char WIDE_KATAKANA_VU = '\u30F4';</v>
      </c>
      <c r="M5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"ゔ", Katakana = "ヴ"},</v>
      </c>
      <c r="N56" s="2"/>
    </row>
    <row r="57" spans="2:14" ht="54" x14ac:dyDescent="0.4">
      <c r="B57" s="2" t="s">
        <v>751</v>
      </c>
      <c r="C57" s="2" t="s">
        <v>627</v>
      </c>
      <c r="D57" s="4" t="str">
        <f>IF(ひらがな・カタカナ[[#This Row],[コード(平)]]="","-",_xlfn.UNICHAR(HEX2DEC(C57)))</f>
        <v>ゕ</v>
      </c>
      <c r="E57" s="4" t="str">
        <f>IF(ROW()&lt;=3, "-", IF((HEX2DEC(ひらがな・カタカナ[[#This Row],[コード(平)]])-1)=HEX2DEC($C56),"○", ""))</f>
        <v>○</v>
      </c>
      <c r="F57" s="4" t="s">
        <v>661</v>
      </c>
      <c r="G57" s="4" t="str">
        <f>IF(ひらがな・カタカナ[[#This Row],[コード(片)]]="","-",_xlfn.UNICHAR(HEX2DEC(F57)))</f>
        <v>ヵ</v>
      </c>
      <c r="H57" s="4" t="str">
        <f>IF(ROW()&lt;=3, "-", IF((HEX2DEC(ひらがな・カタカナ[[#This Row],[コード(平)]])-1)=HEX2DEC($C56),"○", ""))</f>
        <v>○</v>
      </c>
      <c r="I5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7" s="4">
        <f>HEX2DEC(ひらがな・カタカナ[[#This Row],[コード(平)]])</f>
        <v>12437</v>
      </c>
      <c r="K5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ひらがなゕ
/// &lt;/summary&gt;
public const char WIDE_HIRAGANA_SMALL_KA = '\u3095';</v>
      </c>
      <c r="L5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カタカナヵ
/// &lt;/summary&gt;
public const char WIDE_KATAKANA_SMALL_KA = '\u30F5';</v>
      </c>
      <c r="M5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"ゕ", Katakana = "ヵ"},</v>
      </c>
      <c r="N57" s="2"/>
    </row>
    <row r="58" spans="2:14" ht="54" x14ac:dyDescent="0.4">
      <c r="B58" s="2" t="s">
        <v>752</v>
      </c>
      <c r="C58" s="2" t="s">
        <v>628</v>
      </c>
      <c r="D58" s="4" t="str">
        <f>IF(ひらがな・カタカナ[[#This Row],[コード(平)]]="","-",_xlfn.UNICHAR(HEX2DEC(C58)))</f>
        <v>ゖ</v>
      </c>
      <c r="E58" s="4" t="str">
        <f>IF(ROW()&lt;=3, "-", IF((HEX2DEC(ひらがな・カタカナ[[#This Row],[コード(平)]])-1)=HEX2DEC($C57),"○", ""))</f>
        <v>○</v>
      </c>
      <c r="F58" s="4" t="s">
        <v>662</v>
      </c>
      <c r="G58" s="4" t="str">
        <f>IF(ひらがな・カタカナ[[#This Row],[コード(片)]]="","-",_xlfn.UNICHAR(HEX2DEC(F58)))</f>
        <v>ヶ</v>
      </c>
      <c r="H58" s="4" t="str">
        <f>IF(ROW()&lt;=3, "-", IF((HEX2DEC(ひらがな・カタカナ[[#This Row],[コード(平)]])-1)=HEX2DEC($C57),"○", ""))</f>
        <v>○</v>
      </c>
      <c r="I5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8" s="4">
        <f>HEX2DEC(ひらがな・カタカナ[[#This Row],[コード(平)]])</f>
        <v>12438</v>
      </c>
      <c r="K5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ひらがなゖ
/// &lt;/summary&gt;
public const char WIDE_HIRAGANA_SMALL_KE = '\u3096';</v>
      </c>
      <c r="L5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カタカナヶ
/// &lt;/summary&gt;
public const char WIDE_KATAKANA_SMALL_KE = '\u30F6';</v>
      </c>
      <c r="M5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"ゖ", Katakana = "ヶ"},</v>
      </c>
      <c r="N58" s="2"/>
    </row>
    <row r="59" spans="2:14" ht="54" x14ac:dyDescent="0.4">
      <c r="B59" s="2" t="s">
        <v>15</v>
      </c>
      <c r="C59" s="2" t="s">
        <v>543</v>
      </c>
      <c r="D59" s="4" t="str">
        <f>IF(ひらがな・カタカナ[[#This Row],[コード(平)]]="","-",_xlfn.UNICHAR(HEX2DEC(C59)))</f>
        <v>お</v>
      </c>
      <c r="E59" s="4" t="str">
        <f>IF(ROW()&lt;=3, "-", IF((HEX2DEC(ひらがな・カタカナ[[#This Row],[コード(平)]])-1)=HEX2DEC($C58),"○", ""))</f>
        <v/>
      </c>
      <c r="F59" s="4" t="s">
        <v>141</v>
      </c>
      <c r="G59" s="4" t="str">
        <f>IF(ひらがな・カタカナ[[#This Row],[コード(片)]]="","-",_xlfn.UNICHAR(HEX2DEC(F59)))</f>
        <v>オ</v>
      </c>
      <c r="H59" s="4" t="str">
        <f>IF(ROW()&lt;=3, "-", IF((HEX2DEC(ひらがな・カタカナ[[#This Row],[コード(平)]])-1)=HEX2DEC($C58),"○", ""))</f>
        <v/>
      </c>
      <c r="I5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59" s="4">
        <f>HEX2DEC(ひらがな・カタカナ[[#This Row],[コード(平)]])</f>
        <v>12362</v>
      </c>
      <c r="K5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ひらがなお
/// &lt;/summary&gt;
public const char WIDE_HIRAGANA_O = '\u304A';</v>
      </c>
      <c r="L5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カタカナオ
/// &lt;/summary&gt;
public const char WIDE_KATAKANA_O = '\u30AA';</v>
      </c>
      <c r="M5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"お", Katakana = "オ"},</v>
      </c>
      <c r="N59" s="2"/>
    </row>
    <row r="60" spans="2:14" ht="54" x14ac:dyDescent="0.4">
      <c r="B60" s="2" t="s">
        <v>678</v>
      </c>
      <c r="C60" s="2" t="s">
        <v>544</v>
      </c>
      <c r="D60" s="4" t="str">
        <f>IF(ひらがな・カタカナ[[#This Row],[コード(平)]]="","-",_xlfn.UNICHAR(HEX2DEC(C60)))</f>
        <v>か</v>
      </c>
      <c r="E60" s="4" t="str">
        <f>IF(ROW()&lt;=3, "-", IF((HEX2DEC(ひらがな・カタカナ[[#This Row],[コード(平)]])-1)=HEX2DEC($C59),"○", ""))</f>
        <v>○</v>
      </c>
      <c r="F60" s="4" t="s">
        <v>142</v>
      </c>
      <c r="G60" s="4" t="str">
        <f>IF(ひらがな・カタカナ[[#This Row],[コード(片)]]="","-",_xlfn.UNICHAR(HEX2DEC(F60)))</f>
        <v>カ</v>
      </c>
      <c r="H60" s="4" t="str">
        <f>IF(ROW()&lt;=3, "-", IF((HEX2DEC(ひらがな・カタカナ[[#This Row],[コード(平)]])-1)=HEX2DEC($C59),"○", ""))</f>
        <v>○</v>
      </c>
      <c r="I6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0" s="4">
        <f>HEX2DEC(ひらがな・カタカナ[[#This Row],[コード(平)]])</f>
        <v>12363</v>
      </c>
      <c r="K6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ひらがなか
/// &lt;/summary&gt;
public const char WIDE_HIRAGANA_KA = '\u304B';</v>
      </c>
      <c r="L6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カタカナカ
/// &lt;/summary&gt;
public const char WIDE_KATAKANA_KA = '\u30AB';</v>
      </c>
      <c r="M6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"か", Katakana = "カ"},</v>
      </c>
      <c r="N60" s="2"/>
    </row>
    <row r="61" spans="2:14" ht="54" x14ac:dyDescent="0.4">
      <c r="B61" s="2" t="s">
        <v>679</v>
      </c>
      <c r="C61" s="2" t="s">
        <v>545</v>
      </c>
      <c r="D61" s="4" t="str">
        <f>IF(ひらがな・カタカナ[[#This Row],[コード(平)]]="","-",_xlfn.UNICHAR(HEX2DEC(C61)))</f>
        <v>が</v>
      </c>
      <c r="E61" s="4" t="str">
        <f>IF(ROW()&lt;=3, "-", IF((HEX2DEC(ひらがな・カタカナ[[#This Row],[コード(平)]])-1)=HEX2DEC($C60),"○", ""))</f>
        <v>○</v>
      </c>
      <c r="F61" s="4" t="s">
        <v>632</v>
      </c>
      <c r="G61" s="4" t="str">
        <f>IF(ひらがな・カタカナ[[#This Row],[コード(片)]]="","-",_xlfn.UNICHAR(HEX2DEC(F61)))</f>
        <v>ガ</v>
      </c>
      <c r="H61" s="4" t="str">
        <f>IF(ROW()&lt;=3, "-", IF((HEX2DEC(ひらがな・カタカナ[[#This Row],[コード(平)]])-1)=HEX2DEC($C60),"○", ""))</f>
        <v>○</v>
      </c>
      <c r="I6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1" s="4">
        <f>HEX2DEC(ひらがな・カタカナ[[#This Row],[コード(平)]])</f>
        <v>12364</v>
      </c>
      <c r="K6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ひらがなが
/// &lt;/summary&gt;
public const char WIDE_HIRAGANA_GA = '\u304C';</v>
      </c>
      <c r="L6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カタカナガ
/// &lt;/summary&gt;
public const char WIDE_KATAKANA_GA = '\u30AC';</v>
      </c>
      <c r="M6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"が", Katakana = "ガ"},</v>
      </c>
      <c r="N61" s="2"/>
    </row>
    <row r="62" spans="2:14" ht="54" x14ac:dyDescent="0.4">
      <c r="B62" s="2" t="s">
        <v>680</v>
      </c>
      <c r="C62" s="2" t="s">
        <v>546</v>
      </c>
      <c r="D62" s="4" t="str">
        <f>IF(ひらがな・カタカナ[[#This Row],[コード(平)]]="","-",_xlfn.UNICHAR(HEX2DEC(C62)))</f>
        <v>き</v>
      </c>
      <c r="E62" s="4" t="str">
        <f>IF(ROW()&lt;=3, "-", IF((HEX2DEC(ひらがな・カタカナ[[#This Row],[コード(平)]])-1)=HEX2DEC($C61),"○", ""))</f>
        <v>○</v>
      </c>
      <c r="F62" s="4" t="s">
        <v>143</v>
      </c>
      <c r="G62" s="4" t="str">
        <f>IF(ひらがな・カタカナ[[#This Row],[コード(片)]]="","-",_xlfn.UNICHAR(HEX2DEC(F62)))</f>
        <v>キ</v>
      </c>
      <c r="H62" s="4" t="str">
        <f>IF(ROW()&lt;=3, "-", IF((HEX2DEC(ひらがな・カタカナ[[#This Row],[コード(平)]])-1)=HEX2DEC($C61),"○", ""))</f>
        <v>○</v>
      </c>
      <c r="I6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2" s="4">
        <f>HEX2DEC(ひらがな・カタカナ[[#This Row],[コード(平)]])</f>
        <v>12365</v>
      </c>
      <c r="K6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ひらがなき
/// &lt;/summary&gt;
public const char WIDE_HIRAGANA_KI = '\u304D';</v>
      </c>
      <c r="L6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カタカナキ
/// &lt;/summary&gt;
public const char WIDE_KATAKANA_KI = '\u30AD';</v>
      </c>
      <c r="M6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"き", Katakana = "キ"},</v>
      </c>
      <c r="N62" s="2"/>
    </row>
    <row r="63" spans="2:14" ht="54" x14ac:dyDescent="0.4">
      <c r="B63" s="2" t="s">
        <v>681</v>
      </c>
      <c r="C63" s="2" t="s">
        <v>547</v>
      </c>
      <c r="D63" s="4" t="str">
        <f>IF(ひらがな・カタカナ[[#This Row],[コード(平)]]="","-",_xlfn.UNICHAR(HEX2DEC(C63)))</f>
        <v>ぎ</v>
      </c>
      <c r="E63" s="4" t="str">
        <f>IF(ROW()&lt;=3, "-", IF((HEX2DEC(ひらがな・カタカナ[[#This Row],[コード(平)]])-1)=HEX2DEC($C62),"○", ""))</f>
        <v>○</v>
      </c>
      <c r="F63" s="4" t="s">
        <v>633</v>
      </c>
      <c r="G63" s="4" t="str">
        <f>IF(ひらがな・カタカナ[[#This Row],[コード(片)]]="","-",_xlfn.UNICHAR(HEX2DEC(F63)))</f>
        <v>ギ</v>
      </c>
      <c r="H63" s="4" t="str">
        <f>IF(ROW()&lt;=3, "-", IF((HEX2DEC(ひらがな・カタカナ[[#This Row],[コード(平)]])-1)=HEX2DEC($C62),"○", ""))</f>
        <v>○</v>
      </c>
      <c r="I6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3" s="4">
        <f>HEX2DEC(ひらがな・カタカナ[[#This Row],[コード(平)]])</f>
        <v>12366</v>
      </c>
      <c r="K6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ひらがなぎ
/// &lt;/summary&gt;
public const char WIDE_HIRAGANA_GI = '\u304E';</v>
      </c>
      <c r="L6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カタカナギ
/// &lt;/summary&gt;
public const char WIDE_KATAKANA_GI = '\u30AE';</v>
      </c>
      <c r="M6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"ぎ", Katakana = "ギ"},</v>
      </c>
      <c r="N63" s="2"/>
    </row>
    <row r="64" spans="2:14" ht="54" x14ac:dyDescent="0.4">
      <c r="B64" s="2" t="s">
        <v>682</v>
      </c>
      <c r="C64" s="2" t="s">
        <v>548</v>
      </c>
      <c r="D64" s="4" t="str">
        <f>IF(ひらがな・カタカナ[[#This Row],[コード(平)]]="","-",_xlfn.UNICHAR(HEX2DEC(C64)))</f>
        <v>く</v>
      </c>
      <c r="E64" s="4" t="str">
        <f>IF(ROW()&lt;=3, "-", IF((HEX2DEC(ひらがな・カタカナ[[#This Row],[コード(平)]])-1)=HEX2DEC($C63),"○", ""))</f>
        <v>○</v>
      </c>
      <c r="F64" s="4" t="s">
        <v>144</v>
      </c>
      <c r="G64" s="4" t="str">
        <f>IF(ひらがな・カタカナ[[#This Row],[コード(片)]]="","-",_xlfn.UNICHAR(HEX2DEC(F64)))</f>
        <v>ク</v>
      </c>
      <c r="H64" s="4" t="str">
        <f>IF(ROW()&lt;=3, "-", IF((HEX2DEC(ひらがな・カタカナ[[#This Row],[コード(平)]])-1)=HEX2DEC($C63),"○", ""))</f>
        <v>○</v>
      </c>
      <c r="I6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4" s="4">
        <f>HEX2DEC(ひらがな・カタカナ[[#This Row],[コード(平)]])</f>
        <v>12367</v>
      </c>
      <c r="K6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ひらがなく
/// &lt;/summary&gt;
public const char WIDE_HIRAGANA_KU = '\u304F';</v>
      </c>
      <c r="L6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カタカナク
/// &lt;/summary&gt;
public const char WIDE_KATAKANA_KU = '\u30AF';</v>
      </c>
      <c r="M6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"く", Katakana = "ク"},</v>
      </c>
      <c r="N64" s="2"/>
    </row>
    <row r="65" spans="2:14" ht="54" x14ac:dyDescent="0.4">
      <c r="B65" s="2" t="s">
        <v>693</v>
      </c>
      <c r="C65" s="2" t="s">
        <v>549</v>
      </c>
      <c r="D65" s="4" t="str">
        <f>IF(ひらがな・カタカナ[[#This Row],[コード(平)]]="","-",_xlfn.UNICHAR(HEX2DEC(C65)))</f>
        <v>ず</v>
      </c>
      <c r="E65" s="4" t="str">
        <f>IF(ROW()&lt;=3, "-", IF((HEX2DEC(ひらがな・カタカナ[[#This Row],[コード(平)]])-1)=HEX2DEC($C64),"○", ""))</f>
        <v/>
      </c>
      <c r="F65" s="4" t="s">
        <v>639</v>
      </c>
      <c r="G65" s="4" t="str">
        <f>IF(ひらがな・カタカナ[[#This Row],[コード(片)]]="","-",_xlfn.UNICHAR(HEX2DEC(F65)))</f>
        <v>ズ</v>
      </c>
      <c r="H65" s="4" t="str">
        <f>IF(ROW()&lt;=3, "-", IF((HEX2DEC(ひらがな・カタカナ[[#This Row],[コード(平)]])-1)=HEX2DEC($C64),"○", ""))</f>
        <v/>
      </c>
      <c r="I6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5" s="4">
        <f>HEX2DEC(ひらがな・カタカナ[[#This Row],[コード(平)]])</f>
        <v>12378</v>
      </c>
      <c r="K6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ひらがなず
/// &lt;/summary&gt;
public const char WIDE_HIRAGANA_ZU = '\u305A';</v>
      </c>
      <c r="L6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カタカナズ
/// &lt;/summary&gt;
public const char WIDE_KATAKANA_ZU = '\u30BA';</v>
      </c>
      <c r="M6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"ず", Katakana = "ズ"},</v>
      </c>
      <c r="N65" s="2"/>
    </row>
    <row r="66" spans="2:14" ht="54" x14ac:dyDescent="0.4">
      <c r="B66" s="2" t="s">
        <v>694</v>
      </c>
      <c r="C66" s="2" t="s">
        <v>550</v>
      </c>
      <c r="D66" s="4" t="str">
        <f>IF(ひらがな・カタカナ[[#This Row],[コード(平)]]="","-",_xlfn.UNICHAR(HEX2DEC(C66)))</f>
        <v>せ</v>
      </c>
      <c r="E66" s="4" t="str">
        <f>IF(ROW()&lt;=3, "-", IF((HEX2DEC(ひらがな・カタカナ[[#This Row],[コード(平)]])-1)=HEX2DEC($C65),"○", ""))</f>
        <v>○</v>
      </c>
      <c r="F66" s="4" t="s">
        <v>150</v>
      </c>
      <c r="G66" s="4" t="str">
        <f>IF(ひらがな・カタカナ[[#This Row],[コード(片)]]="","-",_xlfn.UNICHAR(HEX2DEC(F66)))</f>
        <v>セ</v>
      </c>
      <c r="H66" s="4" t="str">
        <f>IF(ROW()&lt;=3, "-", IF((HEX2DEC(ひらがな・カタカナ[[#This Row],[コード(平)]])-1)=HEX2DEC($C65),"○", ""))</f>
        <v>○</v>
      </c>
      <c r="I6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6" s="4">
        <f>HEX2DEC(ひらがな・カタカナ[[#This Row],[コード(平)]])</f>
        <v>12379</v>
      </c>
      <c r="K6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ひらがなせ
/// &lt;/summary&gt;
public const char WIDE_HIRAGANA_SE = '\u305B';</v>
      </c>
      <c r="L6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カタカナセ
/// &lt;/summary&gt;
public const char WIDE_KATAKANA_SE = '\u30BB';</v>
      </c>
      <c r="M6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"せ", Katakana = "セ"},</v>
      </c>
      <c r="N66" s="2"/>
    </row>
    <row r="67" spans="2:14" ht="54" x14ac:dyDescent="0.4">
      <c r="B67" s="2" t="s">
        <v>695</v>
      </c>
      <c r="C67" s="2" t="s">
        <v>551</v>
      </c>
      <c r="D67" s="4" t="str">
        <f>IF(ひらがな・カタカナ[[#This Row],[コード(平)]]="","-",_xlfn.UNICHAR(HEX2DEC(C67)))</f>
        <v>ぜ</v>
      </c>
      <c r="E67" s="4" t="str">
        <f>IF(ROW()&lt;=3, "-", IF((HEX2DEC(ひらがな・カタカナ[[#This Row],[コード(平)]])-1)=HEX2DEC($C66),"○", ""))</f>
        <v>○</v>
      </c>
      <c r="F67" s="4" t="s">
        <v>640</v>
      </c>
      <c r="G67" s="4" t="str">
        <f>IF(ひらがな・カタカナ[[#This Row],[コード(片)]]="","-",_xlfn.UNICHAR(HEX2DEC(F67)))</f>
        <v>ゼ</v>
      </c>
      <c r="H67" s="4" t="str">
        <f>IF(ROW()&lt;=3, "-", IF((HEX2DEC(ひらがな・カタカナ[[#This Row],[コード(平)]])-1)=HEX2DEC($C66),"○", ""))</f>
        <v>○</v>
      </c>
      <c r="I6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7" s="4">
        <f>HEX2DEC(ひらがな・カタカナ[[#This Row],[コード(平)]])</f>
        <v>12380</v>
      </c>
      <c r="K6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ひらがなぜ
/// &lt;/summary&gt;
public const char WIDE_HIRAGANA_ZE = '\u305C';</v>
      </c>
      <c r="L6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カタカナゼ
/// &lt;/summary&gt;
public const char WIDE_KATAKANA_ZE = '\u30BC';</v>
      </c>
      <c r="M6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"ぜ", Katakana = "ゼ"},</v>
      </c>
      <c r="N67" s="2"/>
    </row>
    <row r="68" spans="2:14" ht="54" x14ac:dyDescent="0.4">
      <c r="B68" s="2" t="s">
        <v>696</v>
      </c>
      <c r="C68" s="2" t="s">
        <v>552</v>
      </c>
      <c r="D68" s="4" t="str">
        <f>IF(ひらがな・カタカナ[[#This Row],[コード(平)]]="","-",_xlfn.UNICHAR(HEX2DEC(C68)))</f>
        <v>そ</v>
      </c>
      <c r="E68" s="4" t="str">
        <f>IF(ROW()&lt;=3, "-", IF((HEX2DEC(ひらがな・カタカナ[[#This Row],[コード(平)]])-1)=HEX2DEC($C67),"○", ""))</f>
        <v>○</v>
      </c>
      <c r="F68" s="4" t="s">
        <v>151</v>
      </c>
      <c r="G68" s="4" t="str">
        <f>IF(ひらがな・カタカナ[[#This Row],[コード(片)]]="","-",_xlfn.UNICHAR(HEX2DEC(F68)))</f>
        <v>ソ</v>
      </c>
      <c r="H68" s="4" t="str">
        <f>IF(ROW()&lt;=3, "-", IF((HEX2DEC(ひらがな・カタカナ[[#This Row],[コード(平)]])-1)=HEX2DEC($C67),"○", ""))</f>
        <v>○</v>
      </c>
      <c r="I6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8" s="4">
        <f>HEX2DEC(ひらがな・カタカナ[[#This Row],[コード(平)]])</f>
        <v>12381</v>
      </c>
      <c r="K6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ひらがなそ
/// &lt;/summary&gt;
public const char WIDE_HIRAGANA_SO = '\u305D';</v>
      </c>
      <c r="L6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カタカナソ
/// &lt;/summary&gt;
public const char WIDE_KATAKANA_SO = '\u30BD';</v>
      </c>
      <c r="M6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"そ", Katakana = "ソ"},</v>
      </c>
      <c r="N68" s="2"/>
    </row>
    <row r="69" spans="2:14" ht="54" x14ac:dyDescent="0.4">
      <c r="B69" s="2" t="s">
        <v>697</v>
      </c>
      <c r="C69" s="2" t="s">
        <v>553</v>
      </c>
      <c r="D69" s="4" t="str">
        <f>IF(ひらがな・カタカナ[[#This Row],[コード(平)]]="","-",_xlfn.UNICHAR(HEX2DEC(C69)))</f>
        <v>ぞ</v>
      </c>
      <c r="E69" s="4" t="str">
        <f>IF(ROW()&lt;=3, "-", IF((HEX2DEC(ひらがな・カタカナ[[#This Row],[コード(平)]])-1)=HEX2DEC($C68),"○", ""))</f>
        <v>○</v>
      </c>
      <c r="F69" s="4" t="s">
        <v>641</v>
      </c>
      <c r="G69" s="4" t="str">
        <f>IF(ひらがな・カタカナ[[#This Row],[コード(片)]]="","-",_xlfn.UNICHAR(HEX2DEC(F69)))</f>
        <v>ゾ</v>
      </c>
      <c r="H69" s="4" t="str">
        <f>IF(ROW()&lt;=3, "-", IF((HEX2DEC(ひらがな・カタカナ[[#This Row],[コード(平)]])-1)=HEX2DEC($C68),"○", ""))</f>
        <v>○</v>
      </c>
      <c r="I6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69" s="4">
        <f>HEX2DEC(ひらがな・カタカナ[[#This Row],[コード(平)]])</f>
        <v>12382</v>
      </c>
      <c r="K6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ひらがなぞ
/// &lt;/summary&gt;
public const char WIDE_HIRAGANA_ZO = '\u305E';</v>
      </c>
      <c r="L6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カタカナゾ
/// &lt;/summary&gt;
public const char WIDE_KATAKANA_ZO = '\u30BE';</v>
      </c>
      <c r="M6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"ぞ", Katakana = "ゾ"},</v>
      </c>
      <c r="N69" s="2"/>
    </row>
    <row r="70" spans="2:14" ht="54" x14ac:dyDescent="0.4">
      <c r="B70" s="2" t="s">
        <v>698</v>
      </c>
      <c r="C70" s="2" t="s">
        <v>554</v>
      </c>
      <c r="D70" s="4" t="str">
        <f>IF(ひらがな・カタカナ[[#This Row],[コード(平)]]="","-",_xlfn.UNICHAR(HEX2DEC(C70)))</f>
        <v>た</v>
      </c>
      <c r="E70" s="4" t="str">
        <f>IF(ROW()&lt;=3, "-", IF((HEX2DEC(ひらがな・カタカナ[[#This Row],[コード(平)]])-1)=HEX2DEC($C69),"○", ""))</f>
        <v>○</v>
      </c>
      <c r="F70" s="4" t="s">
        <v>152</v>
      </c>
      <c r="G70" s="4" t="str">
        <f>IF(ひらがな・カタカナ[[#This Row],[コード(片)]]="","-",_xlfn.UNICHAR(HEX2DEC(F70)))</f>
        <v>タ</v>
      </c>
      <c r="H70" s="4" t="str">
        <f>IF(ROW()&lt;=3, "-", IF((HEX2DEC(ひらがな・カタカナ[[#This Row],[コード(平)]])-1)=HEX2DEC($C69),"○", ""))</f>
        <v>○</v>
      </c>
      <c r="I7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0" s="4">
        <f>HEX2DEC(ひらがな・カタカナ[[#This Row],[コード(平)]])</f>
        <v>12383</v>
      </c>
      <c r="K7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ひらがなた
/// &lt;/summary&gt;
public const char WIDE_HIRAGANA_TA = '\u305F';</v>
      </c>
      <c r="L7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カタカナタ
/// &lt;/summary&gt;
public const char WIDE_KATAKANA_TA = '\u30BF';</v>
      </c>
      <c r="M7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"た", Katakana = "タ"},</v>
      </c>
      <c r="N70" s="2"/>
    </row>
    <row r="71" spans="2:14" ht="54" x14ac:dyDescent="0.4">
      <c r="B71" s="2" t="s">
        <v>709</v>
      </c>
      <c r="C71" s="2" t="s">
        <v>555</v>
      </c>
      <c r="D71" s="4" t="str">
        <f>IF(ひらがな・カタカナ[[#This Row],[コード(平)]]="","-",_xlfn.UNICHAR(HEX2DEC(C71)))</f>
        <v>な</v>
      </c>
      <c r="E71" s="4" t="str">
        <f>IF(ROW()&lt;=3, "-", IF((HEX2DEC(ひらがな・カタカナ[[#This Row],[コード(平)]])-1)=HEX2DEC($C70),"○", ""))</f>
        <v/>
      </c>
      <c r="F71" s="4" t="s">
        <v>157</v>
      </c>
      <c r="G71" s="4" t="str">
        <f>IF(ひらがな・カタカナ[[#This Row],[コード(片)]]="","-",_xlfn.UNICHAR(HEX2DEC(F71)))</f>
        <v>ナ</v>
      </c>
      <c r="H71" s="4" t="str">
        <f>IF(ROW()&lt;=3, "-", IF((HEX2DEC(ひらがな・カタカナ[[#This Row],[コード(平)]])-1)=HEX2DEC($C70),"○", ""))</f>
        <v/>
      </c>
      <c r="I7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1" s="4">
        <f>HEX2DEC(ひらがな・カタカナ[[#This Row],[コード(平)]])</f>
        <v>12394</v>
      </c>
      <c r="K7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ひらがなな
/// &lt;/summary&gt;
public const char WIDE_HIRAGANA_NA = '\u306A';</v>
      </c>
      <c r="L7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カタカナナ
/// &lt;/summary&gt;
public const char WIDE_KATAKANA_NA = '\u30CA';</v>
      </c>
      <c r="M7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"な", Katakana = "ナ"},</v>
      </c>
      <c r="N71" s="2"/>
    </row>
    <row r="72" spans="2:14" ht="54" x14ac:dyDescent="0.4">
      <c r="B72" s="2" t="s">
        <v>710</v>
      </c>
      <c r="C72" s="2" t="s">
        <v>556</v>
      </c>
      <c r="D72" s="4" t="str">
        <f>IF(ひらがな・カタカナ[[#This Row],[コード(平)]]="","-",_xlfn.UNICHAR(HEX2DEC(C72)))</f>
        <v>に</v>
      </c>
      <c r="E72" s="4" t="str">
        <f>IF(ROW()&lt;=3, "-", IF((HEX2DEC(ひらがな・カタカナ[[#This Row],[コード(平)]])-1)=HEX2DEC($C71),"○", ""))</f>
        <v>○</v>
      </c>
      <c r="F72" s="4" t="s">
        <v>158</v>
      </c>
      <c r="G72" s="4" t="str">
        <f>IF(ひらがな・カタカナ[[#This Row],[コード(片)]]="","-",_xlfn.UNICHAR(HEX2DEC(F72)))</f>
        <v>ニ</v>
      </c>
      <c r="H72" s="4" t="str">
        <f>IF(ROW()&lt;=3, "-", IF((HEX2DEC(ひらがな・カタカナ[[#This Row],[コード(平)]])-1)=HEX2DEC($C71),"○", ""))</f>
        <v>○</v>
      </c>
      <c r="I7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2" s="4">
        <f>HEX2DEC(ひらがな・カタカナ[[#This Row],[コード(平)]])</f>
        <v>12395</v>
      </c>
      <c r="K7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ひらがなに
/// &lt;/summary&gt;
public const char WIDE_HIRAGANA_NI = '\u306B';</v>
      </c>
      <c r="L7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カタカナニ
/// &lt;/summary&gt;
public const char WIDE_KATAKANA_NI = '\u30CB';</v>
      </c>
      <c r="M7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"に", Katakana = "ニ"},</v>
      </c>
      <c r="N72" s="2"/>
    </row>
    <row r="73" spans="2:14" ht="54" x14ac:dyDescent="0.4">
      <c r="B73" s="2" t="s">
        <v>711</v>
      </c>
      <c r="C73" s="2" t="s">
        <v>557</v>
      </c>
      <c r="D73" s="4" t="str">
        <f>IF(ひらがな・カタカナ[[#This Row],[コード(平)]]="","-",_xlfn.UNICHAR(HEX2DEC(C73)))</f>
        <v>ぬ</v>
      </c>
      <c r="E73" s="4" t="str">
        <f>IF(ROW()&lt;=3, "-", IF((HEX2DEC(ひらがな・カタカナ[[#This Row],[コード(平)]])-1)=HEX2DEC($C72),"○", ""))</f>
        <v>○</v>
      </c>
      <c r="F73" s="4" t="s">
        <v>159</v>
      </c>
      <c r="G73" s="4" t="str">
        <f>IF(ひらがな・カタカナ[[#This Row],[コード(片)]]="","-",_xlfn.UNICHAR(HEX2DEC(F73)))</f>
        <v>ヌ</v>
      </c>
      <c r="H73" s="4" t="str">
        <f>IF(ROW()&lt;=3, "-", IF((HEX2DEC(ひらがな・カタカナ[[#This Row],[コード(平)]])-1)=HEX2DEC($C72),"○", ""))</f>
        <v>○</v>
      </c>
      <c r="I7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3" s="4">
        <f>HEX2DEC(ひらがな・カタカナ[[#This Row],[コード(平)]])</f>
        <v>12396</v>
      </c>
      <c r="K7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ひらがなぬ
/// &lt;/summary&gt;
public const char WIDE_HIRAGANA_NU = '\u306C';</v>
      </c>
      <c r="L7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カタカナヌ
/// &lt;/summary&gt;
public const char WIDE_KATAKANA_NU = '\u30CC';</v>
      </c>
      <c r="M7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"ぬ", Katakana = "ヌ"},</v>
      </c>
      <c r="N73" s="2"/>
    </row>
    <row r="74" spans="2:14" ht="54" x14ac:dyDescent="0.4">
      <c r="B74" s="2" t="s">
        <v>712</v>
      </c>
      <c r="C74" s="2" t="s">
        <v>558</v>
      </c>
      <c r="D74" s="4" t="str">
        <f>IF(ひらがな・カタカナ[[#This Row],[コード(平)]]="","-",_xlfn.UNICHAR(HEX2DEC(C74)))</f>
        <v>ね</v>
      </c>
      <c r="E74" s="4" t="str">
        <f>IF(ROW()&lt;=3, "-", IF((HEX2DEC(ひらがな・カタカナ[[#This Row],[コード(平)]])-1)=HEX2DEC($C73),"○", ""))</f>
        <v>○</v>
      </c>
      <c r="F74" s="4" t="s">
        <v>160</v>
      </c>
      <c r="G74" s="4" t="str">
        <f>IF(ひらがな・カタカナ[[#This Row],[コード(片)]]="","-",_xlfn.UNICHAR(HEX2DEC(F74)))</f>
        <v>ネ</v>
      </c>
      <c r="H74" s="4" t="str">
        <f>IF(ROW()&lt;=3, "-", IF((HEX2DEC(ひらがな・カタカナ[[#This Row],[コード(平)]])-1)=HEX2DEC($C73),"○", ""))</f>
        <v>○</v>
      </c>
      <c r="I7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4" s="4">
        <f>HEX2DEC(ひらがな・カタカナ[[#This Row],[コード(平)]])</f>
        <v>12397</v>
      </c>
      <c r="K7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ひらがなね
/// &lt;/summary&gt;
public const char WIDE_HIRAGANA_NE = '\u306D';</v>
      </c>
      <c r="L7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カタカナネ
/// &lt;/summary&gt;
public const char WIDE_KATAKANA_NE = '\u30CD';</v>
      </c>
      <c r="M7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"ね", Katakana = "ネ"},</v>
      </c>
      <c r="N74" s="2"/>
    </row>
    <row r="75" spans="2:14" ht="54" x14ac:dyDescent="0.4">
      <c r="B75" s="2" t="s">
        <v>713</v>
      </c>
      <c r="C75" s="2" t="s">
        <v>559</v>
      </c>
      <c r="D75" s="4" t="str">
        <f>IF(ひらがな・カタカナ[[#This Row],[コード(平)]]="","-",_xlfn.UNICHAR(HEX2DEC(C75)))</f>
        <v>の</v>
      </c>
      <c r="E75" s="4" t="str">
        <f>IF(ROW()&lt;=3, "-", IF((HEX2DEC(ひらがな・カタカナ[[#This Row],[コード(平)]])-1)=HEX2DEC($C74),"○", ""))</f>
        <v>○</v>
      </c>
      <c r="F75" s="4" t="s">
        <v>161</v>
      </c>
      <c r="G75" s="4" t="str">
        <f>IF(ひらがな・カタカナ[[#This Row],[コード(片)]]="","-",_xlfn.UNICHAR(HEX2DEC(F75)))</f>
        <v>ノ</v>
      </c>
      <c r="H75" s="4" t="str">
        <f>IF(ROW()&lt;=3, "-", IF((HEX2DEC(ひらがな・カタカナ[[#This Row],[コード(平)]])-1)=HEX2DEC($C74),"○", ""))</f>
        <v>○</v>
      </c>
      <c r="I7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5" s="4">
        <f>HEX2DEC(ひらがな・カタカナ[[#This Row],[コード(平)]])</f>
        <v>12398</v>
      </c>
      <c r="K7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ひらがなの
/// &lt;/summary&gt;
public const char WIDE_HIRAGANA_NO = '\u306E';</v>
      </c>
      <c r="L7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カタカナノ
/// &lt;/summary&gt;
public const char WIDE_KATAKANA_NO = '\u30CE';</v>
      </c>
      <c r="M7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"の", Katakana = "ノ"},</v>
      </c>
      <c r="N75" s="2"/>
    </row>
    <row r="76" spans="2:14" ht="54" x14ac:dyDescent="0.4">
      <c r="B76" s="2" t="s">
        <v>714</v>
      </c>
      <c r="C76" s="2" t="s">
        <v>560</v>
      </c>
      <c r="D76" s="4" t="str">
        <f>IF(ひらがな・カタカナ[[#This Row],[コード(平)]]="","-",_xlfn.UNICHAR(HEX2DEC(C76)))</f>
        <v>は</v>
      </c>
      <c r="E76" s="4" t="str">
        <f>IF(ROW()&lt;=3, "-", IF((HEX2DEC(ひらがな・カタカナ[[#This Row],[コード(平)]])-1)=HEX2DEC($C75),"○", ""))</f>
        <v>○</v>
      </c>
      <c r="F76" s="4" t="s">
        <v>162</v>
      </c>
      <c r="G76" s="4" t="str">
        <f>IF(ひらがな・カタカナ[[#This Row],[コード(片)]]="","-",_xlfn.UNICHAR(HEX2DEC(F76)))</f>
        <v>ハ</v>
      </c>
      <c r="H76" s="4" t="str">
        <f>IF(ROW()&lt;=3, "-", IF((HEX2DEC(ひらがな・カタカナ[[#This Row],[コード(平)]])-1)=HEX2DEC($C75),"○", ""))</f>
        <v>○</v>
      </c>
      <c r="I7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6" s="4">
        <f>HEX2DEC(ひらがな・カタカナ[[#This Row],[コード(平)]])</f>
        <v>12399</v>
      </c>
      <c r="K7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ひらがなは
/// &lt;/summary&gt;
public const char WIDE_HIRAGANA_HA = '\u306F';</v>
      </c>
      <c r="L7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カタカナハ
/// &lt;/summary&gt;
public const char WIDE_KATAKANA_HA = '\u30CF';</v>
      </c>
      <c r="M7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"は", Katakana = "ハ"},</v>
      </c>
      <c r="N76" s="2"/>
    </row>
    <row r="77" spans="2:14" ht="54" x14ac:dyDescent="0.4">
      <c r="B77" s="2" t="s">
        <v>725</v>
      </c>
      <c r="C77" s="2" t="s">
        <v>561</v>
      </c>
      <c r="D77" s="4" t="str">
        <f>IF(ひらがな・カタカナ[[#This Row],[コード(平)]]="","-",_xlfn.UNICHAR(HEX2DEC(C77)))</f>
        <v>ぺ</v>
      </c>
      <c r="E77" s="4" t="str">
        <f>IF(ROW()&lt;=3, "-", IF((HEX2DEC(ひらがな・カタカナ[[#This Row],[コード(平)]])-1)=HEX2DEC($C76),"○", ""))</f>
        <v/>
      </c>
      <c r="F77" s="4" t="s">
        <v>654</v>
      </c>
      <c r="G77" s="4" t="str">
        <f>IF(ひらがな・カタカナ[[#This Row],[コード(片)]]="","-",_xlfn.UNICHAR(HEX2DEC(F77)))</f>
        <v>ペ</v>
      </c>
      <c r="H77" s="4" t="str">
        <f>IF(ROW()&lt;=3, "-", IF((HEX2DEC(ひらがな・カタカナ[[#This Row],[コード(平)]])-1)=HEX2DEC($C76),"○", ""))</f>
        <v/>
      </c>
      <c r="I7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7" s="4">
        <f>HEX2DEC(ひらがな・カタカナ[[#This Row],[コード(平)]])</f>
        <v>12410</v>
      </c>
      <c r="K7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ひらがなぺ
/// &lt;/summary&gt;
public const char WIDE_HIRAGANA_PE = '\u307A';</v>
      </c>
      <c r="L7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カタカナペ
/// &lt;/summary&gt;
public const char WIDE_KATAKANA_PE = '\u30DA';</v>
      </c>
      <c r="M7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"ぺ", Katakana = "ペ"},</v>
      </c>
      <c r="N77" s="2"/>
    </row>
    <row r="78" spans="2:14" ht="54" x14ac:dyDescent="0.4">
      <c r="B78" s="2" t="s">
        <v>726</v>
      </c>
      <c r="C78" s="2" t="s">
        <v>562</v>
      </c>
      <c r="D78" s="4" t="str">
        <f>IF(ひらがな・カタカナ[[#This Row],[コード(平)]]="","-",_xlfn.UNICHAR(HEX2DEC(C78)))</f>
        <v>ほ</v>
      </c>
      <c r="E78" s="4" t="str">
        <f>IF(ROW()&lt;=3, "-", IF((HEX2DEC(ひらがな・カタカナ[[#This Row],[コード(平)]])-1)=HEX2DEC($C77),"○", ""))</f>
        <v>○</v>
      </c>
      <c r="F78" s="4" t="s">
        <v>166</v>
      </c>
      <c r="G78" s="4" t="str">
        <f>IF(ひらがな・カタカナ[[#This Row],[コード(片)]]="","-",_xlfn.UNICHAR(HEX2DEC(F78)))</f>
        <v>ホ</v>
      </c>
      <c r="H78" s="4" t="str">
        <f>IF(ROW()&lt;=3, "-", IF((HEX2DEC(ひらがな・カタカナ[[#This Row],[コード(平)]])-1)=HEX2DEC($C77),"○", ""))</f>
        <v>○</v>
      </c>
      <c r="I7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8" s="4">
        <f>HEX2DEC(ひらがな・カタカナ[[#This Row],[コード(平)]])</f>
        <v>12411</v>
      </c>
      <c r="K7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ひらがなほ
/// &lt;/summary&gt;
public const char WIDE_HIRAGANA_HO = '\u307B';</v>
      </c>
      <c r="L7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カタカナホ
/// &lt;/summary&gt;
public const char WIDE_KATAKANA_HO = '\u30DB';</v>
      </c>
      <c r="M7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"ほ", Katakana = "ホ"},</v>
      </c>
      <c r="N78" s="2"/>
    </row>
    <row r="79" spans="2:14" ht="54" x14ac:dyDescent="0.4">
      <c r="B79" s="2" t="s">
        <v>727</v>
      </c>
      <c r="C79" s="2" t="s">
        <v>563</v>
      </c>
      <c r="D79" s="4" t="str">
        <f>IF(ひらがな・カタカナ[[#This Row],[コード(平)]]="","-",_xlfn.UNICHAR(HEX2DEC(C79)))</f>
        <v>ぼ</v>
      </c>
      <c r="E79" s="4" t="str">
        <f>IF(ROW()&lt;=3, "-", IF((HEX2DEC(ひらがな・カタカナ[[#This Row],[コード(平)]])-1)=HEX2DEC($C78),"○", ""))</f>
        <v>○</v>
      </c>
      <c r="F79" s="4" t="s">
        <v>655</v>
      </c>
      <c r="G79" s="4" t="str">
        <f>IF(ひらがな・カタカナ[[#This Row],[コード(片)]]="","-",_xlfn.UNICHAR(HEX2DEC(F79)))</f>
        <v>ボ</v>
      </c>
      <c r="H79" s="4" t="str">
        <f>IF(ROW()&lt;=3, "-", IF((HEX2DEC(ひらがな・カタカナ[[#This Row],[コード(平)]])-1)=HEX2DEC($C78),"○", ""))</f>
        <v>○</v>
      </c>
      <c r="I7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79" s="4">
        <f>HEX2DEC(ひらがな・カタカナ[[#This Row],[コード(平)]])</f>
        <v>12412</v>
      </c>
      <c r="K7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ひらがなぼ
/// &lt;/summary&gt;
public const char WIDE_HIRAGANA_BO = '\u307C';</v>
      </c>
      <c r="L7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カタカナボ
/// &lt;/summary&gt;
public const char WIDE_KATAKANA_BO = '\u30DC';</v>
      </c>
      <c r="M7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"ぼ", Katakana = "ボ"},</v>
      </c>
      <c r="N79" s="2"/>
    </row>
    <row r="80" spans="2:14" ht="54" x14ac:dyDescent="0.4">
      <c r="B80" s="2" t="s">
        <v>728</v>
      </c>
      <c r="C80" s="2" t="s">
        <v>564</v>
      </c>
      <c r="D80" s="4" t="str">
        <f>IF(ひらがな・カタカナ[[#This Row],[コード(平)]]="","-",_xlfn.UNICHAR(HEX2DEC(C80)))</f>
        <v>ぽ</v>
      </c>
      <c r="E80" s="4" t="str">
        <f>IF(ROW()&lt;=3, "-", IF((HEX2DEC(ひらがな・カタカナ[[#This Row],[コード(平)]])-1)=HEX2DEC($C79),"○", ""))</f>
        <v>○</v>
      </c>
      <c r="F80" s="4" t="s">
        <v>656</v>
      </c>
      <c r="G80" s="4" t="str">
        <f>IF(ひらがな・カタカナ[[#This Row],[コード(片)]]="","-",_xlfn.UNICHAR(HEX2DEC(F80)))</f>
        <v>ポ</v>
      </c>
      <c r="H80" s="4" t="str">
        <f>IF(ROW()&lt;=3, "-", IF((HEX2DEC(ひらがな・カタカナ[[#This Row],[コード(平)]])-1)=HEX2DEC($C79),"○", ""))</f>
        <v>○</v>
      </c>
      <c r="I8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0" s="4">
        <f>HEX2DEC(ひらがな・カタカナ[[#This Row],[コード(平)]])</f>
        <v>12413</v>
      </c>
      <c r="K8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ひらがなぽ
/// &lt;/summary&gt;
public const char WIDE_HIRAGANA_PO = '\u307D';</v>
      </c>
      <c r="L8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カタカナポ
/// &lt;/summary&gt;
public const char WIDE_KATAKANA_PO = '\u30DD';</v>
      </c>
      <c r="M8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"ぽ", Katakana = "ポ"},</v>
      </c>
      <c r="N80" s="2"/>
    </row>
    <row r="81" spans="2:14" ht="54" x14ac:dyDescent="0.4">
      <c r="B81" s="2" t="s">
        <v>729</v>
      </c>
      <c r="C81" s="2" t="s">
        <v>565</v>
      </c>
      <c r="D81" s="4" t="str">
        <f>IF(ひらがな・カタカナ[[#This Row],[コード(平)]]="","-",_xlfn.UNICHAR(HEX2DEC(C81)))</f>
        <v>ま</v>
      </c>
      <c r="E81" s="4" t="str">
        <f>IF(ROW()&lt;=3, "-", IF((HEX2DEC(ひらがな・カタカナ[[#This Row],[コード(平)]])-1)=HEX2DEC($C80),"○", ""))</f>
        <v>○</v>
      </c>
      <c r="F81" s="4" t="s">
        <v>167</v>
      </c>
      <c r="G81" s="4" t="str">
        <f>IF(ひらがな・カタカナ[[#This Row],[コード(片)]]="","-",_xlfn.UNICHAR(HEX2DEC(F81)))</f>
        <v>マ</v>
      </c>
      <c r="H81" s="4" t="str">
        <f>IF(ROW()&lt;=3, "-", IF((HEX2DEC(ひらがな・カタカナ[[#This Row],[コード(平)]])-1)=HEX2DEC($C80),"○", ""))</f>
        <v>○</v>
      </c>
      <c r="I8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1" s="4">
        <f>HEX2DEC(ひらがな・カタカナ[[#This Row],[コード(平)]])</f>
        <v>12414</v>
      </c>
      <c r="K8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ひらがなま
/// &lt;/summary&gt;
public const char WIDE_HIRAGANA_MA = '\u307E';</v>
      </c>
      <c r="L8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カタカナマ
/// &lt;/summary&gt;
public const char WIDE_KATAKANA_MA = '\u30DE';</v>
      </c>
      <c r="M8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"ま", Katakana = "マ"},</v>
      </c>
      <c r="N81" s="2"/>
    </row>
    <row r="82" spans="2:14" ht="54" x14ac:dyDescent="0.4">
      <c r="B82" s="2" t="s">
        <v>730</v>
      </c>
      <c r="C82" s="2" t="s">
        <v>566</v>
      </c>
      <c r="D82" s="4" t="str">
        <f>IF(ひらがな・カタカナ[[#This Row],[コード(平)]]="","-",_xlfn.UNICHAR(HEX2DEC(C82)))</f>
        <v>み</v>
      </c>
      <c r="E82" s="4" t="str">
        <f>IF(ROW()&lt;=3, "-", IF((HEX2DEC(ひらがな・カタカナ[[#This Row],[コード(平)]])-1)=HEX2DEC($C81),"○", ""))</f>
        <v>○</v>
      </c>
      <c r="F82" s="4" t="s">
        <v>168</v>
      </c>
      <c r="G82" s="4" t="str">
        <f>IF(ひらがな・カタカナ[[#This Row],[コード(片)]]="","-",_xlfn.UNICHAR(HEX2DEC(F82)))</f>
        <v>ミ</v>
      </c>
      <c r="H82" s="4" t="str">
        <f>IF(ROW()&lt;=3, "-", IF((HEX2DEC(ひらがな・カタカナ[[#This Row],[コード(平)]])-1)=HEX2DEC($C81),"○", ""))</f>
        <v>○</v>
      </c>
      <c r="I8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2" s="4">
        <f>HEX2DEC(ひらがな・カタカナ[[#This Row],[コード(平)]])</f>
        <v>12415</v>
      </c>
      <c r="K82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ひらがなみ
/// &lt;/summary&gt;
public const char WIDE_HIRAGANA_MI = '\u307F';</v>
      </c>
      <c r="L8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カタカナミ
/// &lt;/summary&gt;
public const char WIDE_KATAKANA_MI = '\u30DF';</v>
      </c>
      <c r="M82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"み", Katakana = "ミ"},</v>
      </c>
      <c r="N82" s="2"/>
    </row>
    <row r="83" spans="2:14" ht="54" x14ac:dyDescent="0.4">
      <c r="B83" s="2" t="s">
        <v>741</v>
      </c>
      <c r="C83" s="2" t="s">
        <v>567</v>
      </c>
      <c r="D83" s="4" t="str">
        <f>IF(ひらがな・カタカナ[[#This Row],[コード(平)]]="","-",_xlfn.UNICHAR(HEX2DEC(C83)))</f>
        <v>り</v>
      </c>
      <c r="E83" s="4" t="str">
        <f>IF(ROW()&lt;=3, "-", IF((HEX2DEC(ひらがな・カタカナ[[#This Row],[コード(平)]])-1)=HEX2DEC($C82),"○", ""))</f>
        <v/>
      </c>
      <c r="F83" s="4" t="s">
        <v>176</v>
      </c>
      <c r="G83" s="4" t="str">
        <f>IF(ひらがな・カタカナ[[#This Row],[コード(片)]]="","-",_xlfn.UNICHAR(HEX2DEC(F83)))</f>
        <v>リ</v>
      </c>
      <c r="H83" s="4" t="str">
        <f>IF(ROW()&lt;=3, "-", IF((HEX2DEC(ひらがな・カタカナ[[#This Row],[コード(平)]])-1)=HEX2DEC($C82),"○", ""))</f>
        <v/>
      </c>
      <c r="I8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3" s="4">
        <f>HEX2DEC(ひらがな・カタカナ[[#This Row],[コード(平)]])</f>
        <v>12426</v>
      </c>
      <c r="K83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ひらがなり
/// &lt;/summary&gt;
public const char WIDE_HIRAGANA_RI = '\u308A';</v>
      </c>
      <c r="L8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カタカナリ
/// &lt;/summary&gt;
public const char WIDE_KATAKANA_RI = '\u30EA';</v>
      </c>
      <c r="M83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"り", Katakana = "リ"},</v>
      </c>
      <c r="N83" s="2"/>
    </row>
    <row r="84" spans="2:14" ht="54" x14ac:dyDescent="0.4">
      <c r="B84" s="2" t="s">
        <v>742</v>
      </c>
      <c r="C84" s="2" t="s">
        <v>568</v>
      </c>
      <c r="D84" s="4" t="str">
        <f>IF(ひらがな・カタカナ[[#This Row],[コード(平)]]="","-",_xlfn.UNICHAR(HEX2DEC(C84)))</f>
        <v>る</v>
      </c>
      <c r="E84" s="4" t="str">
        <f>IF(ROW()&lt;=3, "-", IF((HEX2DEC(ひらがな・カタカナ[[#This Row],[コード(平)]])-1)=HEX2DEC($C83),"○", ""))</f>
        <v>○</v>
      </c>
      <c r="F84" s="4" t="s">
        <v>177</v>
      </c>
      <c r="G84" s="4" t="str">
        <f>IF(ひらがな・カタカナ[[#This Row],[コード(片)]]="","-",_xlfn.UNICHAR(HEX2DEC(F84)))</f>
        <v>ル</v>
      </c>
      <c r="H84" s="4" t="str">
        <f>IF(ROW()&lt;=3, "-", IF((HEX2DEC(ひらがな・カタカナ[[#This Row],[コード(平)]])-1)=HEX2DEC($C83),"○", ""))</f>
        <v>○</v>
      </c>
      <c r="I8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4" s="4">
        <f>HEX2DEC(ひらがな・カタカナ[[#This Row],[コード(平)]])</f>
        <v>12427</v>
      </c>
      <c r="K84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ひらがなる
/// &lt;/summary&gt;
public const char WIDE_HIRAGANA_RU = '\u308B';</v>
      </c>
      <c r="L8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カタカナル
/// &lt;/summary&gt;
public const char WIDE_KATAKANA_RU = '\u30EB';</v>
      </c>
      <c r="M84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"る", Katakana = "ル"},</v>
      </c>
      <c r="N84" s="2"/>
    </row>
    <row r="85" spans="2:14" ht="54" x14ac:dyDescent="0.4">
      <c r="B85" s="2" t="s">
        <v>743</v>
      </c>
      <c r="C85" s="2" t="s">
        <v>569</v>
      </c>
      <c r="D85" s="4" t="str">
        <f>IF(ひらがな・カタカナ[[#This Row],[コード(平)]]="","-",_xlfn.UNICHAR(HEX2DEC(C85)))</f>
        <v>れ</v>
      </c>
      <c r="E85" s="4" t="str">
        <f>IF(ROW()&lt;=3, "-", IF((HEX2DEC(ひらがな・カタカナ[[#This Row],[コード(平)]])-1)=HEX2DEC($C84),"○", ""))</f>
        <v>○</v>
      </c>
      <c r="F85" s="4" t="s">
        <v>178</v>
      </c>
      <c r="G85" s="4" t="str">
        <f>IF(ひらがな・カタカナ[[#This Row],[コード(片)]]="","-",_xlfn.UNICHAR(HEX2DEC(F85)))</f>
        <v>レ</v>
      </c>
      <c r="H85" s="4" t="str">
        <f>IF(ROW()&lt;=3, "-", IF((HEX2DEC(ひらがな・カタカナ[[#This Row],[コード(平)]])-1)=HEX2DEC($C84),"○", ""))</f>
        <v>○</v>
      </c>
      <c r="I8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5" s="4">
        <f>HEX2DEC(ひらがな・カタカナ[[#This Row],[コード(平)]])</f>
        <v>12428</v>
      </c>
      <c r="K85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ひらがなれ
/// &lt;/summary&gt;
public const char WIDE_HIRAGANA_RE = '\u308C';</v>
      </c>
      <c r="L8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カタカナレ
/// &lt;/summary&gt;
public const char WIDE_KATAKANA_RE = '\u30EC';</v>
      </c>
      <c r="M85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"れ", Katakana = "レ"},</v>
      </c>
      <c r="N85" s="2"/>
    </row>
    <row r="86" spans="2:14" ht="54" x14ac:dyDescent="0.4">
      <c r="B86" s="2" t="s">
        <v>744</v>
      </c>
      <c r="C86" s="2" t="s">
        <v>570</v>
      </c>
      <c r="D86" s="4" t="str">
        <f>IF(ひらがな・カタカナ[[#This Row],[コード(平)]]="","-",_xlfn.UNICHAR(HEX2DEC(C86)))</f>
        <v>ろ</v>
      </c>
      <c r="E86" s="4" t="str">
        <f>IF(ROW()&lt;=3, "-", IF((HEX2DEC(ひらがな・カタカナ[[#This Row],[コード(平)]])-1)=HEX2DEC($C85),"○", ""))</f>
        <v>○</v>
      </c>
      <c r="F86" s="4" t="s">
        <v>179</v>
      </c>
      <c r="G86" s="4" t="str">
        <f>IF(ひらがな・カタカナ[[#This Row],[コード(片)]]="","-",_xlfn.UNICHAR(HEX2DEC(F86)))</f>
        <v>ロ</v>
      </c>
      <c r="H86" s="4" t="str">
        <f>IF(ROW()&lt;=3, "-", IF((HEX2DEC(ひらがな・カタカナ[[#This Row],[コード(平)]])-1)=HEX2DEC($C85),"○", ""))</f>
        <v>○</v>
      </c>
      <c r="I86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6" s="4">
        <f>HEX2DEC(ひらがな・カタカナ[[#This Row],[コード(平)]])</f>
        <v>12429</v>
      </c>
      <c r="K86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ひらがなろ
/// &lt;/summary&gt;
public const char WIDE_HIRAGANA_RO = '\u308D';</v>
      </c>
      <c r="L86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カタカナロ
/// &lt;/summary&gt;
public const char WIDE_KATAKANA_RO = '\u30ED';</v>
      </c>
      <c r="M86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"ろ", Katakana = "ロ"},</v>
      </c>
      <c r="N86" s="2"/>
    </row>
    <row r="87" spans="2:14" ht="54" x14ac:dyDescent="0.4">
      <c r="B87" s="2" t="s">
        <v>745</v>
      </c>
      <c r="C87" s="2" t="s">
        <v>571</v>
      </c>
      <c r="D87" s="4" t="str">
        <f>IF(ひらがな・カタカナ[[#This Row],[コード(平)]]="","-",_xlfn.UNICHAR(HEX2DEC(C87)))</f>
        <v>ゎ</v>
      </c>
      <c r="E87" s="4" t="str">
        <f>IF(ROW()&lt;=3, "-", IF((HEX2DEC(ひらがな・カタカナ[[#This Row],[コード(平)]])-1)=HEX2DEC($C86),"○", ""))</f>
        <v>○</v>
      </c>
      <c r="F87" s="4" t="s">
        <v>657</v>
      </c>
      <c r="G87" s="4" t="str">
        <f>IF(ひらがな・カタカナ[[#This Row],[コード(片)]]="","-",_xlfn.UNICHAR(HEX2DEC(F87)))</f>
        <v>ヮ</v>
      </c>
      <c r="H87" s="4" t="str">
        <f>IF(ROW()&lt;=3, "-", IF((HEX2DEC(ひらがな・カタカナ[[#This Row],[コード(平)]])-1)=HEX2DEC($C86),"○", ""))</f>
        <v>○</v>
      </c>
      <c r="I87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7" s="4">
        <f>HEX2DEC(ひらがな・カタカナ[[#This Row],[コード(平)]])</f>
        <v>12430</v>
      </c>
      <c r="K87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ひらがなゎ
/// &lt;/summary&gt;
public const char WIDE_HIRAGANA_SMALL_WA = '\u308E';</v>
      </c>
      <c r="L87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カタカナヮ
/// &lt;/summary&gt;
public const char WIDE_KATAKANA_SMALL_WA = '\u30EE';</v>
      </c>
      <c r="M87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"ゎ", Katakana = "ヮ"},</v>
      </c>
      <c r="N87" s="2"/>
    </row>
    <row r="88" spans="2:14" ht="54" x14ac:dyDescent="0.4">
      <c r="B88" s="2" t="s">
        <v>746</v>
      </c>
      <c r="C88" s="2" t="s">
        <v>572</v>
      </c>
      <c r="D88" s="4" t="str">
        <f>IF(ひらがな・カタカナ[[#This Row],[コード(平)]]="","-",_xlfn.UNICHAR(HEX2DEC(C88)))</f>
        <v>わ</v>
      </c>
      <c r="E88" s="4" t="str">
        <f>IF(ROW()&lt;=3, "-", IF((HEX2DEC(ひらがな・カタカナ[[#This Row],[コード(平)]])-1)=HEX2DEC($C87),"○", ""))</f>
        <v>○</v>
      </c>
      <c r="F88" s="4" t="s">
        <v>180</v>
      </c>
      <c r="G88" s="4" t="str">
        <f>IF(ひらがな・カタカナ[[#This Row],[コード(片)]]="","-",_xlfn.UNICHAR(HEX2DEC(F88)))</f>
        <v>ワ</v>
      </c>
      <c r="H88" s="4" t="str">
        <f>IF(ROW()&lt;=3, "-", IF((HEX2DEC(ひらがな・カタカナ[[#This Row],[コード(平)]])-1)=HEX2DEC($C87),"○", ""))</f>
        <v>○</v>
      </c>
      <c r="I88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8" s="4">
        <f>HEX2DEC(ひらがな・カタカナ[[#This Row],[コード(平)]])</f>
        <v>12431</v>
      </c>
      <c r="K88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ひらがなわ
/// &lt;/summary&gt;
public const char WIDE_HIRAGANA_WA = '\u308F';</v>
      </c>
      <c r="L88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カタカナワ
/// &lt;/summary&gt;
public const char WIDE_KATAKANA_WA = '\u30EF';</v>
      </c>
      <c r="M88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"わ", Katakana = "ワ"},</v>
      </c>
      <c r="N88" s="2"/>
    </row>
    <row r="89" spans="2:14" ht="54" x14ac:dyDescent="0.4">
      <c r="B89" s="2" t="s">
        <v>670</v>
      </c>
      <c r="C89" s="2" t="s">
        <v>629</v>
      </c>
      <c r="D89" s="4" t="str">
        <f>IF(ひらがな・カタカナ[[#This Row],[コード(平)]]="","-",_xlfn.UNICHAR(HEX2DEC(C89)))</f>
        <v>ゝ</v>
      </c>
      <c r="E89" s="4" t="str">
        <f>IF(ROW()&lt;=3, "-", IF((HEX2DEC(ひらがな・カタカナ[[#This Row],[コード(平)]])-1)=HEX2DEC($C88),"○", ""))</f>
        <v/>
      </c>
      <c r="F89" s="4" t="s">
        <v>667</v>
      </c>
      <c r="G89" s="4" t="str">
        <f>IF(ひらがな・カタカナ[[#This Row],[コード(片)]]="","-",_xlfn.UNICHAR(HEX2DEC(F89)))</f>
        <v>ヽ</v>
      </c>
      <c r="H89" s="4" t="str">
        <f>IF(ROW()&lt;=3, "-", IF((HEX2DEC(ひらがな・カタカナ[[#This Row],[コード(平)]])-1)=HEX2DEC($C88),"○", ""))</f>
        <v/>
      </c>
      <c r="I89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89" s="4">
        <f>HEX2DEC(ひらがな・カタカナ[[#This Row],[コード(平)]])</f>
        <v>12445</v>
      </c>
      <c r="K89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ひらがなゝ
/// &lt;/summary&gt;
public const char WIDE_HIRAGANA_ITERATION_MARK = '\u309D';</v>
      </c>
      <c r="L89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カタカナヽ
/// &lt;/summary&gt;
public const char WIDE_KATAKANA_ITERATION_MARK = '\u30FD';</v>
      </c>
      <c r="M89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"ゝ", Katakana = "ヽ"},</v>
      </c>
      <c r="N89" s="2"/>
    </row>
    <row r="90" spans="2:14" ht="67.5" x14ac:dyDescent="0.4">
      <c r="B90" s="2" t="s">
        <v>671</v>
      </c>
      <c r="C90" s="2" t="s">
        <v>630</v>
      </c>
      <c r="D90" s="4" t="str">
        <f>IF(ひらがな・カタカナ[[#This Row],[コード(平)]]="","-",_xlfn.UNICHAR(HEX2DEC(C90)))</f>
        <v>ゞ</v>
      </c>
      <c r="E90" s="4" t="str">
        <f>IF(ROW()&lt;=3, "-", IF((HEX2DEC(ひらがな・カタカナ[[#This Row],[コード(平)]])-1)=HEX2DEC($C89),"○", ""))</f>
        <v>○</v>
      </c>
      <c r="F90" s="4" t="s">
        <v>668</v>
      </c>
      <c r="G90" s="4" t="str">
        <f>IF(ひらがな・カタカナ[[#This Row],[コード(片)]]="","-",_xlfn.UNICHAR(HEX2DEC(F90)))</f>
        <v>ヾ</v>
      </c>
      <c r="H90" s="4" t="str">
        <f>IF(ROW()&lt;=3, "-", IF((HEX2DEC(ひらがな・カタカナ[[#This Row],[コード(平)]])-1)=HEX2DEC($C89),"○", ""))</f>
        <v>○</v>
      </c>
      <c r="I90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90" s="4">
        <f>HEX2DEC(ひらがな・カタカナ[[#This Row],[コード(平)]])</f>
        <v>12446</v>
      </c>
      <c r="K90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ひらがなゞ
/// &lt;/summary&gt;
public const char WIDE_HIRAGANA_VOICED_ITERATION_MARK = '\u309E';</v>
      </c>
      <c r="L90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カタカナヾ
/// &lt;/summary&gt;
public const char WIDE_KATAKANA_VOICED_ITERATION_MARK = '\u30FE';</v>
      </c>
      <c r="M90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"ゞ", Katakana = "ヾ"},</v>
      </c>
      <c r="N90" s="2"/>
    </row>
    <row r="91" spans="2:14" ht="54" x14ac:dyDescent="0.4">
      <c r="B91" s="2" t="s">
        <v>672</v>
      </c>
      <c r="C91" s="2" t="s">
        <v>631</v>
      </c>
      <c r="D91" s="4" t="str">
        <f>IF(ひらがな・カタカナ[[#This Row],[コード(平)]]="","-",_xlfn.UNICHAR(HEX2DEC(C91)))</f>
        <v>ゟ</v>
      </c>
      <c r="E91" s="4" t="str">
        <f>IF(ROW()&lt;=3, "-", IF((HEX2DEC(ひらがな・カタカナ[[#This Row],[コード(平)]])-1)=HEX2DEC($C90),"○", ""))</f>
        <v>○</v>
      </c>
      <c r="F91" s="4" t="s">
        <v>669</v>
      </c>
      <c r="G91" s="4" t="str">
        <f>IF(ひらがな・カタカナ[[#This Row],[コード(片)]]="","-",_xlfn.UNICHAR(HEX2DEC(F91)))</f>
        <v>ヿ</v>
      </c>
      <c r="H91" s="4" t="str">
        <f>IF(ROW()&lt;=3, "-", IF((HEX2DEC(ひらがな・カタカナ[[#This Row],[コード(平)]])-1)=HEX2DEC($C90),"○", ""))</f>
        <v>○</v>
      </c>
      <c r="I91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0060</v>
      </c>
      <c r="J91" s="4">
        <f>HEX2DEC(ひらがな・カタカナ[[#This Row],[コード(平)]])</f>
        <v>12447</v>
      </c>
      <c r="K91" s="5" t="str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/// &lt;summary&gt;
/// ひらがなゟ
/// &lt;/summary&gt;
public const char WIDE_HIRAGANA_DIGRAPH_YORI = '\u309F';</v>
      </c>
      <c r="L91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カタカナヿ
/// &lt;/summary&gt;
public const char WIDE_KATAKANA_DIGRAPH_YORI = '\u30FF';</v>
      </c>
      <c r="M91" s="5" t="str">
        <f>"new HiraganaKatakanaPair() {Hiragana = """&amp;ひらがな・カタカナ[[#This Row],[表示(平)]]&amp;""", Katakana = """&amp;ひらがな・カタカナ[[#This Row],[表示(片)]]&amp;"""},"</f>
        <v>new HiraganaKatakanaPair() {Hiragana = "ゟ", Katakana = "ヿ"},</v>
      </c>
      <c r="N91" s="2"/>
    </row>
    <row r="92" spans="2:14" ht="54" x14ac:dyDescent="0.4">
      <c r="B92" s="2" t="s">
        <v>926</v>
      </c>
      <c r="C92" s="2" t="s">
        <v>931</v>
      </c>
      <c r="D92" s="4" t="e">
        <f>IF(ひらがな・カタカナ[[#This Row],[コード(平)]]="","-",_xlfn.UNICHAR(HEX2DEC(C92)))</f>
        <v>#N/A</v>
      </c>
      <c r="E92" s="4" t="str">
        <f>IF(ROW()&lt;=3, "-", IF((HEX2DEC(ひらがな・カタカナ[[#This Row],[コード(平)]])-1)=HEX2DEC($C91),"○", ""))</f>
        <v/>
      </c>
      <c r="F92" s="4" t="s">
        <v>663</v>
      </c>
      <c r="G92" s="4" t="str">
        <f>IF(ひらがな・カタカナ[[#This Row],[コード(片)]]="","-",_xlfn.UNICHAR(HEX2DEC(F92)))</f>
        <v>ヷ</v>
      </c>
      <c r="H92" s="4" t="str">
        <f>IF(ROW()&lt;=3, "-", IF((HEX2DEC(ひらがな・カタカナ[[#This Row],[コード(平)]])-1)=HEX2DEC($C91),"○", ""))</f>
        <v/>
      </c>
      <c r="I92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CF08</v>
      </c>
      <c r="J92" s="4">
        <f>HEX2DEC(ひらがな・カタカナ[[#This Row],[コード(平)]])</f>
        <v>65535</v>
      </c>
      <c r="K92" s="5" t="e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#N/A</v>
      </c>
      <c r="L92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カタカナヷ
/// &lt;/summary&gt;
public const char WIDE_KATAKANA_VA = '\u30F7';</v>
      </c>
      <c r="M92" s="5" t="e">
        <f>"new HiraganaKatakanaPair() {Hiragana = """&amp;ひらがな・カタカナ[[#This Row],[表示(平)]]&amp;""", Katakana = """&amp;ひらがな・カタカナ[[#This Row],[表示(片)]]&amp;"""},"</f>
        <v>#N/A</v>
      </c>
      <c r="N92" s="2"/>
    </row>
    <row r="93" spans="2:14" ht="54" x14ac:dyDescent="0.4">
      <c r="B93" s="2" t="s">
        <v>927</v>
      </c>
      <c r="C93" s="2" t="s">
        <v>931</v>
      </c>
      <c r="D93" s="4" t="e">
        <f>IF(ひらがな・カタカナ[[#This Row],[コード(平)]]="","-",_xlfn.UNICHAR(HEX2DEC(C93)))</f>
        <v>#N/A</v>
      </c>
      <c r="E93" s="4" t="str">
        <f>IF(ROW()&lt;=3, "-", IF((HEX2DEC(ひらがな・カタカナ[[#This Row],[コード(平)]])-1)=HEX2DEC($C92),"○", ""))</f>
        <v/>
      </c>
      <c r="F93" s="4" t="s">
        <v>664</v>
      </c>
      <c r="G93" s="4" t="str">
        <f>IF(ひらがな・カタカナ[[#This Row],[コード(片)]]="","-",_xlfn.UNICHAR(HEX2DEC(F93)))</f>
        <v>ヸ</v>
      </c>
      <c r="H93" s="4" t="str">
        <f>IF(ROW()&lt;=3, "-", IF((HEX2DEC(ひらがな・カタカナ[[#This Row],[コード(平)]])-1)=HEX2DEC($C92),"○", ""))</f>
        <v/>
      </c>
      <c r="I93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CF07</v>
      </c>
      <c r="J93" s="4">
        <f>HEX2DEC(ひらがな・カタカナ[[#This Row],[コード(平)]])</f>
        <v>65535</v>
      </c>
      <c r="K93" s="5" t="e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#N/A</v>
      </c>
      <c r="L93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カタカナヸ
/// &lt;/summary&gt;
public const char WIDE_KATAKANA_VI = '\u30F8';</v>
      </c>
      <c r="M93" s="5" t="e">
        <f>"new HiraganaKatakanaPair() {Hiragana = """&amp;ひらがな・カタカナ[[#This Row],[表示(平)]]&amp;""", Katakana = """&amp;ひらがな・カタカナ[[#This Row],[表示(片)]]&amp;"""},"</f>
        <v>#N/A</v>
      </c>
      <c r="N93" s="2"/>
    </row>
    <row r="94" spans="2:14" ht="54" x14ac:dyDescent="0.4">
      <c r="B94" s="2" t="s">
        <v>928</v>
      </c>
      <c r="C94" s="2" t="s">
        <v>931</v>
      </c>
      <c r="D94" s="4" t="e">
        <f>IF(ひらがな・カタカナ[[#This Row],[コード(平)]]="","-",_xlfn.UNICHAR(HEX2DEC(C94)))</f>
        <v>#N/A</v>
      </c>
      <c r="E94" s="4" t="str">
        <f>IF(ROW()&lt;=3, "-", IF((HEX2DEC(ひらがな・カタカナ[[#This Row],[コード(平)]])-1)=HEX2DEC($C93),"○", ""))</f>
        <v/>
      </c>
      <c r="F94" s="4" t="s">
        <v>665</v>
      </c>
      <c r="G94" s="4" t="str">
        <f>IF(ひらがな・カタカナ[[#This Row],[コード(片)]]="","-",_xlfn.UNICHAR(HEX2DEC(F94)))</f>
        <v>ヹ</v>
      </c>
      <c r="H94" s="4" t="str">
        <f>IF(ROW()&lt;=3, "-", IF((HEX2DEC(ひらがな・カタカナ[[#This Row],[コード(平)]])-1)=HEX2DEC($C93),"○", ""))</f>
        <v/>
      </c>
      <c r="I94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CF06</v>
      </c>
      <c r="J94" s="4">
        <f>HEX2DEC(ひらがな・カタカナ[[#This Row],[コード(平)]])</f>
        <v>65535</v>
      </c>
      <c r="K94" s="5" t="e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#N/A</v>
      </c>
      <c r="L94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カタカナヹ
/// &lt;/summary&gt;
public const char WIDE_KATAKANA_VE = '\u30F9';</v>
      </c>
      <c r="M94" s="5" t="e">
        <f>"new HiraganaKatakanaPair() {Hiragana = """&amp;ひらがな・カタカナ[[#This Row],[表示(平)]]&amp;""", Katakana = """&amp;ひらがな・カタカナ[[#This Row],[表示(片)]]&amp;"""},"</f>
        <v>#N/A</v>
      </c>
      <c r="N94" s="2"/>
    </row>
    <row r="95" spans="2:14" ht="54" x14ac:dyDescent="0.4">
      <c r="B95" s="2" t="s">
        <v>929</v>
      </c>
      <c r="C95" s="2" t="s">
        <v>931</v>
      </c>
      <c r="D95" s="4" t="e">
        <f>IF(ひらがな・カタカナ[[#This Row],[コード(平)]]="","-",_xlfn.UNICHAR(HEX2DEC(C95)))</f>
        <v>#N/A</v>
      </c>
      <c r="E95" s="4" t="str">
        <f>IF(ROW()&lt;=3, "-", IF((HEX2DEC(ひらがな・カタカナ[[#This Row],[コード(平)]])-1)=HEX2DEC($C94),"○", ""))</f>
        <v/>
      </c>
      <c r="F95" s="4" t="s">
        <v>666</v>
      </c>
      <c r="G95" s="4" t="str">
        <f>IF(ひらがな・カタカナ[[#This Row],[コード(片)]]="","-",_xlfn.UNICHAR(HEX2DEC(F95)))</f>
        <v>ヺ</v>
      </c>
      <c r="H95" s="4" t="str">
        <f>IF(ROW()&lt;=3, "-", IF((HEX2DEC(ひらがな・カタカナ[[#This Row],[コード(平)]])-1)=HEX2DEC($C94),"○", ""))</f>
        <v/>
      </c>
      <c r="I95" s="4" t="str">
        <f>IF(AND(ひらがな・カタカナ[[#This Row],[コード(平)]]&lt;&gt;"",ひらがな・カタカナ[[#This Row],[コード(片)]]&lt;&gt;""),TEXT(DEC2HEX(ABS(HEX2DEC(ひらがな・カタカナ[[#This Row],[コード(平)]])-HEX2DEC(ひらがな・カタカナ[[#This Row],[コード(片)]]))),"0000"),"")</f>
        <v>CF05</v>
      </c>
      <c r="J95" s="4">
        <f>HEX2DEC(ひらがな・カタカナ[[#This Row],[コード(平)]])</f>
        <v>65535</v>
      </c>
      <c r="K95" s="5" t="e">
        <f>IF(ひらがな・カタカナ[[#This Row],[コード(平)]]="","","/// &lt;summary&gt;"&amp;CHAR(10)&amp;"/// ひらがな"&amp;ひらがな・カタカナ[[#This Row],[表示(平)]]&amp;CHAR(10)&amp;"/// &lt;/summary&gt;"&amp;CHAR(10)&amp;"public const char "&amp;"WIDE_HIRAGANA_"&amp;ひらがな・カタカナ[[#This Row],[名称]]&amp;" = '\u"&amp;ひらがな・カタカナ[[#This Row],[コード(平)]]&amp;"';")</f>
        <v>#N/A</v>
      </c>
      <c r="L95" s="5" t="str">
        <f>IF(ひらがな・カタカナ[[#This Row],[コード(片)]]="","","/// &lt;summary&gt;"&amp;CHAR(10)&amp;"/// カタカナ"&amp;ひらがな・カタカナ[[#This Row],[表示(片)]]&amp;CHAR(10)&amp;"/// &lt;/summary&gt;"&amp;CHAR(10)&amp;"public const char "&amp;"WIDE_KATAKANA_"&amp;ひらがな・カタカナ[[#This Row],[名称]]&amp;" = '\u"&amp;ひらがな・カタカナ[[#This Row],[コード(片)]]&amp;"';")</f>
        <v>/// &lt;summary&gt;
/// カタカナヺ
/// &lt;/summary&gt;
public const char WIDE_KATAKANA_VO = '\u30FA';</v>
      </c>
      <c r="M95" s="5" t="e">
        <f>"new HiraganaKatakanaPair() {Hiragana = """&amp;ひらがな・カタカナ[[#This Row],[表示(平)]]&amp;""", Katakana = """&amp;ひらがな・カタカナ[[#This Row],[表示(片)]]&amp;"""},"</f>
        <v>#N/A</v>
      </c>
      <c r="N95" s="2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DAB5-840E-462B-B29C-7067ABE5F855}">
  <dimension ref="A1:U228"/>
  <sheetViews>
    <sheetView topLeftCell="A13" zoomScale="85" zoomScaleNormal="85" workbookViewId="0">
      <selection activeCell="G40" sqref="G40"/>
    </sheetView>
  </sheetViews>
  <sheetFormatPr defaultRowHeight="13.5" x14ac:dyDescent="0.4"/>
  <cols>
    <col min="1" max="1" width="8.5" style="1" bestFit="1" customWidth="1"/>
    <col min="2" max="2" width="5.5" style="1" bestFit="1" customWidth="1"/>
    <col min="3" max="3" width="35" style="1" bestFit="1" customWidth="1"/>
    <col min="4" max="4" width="12.25" style="1" bestFit="1" customWidth="1"/>
    <col min="5" max="5" width="10.5" style="1" bestFit="1" customWidth="1"/>
    <col min="6" max="6" width="12.625" style="2" bestFit="1" customWidth="1"/>
    <col min="7" max="7" width="12.375" style="1" bestFit="1" customWidth="1"/>
    <col min="8" max="8" width="12.375" style="4" bestFit="1" customWidth="1"/>
    <col min="9" max="9" width="12.625" style="2" bestFit="1" customWidth="1"/>
    <col min="10" max="10" width="12.375" style="1" bestFit="1" customWidth="1"/>
    <col min="11" max="11" width="12.375" style="4" bestFit="1" customWidth="1"/>
    <col min="12" max="12" width="10.5" style="1" bestFit="1" customWidth="1"/>
    <col min="13" max="15" width="10.5" style="1" customWidth="1"/>
    <col min="16" max="17" width="58.375" style="1" customWidth="1"/>
    <col min="18" max="19" width="68.25" style="1" customWidth="1"/>
    <col min="20" max="20" width="57.125" style="1" bestFit="1" customWidth="1"/>
    <col min="21" max="21" width="44.75" style="4" bestFit="1" customWidth="1"/>
    <col min="22" max="16384" width="9" style="1"/>
  </cols>
  <sheetData>
    <row r="1" spans="3:21" x14ac:dyDescent="0.4">
      <c r="L1" s="4"/>
      <c r="M1" s="4"/>
      <c r="N1" s="4"/>
      <c r="O1" s="4"/>
      <c r="U1" s="1"/>
    </row>
    <row r="2" spans="3:21" x14ac:dyDescent="0.4">
      <c r="C2" s="1" t="s">
        <v>27</v>
      </c>
      <c r="D2" s="1" t="s">
        <v>205</v>
      </c>
      <c r="E2" s="1" t="s">
        <v>765</v>
      </c>
      <c r="F2" s="2" t="s">
        <v>763</v>
      </c>
      <c r="G2" s="1" t="s">
        <v>758</v>
      </c>
      <c r="H2" s="4" t="s">
        <v>759</v>
      </c>
      <c r="I2" s="2" t="s">
        <v>764</v>
      </c>
      <c r="J2" s="1" t="s">
        <v>760</v>
      </c>
      <c r="K2" s="4" t="s">
        <v>761</v>
      </c>
      <c r="L2" s="4" t="s">
        <v>540</v>
      </c>
      <c r="M2" s="4" t="s">
        <v>922</v>
      </c>
      <c r="N2" s="4" t="s">
        <v>923</v>
      </c>
      <c r="O2" s="4" t="s">
        <v>930</v>
      </c>
      <c r="P2" s="2" t="s">
        <v>757</v>
      </c>
      <c r="Q2" s="2" t="s">
        <v>756</v>
      </c>
      <c r="R2" s="2" t="s">
        <v>924</v>
      </c>
      <c r="S2" s="2" t="s">
        <v>925</v>
      </c>
      <c r="T2" s="2" t="s">
        <v>917</v>
      </c>
      <c r="U2" s="2" t="s">
        <v>541</v>
      </c>
    </row>
    <row r="3" spans="3:21" ht="15.75" customHeight="1" x14ac:dyDescent="0.4">
      <c r="C3" s="1" t="s">
        <v>199</v>
      </c>
      <c r="D3" s="1" t="s">
        <v>206</v>
      </c>
      <c r="E3" s="1" t="s">
        <v>766</v>
      </c>
      <c r="F3" s="2" t="s">
        <v>99</v>
      </c>
      <c r="G3" s="4" t="str">
        <f>_xlfn.UNICHAR(HEX2DEC(半角・全角[[#This Row],[Code(半)]]))</f>
        <v>￩</v>
      </c>
      <c r="H3" s="4" t="str">
        <f>IF(ROW()&lt;=3, "-", IF((HEX2DEC(半角・全角[[#This Row],[Code(半)]])-1)=HEX2DEC($F2),"○", ""))</f>
        <v>-</v>
      </c>
      <c r="I3" s="2" t="s">
        <v>108</v>
      </c>
      <c r="J3" s="1" t="str">
        <f>_xlfn.UNICHAR(HEX2DEC(半角・全角[[#This Row],[Code(全)]]))</f>
        <v>←</v>
      </c>
      <c r="K3" s="4" t="str">
        <f>IF(ROW()&lt;=3, "-", IF((HEX2DEC(半角・全角[[#This Row],[Code(全)]])-1)=HEX2DEC($I2),"○", ""))</f>
        <v>-</v>
      </c>
      <c r="L3" s="4" t="str">
        <f>TEXT(DEC2HEX(ABS(HEX2DEC(半角・全角[[#This Row],[Code(全)]])-HEX2DEC(半角・全角[[#This Row],[Code(半)]]))),"0000")</f>
        <v>DE59</v>
      </c>
      <c r="M3" s="4" t="str">
        <f>SUBSTITUTE("NARROW_"&amp;半角・全角[[#This Row],[Prefix]]&amp;"_"&amp;半角・全角[[#This Row],[名称]],"-","_")</f>
        <v>NARROW_SYMBOL_LEFTWARDS_ARROW</v>
      </c>
      <c r="N3" s="4" t="str">
        <f>SUBSTITUTE("WIDE_"&amp;半角・全角[[#This Row],[Prefix]]&amp;"_"&amp;半角・全角[[#This Row],[名称]],"-","_")</f>
        <v>WIDE_SYMBOL_LEFTWARDS_ARROW</v>
      </c>
      <c r="O3" s="4">
        <f>HEX2DEC(半角・全角[[#This Row],[Code(全)]])</f>
        <v>8592</v>
      </c>
      <c r="P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半角記号￩
/// &lt;/summary&gt;
public const char NARROW_SYMBOL_LEFTWARDS_ARROW = '\uFFE9';</v>
      </c>
      <c r="Q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全角記号←
/// &lt;/summary&gt;
public const char WIDE_SYMBOL_LEFTWARDS_ARROW = '\u2190';</v>
      </c>
      <c r="R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Chars.NARROW_SYMBOL_LEFTWARDS_ARROW:
    resultCharArray[resultIndex++] = Chars.WIDE_SYMBOL_LEFTWARDS_ARROW;
    break;</v>
      </c>
      <c r="S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Chars.WIDE_SYMBOL_LEFTWARDS_ARROW:
    resultCharArray[resultIndex++] = Chars.NARROW_SYMBOL_LEFTWARDS_ARROW;
    break;</v>
      </c>
      <c r="T3" s="3" t="str">
        <f>"new NarrowWidePair() {Narrow = """&amp;半角・全角[[#This Row],[表示(半)]]&amp;""", Wide = """&amp;半角・全角[[#This Row],[表示(全)]]&amp;"""},"</f>
        <v>new NarrowWidePair() {Narrow = "￩", Wide = "←"},</v>
      </c>
      <c r="U3" s="2"/>
    </row>
    <row r="4" spans="3:21" ht="15.75" customHeight="1" x14ac:dyDescent="0.4">
      <c r="C4" s="1" t="s">
        <v>200</v>
      </c>
      <c r="D4" s="1" t="s">
        <v>206</v>
      </c>
      <c r="E4" s="1" t="s">
        <v>766</v>
      </c>
      <c r="F4" s="2" t="s">
        <v>100</v>
      </c>
      <c r="G4" s="4" t="str">
        <f>_xlfn.UNICHAR(HEX2DEC(半角・全角[[#This Row],[Code(半)]]))</f>
        <v>￪</v>
      </c>
      <c r="H4" s="4" t="str">
        <f>IF(ROW()&lt;=3, "-", IF((HEX2DEC(半角・全角[[#This Row],[Code(半)]])-1)=HEX2DEC($F3),"○", ""))</f>
        <v>○</v>
      </c>
      <c r="I4" s="2" t="s">
        <v>109</v>
      </c>
      <c r="J4" s="1" t="str">
        <f>_xlfn.UNICHAR(HEX2DEC(半角・全角[[#This Row],[Code(全)]]))</f>
        <v>↑</v>
      </c>
      <c r="K4" s="4" t="str">
        <f>IF(ROW()&lt;=3, "-", IF((HEX2DEC(半角・全角[[#This Row],[Code(全)]])-1)=HEX2DEC($I3),"○", ""))</f>
        <v>○</v>
      </c>
      <c r="L4" s="4" t="str">
        <f>TEXT(DEC2HEX(ABS(HEX2DEC(半角・全角[[#This Row],[Code(全)]])-HEX2DEC(半角・全角[[#This Row],[Code(半)]]))),"0000")</f>
        <v>DE59</v>
      </c>
      <c r="M4" s="4" t="str">
        <f>SUBSTITUTE("NARROW_"&amp;半角・全角[[#This Row],[Prefix]]&amp;"_"&amp;半角・全角[[#This Row],[名称]],"-","_")</f>
        <v>NARROW_SYMBOL_UPWARDS_ARROW</v>
      </c>
      <c r="N4" s="4" t="str">
        <f>SUBSTITUTE("WIDE_"&amp;半角・全角[[#This Row],[Prefix]]&amp;"_"&amp;半角・全角[[#This Row],[名称]],"-","_")</f>
        <v>WIDE_SYMBOL_UPWARDS_ARROW</v>
      </c>
      <c r="O4" s="4">
        <f>HEX2DEC(半角・全角[[#This Row],[Code(全)]])</f>
        <v>8593</v>
      </c>
      <c r="P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半角記号￪
/// &lt;/summary&gt;
public const char NARROW_SYMBOL_UPWARDS_ARROW = '\uFFEA';</v>
      </c>
      <c r="Q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全角記号↑
/// &lt;/summary&gt;
public const char WIDE_SYMBOL_UPWARDS_ARROW = '\u2191';</v>
      </c>
      <c r="R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Chars.NARROW_SYMBOL_UPWARDS_ARROW:
    resultCharArray[resultIndex++] = Chars.WIDE_SYMBOL_UPWARDS_ARROW;
    break;</v>
      </c>
      <c r="S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Chars.WIDE_SYMBOL_UPWARDS_ARROW:
    resultCharArray[resultIndex++] = Chars.NARROW_SYMBOL_UPWARDS_ARROW;
    break;</v>
      </c>
      <c r="T4" s="3" t="str">
        <f>"new NarrowWidePair() {Narrow = """&amp;半角・全角[[#This Row],[表示(半)]]&amp;""", Wide = """&amp;半角・全角[[#This Row],[表示(全)]]&amp;"""},"</f>
        <v>new NarrowWidePair() {Narrow = "￪", Wide = "↑"},</v>
      </c>
      <c r="U4" s="2"/>
    </row>
    <row r="5" spans="3:21" ht="15.75" customHeight="1" x14ac:dyDescent="0.4">
      <c r="C5" s="1" t="s">
        <v>201</v>
      </c>
      <c r="D5" s="1" t="s">
        <v>206</v>
      </c>
      <c r="E5" s="1" t="s">
        <v>766</v>
      </c>
      <c r="F5" s="2" t="s">
        <v>101</v>
      </c>
      <c r="G5" s="4" t="str">
        <f>_xlfn.UNICHAR(HEX2DEC(半角・全角[[#This Row],[Code(半)]]))</f>
        <v>￫</v>
      </c>
      <c r="H5" s="4" t="str">
        <f>IF(ROW()&lt;=3, "-", IF((HEX2DEC(半角・全角[[#This Row],[Code(半)]])-1)=HEX2DEC($F4),"○", ""))</f>
        <v>○</v>
      </c>
      <c r="I5" s="2" t="s">
        <v>110</v>
      </c>
      <c r="J5" s="1" t="str">
        <f>_xlfn.UNICHAR(HEX2DEC(半角・全角[[#This Row],[Code(全)]]))</f>
        <v>→</v>
      </c>
      <c r="K5" s="4" t="str">
        <f>IF(ROW()&lt;=3, "-", IF((HEX2DEC(半角・全角[[#This Row],[Code(全)]])-1)=HEX2DEC($I4),"○", ""))</f>
        <v>○</v>
      </c>
      <c r="L5" s="4" t="str">
        <f>TEXT(DEC2HEX(ABS(HEX2DEC(半角・全角[[#This Row],[Code(全)]])-HEX2DEC(半角・全角[[#This Row],[Code(半)]]))),"0000")</f>
        <v>DE59</v>
      </c>
      <c r="M5" s="4" t="str">
        <f>SUBSTITUTE("NARROW_"&amp;半角・全角[[#This Row],[Prefix]]&amp;"_"&amp;半角・全角[[#This Row],[名称]],"-","_")</f>
        <v>NARROW_SYMBOL_RIGHTWARDS_ARROW</v>
      </c>
      <c r="N5" s="4" t="str">
        <f>SUBSTITUTE("WIDE_"&amp;半角・全角[[#This Row],[Prefix]]&amp;"_"&amp;半角・全角[[#This Row],[名称]],"-","_")</f>
        <v>WIDE_SYMBOL_RIGHTWARDS_ARROW</v>
      </c>
      <c r="O5" s="4">
        <f>HEX2DEC(半角・全角[[#This Row],[Code(全)]])</f>
        <v>8594</v>
      </c>
      <c r="P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半角記号￫
/// &lt;/summary&gt;
public const char NARROW_SYMBOL_RIGHTWARDS_ARROW = '\uFFEB';</v>
      </c>
      <c r="Q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全角記号→
/// &lt;/summary&gt;
public const char WIDE_SYMBOL_RIGHTWARDS_ARROW = '\u2192';</v>
      </c>
      <c r="R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Chars.NARROW_SYMBOL_RIGHTWARDS_ARROW:
    resultCharArray[resultIndex++] = Chars.WIDE_SYMBOL_RIGHTWARDS_ARROW;
    break;</v>
      </c>
      <c r="S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Chars.WIDE_SYMBOL_RIGHTWARDS_ARROW:
    resultCharArray[resultIndex++] = Chars.NARROW_SYMBOL_RIGHTWARDS_ARROW;
    break;</v>
      </c>
      <c r="T5" s="3" t="str">
        <f>"new NarrowWidePair() {Narrow = """&amp;半角・全角[[#This Row],[表示(半)]]&amp;""", Wide = """&amp;半角・全角[[#This Row],[表示(全)]]&amp;"""},"</f>
        <v>new NarrowWidePair() {Narrow = "￫", Wide = "→"},</v>
      </c>
      <c r="U5" s="2"/>
    </row>
    <row r="6" spans="3:21" ht="15.75" customHeight="1" x14ac:dyDescent="0.4">
      <c r="C6" s="1" t="s">
        <v>202</v>
      </c>
      <c r="D6" s="1" t="s">
        <v>206</v>
      </c>
      <c r="E6" s="1" t="s">
        <v>766</v>
      </c>
      <c r="F6" s="2" t="s">
        <v>102</v>
      </c>
      <c r="G6" s="4" t="str">
        <f>_xlfn.UNICHAR(HEX2DEC(半角・全角[[#This Row],[Code(半)]]))</f>
        <v>￬</v>
      </c>
      <c r="H6" s="4" t="str">
        <f>IF(ROW()&lt;=3, "-", IF((HEX2DEC(半角・全角[[#This Row],[Code(半)]])-1)=HEX2DEC($F5),"○", ""))</f>
        <v>○</v>
      </c>
      <c r="I6" s="2" t="s">
        <v>111</v>
      </c>
      <c r="J6" s="1" t="str">
        <f>_xlfn.UNICHAR(HEX2DEC(半角・全角[[#This Row],[Code(全)]]))</f>
        <v>↓</v>
      </c>
      <c r="K6" s="4" t="str">
        <f>IF(ROW()&lt;=3, "-", IF((HEX2DEC(半角・全角[[#This Row],[Code(全)]])-1)=HEX2DEC($I5),"○", ""))</f>
        <v>○</v>
      </c>
      <c r="L6" s="4" t="str">
        <f>TEXT(DEC2HEX(ABS(HEX2DEC(半角・全角[[#This Row],[Code(全)]])-HEX2DEC(半角・全角[[#This Row],[Code(半)]]))),"0000")</f>
        <v>DE59</v>
      </c>
      <c r="M6" s="4" t="str">
        <f>SUBSTITUTE("NARROW_"&amp;半角・全角[[#This Row],[Prefix]]&amp;"_"&amp;半角・全角[[#This Row],[名称]],"-","_")</f>
        <v>NARROW_SYMBOL_DOWNWARDS_ARROW</v>
      </c>
      <c r="N6" s="4" t="str">
        <f>SUBSTITUTE("WIDE_"&amp;半角・全角[[#This Row],[Prefix]]&amp;"_"&amp;半角・全角[[#This Row],[名称]],"-","_")</f>
        <v>WIDE_SYMBOL_DOWNWARDS_ARROW</v>
      </c>
      <c r="O6" s="4">
        <f>HEX2DEC(半角・全角[[#This Row],[Code(全)]])</f>
        <v>8595</v>
      </c>
      <c r="P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半角記号￬
/// &lt;/summary&gt;
public const char NARROW_SYMBOL_DOWNWARDS_ARROW = '\uFFEC';</v>
      </c>
      <c r="Q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全角記号↓
/// &lt;/summary&gt;
public const char WIDE_SYMBOL_DOWNWARDS_ARROW = '\u2193';</v>
      </c>
      <c r="R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Chars.NARROW_SYMBOL_DOWNWARDS_ARROW:
    resultCharArray[resultIndex++] = Chars.WIDE_SYMBOL_DOWNWARDS_ARROW;
    break;</v>
      </c>
      <c r="S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Chars.WIDE_SYMBOL_DOWNWARDS_ARROW:
    resultCharArray[resultIndex++] = Chars.NARROW_SYMBOL_DOWNWARDS_ARROW;
    break;</v>
      </c>
      <c r="T6" s="3" t="str">
        <f>"new NarrowWidePair() {Narrow = """&amp;半角・全角[[#This Row],[表示(半)]]&amp;""", Wide = """&amp;半角・全角[[#This Row],[表示(全)]]&amp;"""},"</f>
        <v>new NarrowWidePair() {Narrow = "￬", Wide = "↓"},</v>
      </c>
      <c r="U6" s="2"/>
    </row>
    <row r="7" spans="3:21" ht="15.75" customHeight="1" x14ac:dyDescent="0.4">
      <c r="C7" s="1" t="s">
        <v>198</v>
      </c>
      <c r="D7" s="1" t="s">
        <v>206</v>
      </c>
      <c r="E7" s="1" t="s">
        <v>766</v>
      </c>
      <c r="F7" s="2" t="s">
        <v>98</v>
      </c>
      <c r="G7" s="4" t="str">
        <f>_xlfn.UNICHAR(HEX2DEC(半角・全角[[#This Row],[Code(半)]]))</f>
        <v>￨</v>
      </c>
      <c r="H7" s="4" t="str">
        <f>IF(ROW()&lt;=3, "-", IF((HEX2DEC(半角・全角[[#This Row],[Code(半)]])-1)=HEX2DEC($F6),"○", ""))</f>
        <v/>
      </c>
      <c r="I7" s="2" t="s">
        <v>107</v>
      </c>
      <c r="J7" s="1" t="str">
        <f>_xlfn.UNICHAR(HEX2DEC(半角・全角[[#This Row],[Code(全)]]))</f>
        <v>│</v>
      </c>
      <c r="K7" s="4" t="str">
        <f>IF(ROW()&lt;=3, "-", IF((HEX2DEC(半角・全角[[#This Row],[Code(全)]])-1)=HEX2DEC($I6),"○", ""))</f>
        <v/>
      </c>
      <c r="L7" s="4" t="str">
        <f>TEXT(DEC2HEX(ABS(HEX2DEC(半角・全角[[#This Row],[Code(全)]])-HEX2DEC(半角・全角[[#This Row],[Code(半)]]))),"0000")</f>
        <v>DAE6</v>
      </c>
      <c r="M7" s="4" t="str">
        <f>SUBSTITUTE("NARROW_"&amp;半角・全角[[#This Row],[Prefix]]&amp;"_"&amp;半角・全角[[#This Row],[名称]],"-","_")</f>
        <v>NARROW_SYMBOL_FORMS_LIGHT_VERTICAL</v>
      </c>
      <c r="N7" s="4" t="str">
        <f>SUBSTITUTE("WIDE_"&amp;半角・全角[[#This Row],[Prefix]]&amp;"_"&amp;半角・全角[[#This Row],[名称]],"-","_")</f>
        <v>WIDE_SYMBOL_FORMS_LIGHT_VERTICAL</v>
      </c>
      <c r="O7" s="4">
        <f>HEX2DEC(半角・全角[[#This Row],[Code(全)]])</f>
        <v>9474</v>
      </c>
      <c r="P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半角記号￨
/// &lt;/summary&gt;
public const char NARROW_SYMBOL_FORMS_LIGHT_VERTICAL = '\uFFE8';</v>
      </c>
      <c r="Q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全角記号│
/// &lt;/summary&gt;
public const char WIDE_SYMBOL_FORMS_LIGHT_VERTICAL = '\u2502';</v>
      </c>
      <c r="R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Chars.NARROW_SYMBOL_FORMS_LIGHT_VERTICAL:
    resultCharArray[resultIndex++] = Chars.WIDE_SYMBOL_FORMS_LIGHT_VERTICAL;
    break;</v>
      </c>
      <c r="S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Chars.WIDE_SYMBOL_FORMS_LIGHT_VERTICAL:
    resultCharArray[resultIndex++] = Chars.NARROW_SYMBOL_FORMS_LIGHT_VERTICAL;
    break;</v>
      </c>
      <c r="T7" s="3" t="str">
        <f>"new NarrowWidePair() {Narrow = """&amp;半角・全角[[#This Row],[表示(半)]]&amp;""", Wide = """&amp;半角・全角[[#This Row],[表示(全)]]&amp;"""},"</f>
        <v>new NarrowWidePair() {Narrow = "￨", Wide = "│"},</v>
      </c>
      <c r="U7" s="2"/>
    </row>
    <row r="8" spans="3:21" ht="15.75" customHeight="1" x14ac:dyDescent="0.4">
      <c r="C8" s="1" t="s">
        <v>203</v>
      </c>
      <c r="D8" s="1" t="s">
        <v>206</v>
      </c>
      <c r="E8" s="1" t="s">
        <v>766</v>
      </c>
      <c r="F8" s="2" t="s">
        <v>103</v>
      </c>
      <c r="G8" s="4" t="str">
        <f>_xlfn.UNICHAR(HEX2DEC(半角・全角[[#This Row],[Code(半)]]))</f>
        <v>￭</v>
      </c>
      <c r="H8" s="4" t="str">
        <f>IF(ROW()&lt;=3, "-", IF((HEX2DEC(半角・全角[[#This Row],[Code(半)]])-1)=HEX2DEC($F7),"○", ""))</f>
        <v/>
      </c>
      <c r="I8" s="2" t="s">
        <v>112</v>
      </c>
      <c r="J8" s="1" t="str">
        <f>_xlfn.UNICHAR(HEX2DEC(半角・全角[[#This Row],[Code(全)]]))</f>
        <v>■</v>
      </c>
      <c r="K8" s="4" t="str">
        <f>IF(ROW()&lt;=3, "-", IF((HEX2DEC(半角・全角[[#This Row],[Code(全)]])-1)=HEX2DEC($I7),"○", ""))</f>
        <v/>
      </c>
      <c r="L8" s="4" t="str">
        <f>TEXT(DEC2HEX(ABS(HEX2DEC(半角・全角[[#This Row],[Code(全)]])-HEX2DEC(半角・全角[[#This Row],[Code(半)]]))),"0000")</f>
        <v>DA4D</v>
      </c>
      <c r="M8" s="4" t="str">
        <f>SUBSTITUTE("NARROW_"&amp;半角・全角[[#This Row],[Prefix]]&amp;"_"&amp;半角・全角[[#This Row],[名称]],"-","_")</f>
        <v>NARROW_SYMBOL_BLACK_SQUARE</v>
      </c>
      <c r="N8" s="4" t="str">
        <f>SUBSTITUTE("WIDE_"&amp;半角・全角[[#This Row],[Prefix]]&amp;"_"&amp;半角・全角[[#This Row],[名称]],"-","_")</f>
        <v>WIDE_SYMBOL_BLACK_SQUARE</v>
      </c>
      <c r="O8" s="4">
        <f>HEX2DEC(半角・全角[[#This Row],[Code(全)]])</f>
        <v>9632</v>
      </c>
      <c r="P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半角記号￭
/// &lt;/summary&gt;
public const char NARROW_SYMBOL_BLACK_SQUARE = '\uFFED';</v>
      </c>
      <c r="Q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全角記号■
/// &lt;/summary&gt;
public const char WIDE_SYMBOL_BLACK_SQUARE = '\u25A0';</v>
      </c>
      <c r="R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Chars.NARROW_SYMBOL_BLACK_SQUARE:
    resultCharArray[resultIndex++] = Chars.WIDE_SYMBOL_BLACK_SQUARE;
    break;</v>
      </c>
      <c r="S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Chars.WIDE_SYMBOL_BLACK_SQUARE:
    resultCharArray[resultIndex++] = Chars.NARROW_SYMBOL_BLACK_SQUARE;
    break;</v>
      </c>
      <c r="T8" s="3" t="str">
        <f>"new NarrowWidePair() {Narrow = """&amp;半角・全角[[#This Row],[表示(半)]]&amp;""", Wide = """&amp;半角・全角[[#This Row],[表示(全)]]&amp;"""},"</f>
        <v>new NarrowWidePair() {Narrow = "￭", Wide = "■"},</v>
      </c>
      <c r="U8" s="2"/>
    </row>
    <row r="9" spans="3:21" ht="15.75" customHeight="1" x14ac:dyDescent="0.4">
      <c r="C9" s="1" t="s">
        <v>204</v>
      </c>
      <c r="D9" s="1" t="s">
        <v>206</v>
      </c>
      <c r="E9" s="1" t="s">
        <v>766</v>
      </c>
      <c r="F9" s="2" t="s">
        <v>104</v>
      </c>
      <c r="G9" s="4" t="str">
        <f>_xlfn.UNICHAR(HEX2DEC(半角・全角[[#This Row],[Code(半)]]))</f>
        <v>￮</v>
      </c>
      <c r="H9" s="4" t="str">
        <f>IF(ROW()&lt;=3, "-", IF((HEX2DEC(半角・全角[[#This Row],[Code(半)]])-1)=HEX2DEC($F8),"○", ""))</f>
        <v>○</v>
      </c>
      <c r="I9" s="2" t="s">
        <v>113</v>
      </c>
      <c r="J9" s="1" t="str">
        <f>_xlfn.UNICHAR(HEX2DEC(半角・全角[[#This Row],[Code(全)]]))</f>
        <v>○</v>
      </c>
      <c r="K9" s="4" t="str">
        <f>IF(ROW()&lt;=3, "-", IF((HEX2DEC(半角・全角[[#This Row],[Code(全)]])-1)=HEX2DEC($I8),"○", ""))</f>
        <v/>
      </c>
      <c r="L9" s="4" t="str">
        <f>TEXT(DEC2HEX(ABS(HEX2DEC(半角・全角[[#This Row],[Code(全)]])-HEX2DEC(半角・全角[[#This Row],[Code(半)]]))),"0000")</f>
        <v>DA23</v>
      </c>
      <c r="M9" s="4" t="str">
        <f>SUBSTITUTE("NARROW_"&amp;半角・全角[[#This Row],[Prefix]]&amp;"_"&amp;半角・全角[[#This Row],[名称]],"-","_")</f>
        <v>NARROW_SYMBOL_WHITE_CIRCLE</v>
      </c>
      <c r="N9" s="4" t="str">
        <f>SUBSTITUTE("WIDE_"&amp;半角・全角[[#This Row],[Prefix]]&amp;"_"&amp;半角・全角[[#This Row],[名称]],"-","_")</f>
        <v>WIDE_SYMBOL_WHITE_CIRCLE</v>
      </c>
      <c r="O9" s="4">
        <f>HEX2DEC(半角・全角[[#This Row],[Code(全)]])</f>
        <v>9675</v>
      </c>
      <c r="P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半角記号￮
/// &lt;/summary&gt;
public const char NARROW_SYMBOL_WHITE_CIRCLE = '\uFFEE';</v>
      </c>
      <c r="Q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全角記号○
/// &lt;/summary&gt;
public const char WIDE_SYMBOL_WHITE_CIRCLE = '\u25CB';</v>
      </c>
      <c r="R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Chars.NARROW_SYMBOL_WHITE_CIRCLE:
    resultCharArray[resultIndex++] = Chars.WIDE_SYMBOL_WHITE_CIRCLE;
    break;</v>
      </c>
      <c r="S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Chars.WIDE_SYMBOL_WHITE_CIRCLE:
    resultCharArray[resultIndex++] = Chars.NARROW_SYMBOL_WHITE_CIRCLE;
    break;</v>
      </c>
      <c r="T9" s="3" t="str">
        <f>"new NarrowWidePair() {Narrow = """&amp;半角・全角[[#This Row],[表示(半)]]&amp;""", Wide = """&amp;半角・全角[[#This Row],[表示(全)]]&amp;"""},"</f>
        <v>new NarrowWidePair() {Narrow = "￮", Wide = "○"},</v>
      </c>
      <c r="U9" s="2"/>
    </row>
    <row r="10" spans="3:21" ht="15.75" customHeight="1" x14ac:dyDescent="0.4">
      <c r="C10" s="1" t="s">
        <v>538</v>
      </c>
      <c r="D10" s="1" t="s">
        <v>206</v>
      </c>
      <c r="E10" s="1" t="s">
        <v>766</v>
      </c>
      <c r="F10" s="2" t="s">
        <v>407</v>
      </c>
      <c r="G10" s="4" t="str">
        <f>_xlfn.UNICHAR(HEX2DEC(半角・全角[[#This Row],[Code(半)]]))</f>
        <v>｟</v>
      </c>
      <c r="H10" s="4" t="str">
        <f>IF(ROW()&lt;=3, "-", IF((HEX2DEC(半角・全角[[#This Row],[Code(半)]])-1)=HEX2DEC($F9),"○", ""))</f>
        <v/>
      </c>
      <c r="I10" s="2" t="s">
        <v>504</v>
      </c>
      <c r="J10" s="1" t="str">
        <f>_xlfn.UNICHAR(HEX2DEC(半角・全角[[#This Row],[Code(全)]]))</f>
        <v>⦅</v>
      </c>
      <c r="K10" s="4" t="str">
        <f>IF(ROW()&lt;=3, "-", IF((HEX2DEC(半角・全角[[#This Row],[Code(全)]])-1)=HEX2DEC($I9),"○", ""))</f>
        <v/>
      </c>
      <c r="L10" s="4" t="str">
        <f>TEXT(DEC2HEX(ABS(HEX2DEC(半角・全角[[#This Row],[Code(全)]])-HEX2DEC(半角・全角[[#This Row],[Code(半)]]))),"0000")</f>
        <v>D5DA</v>
      </c>
      <c r="M10" s="4" t="str">
        <f>SUBSTITUTE("NARROW_"&amp;半角・全角[[#This Row],[Prefix]]&amp;"_"&amp;半角・全角[[#This Row],[名称]],"-","_")</f>
        <v>NARROW_SYMBOL_LEFT_WHITE_PARENTHESIS</v>
      </c>
      <c r="N10" s="4" t="str">
        <f>SUBSTITUTE("WIDE_"&amp;半角・全角[[#This Row],[Prefix]]&amp;"_"&amp;半角・全角[[#This Row],[名称]],"-","_")</f>
        <v>WIDE_SYMBOL_LEFT_WHITE_PARENTHESIS</v>
      </c>
      <c r="O10" s="4">
        <f>HEX2DEC(半角・全角[[#This Row],[Code(全)]])</f>
        <v>10629</v>
      </c>
      <c r="P1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半角記号｟
/// &lt;/summary&gt;
public const char NARROW_SYMBOL_LEFT_WHITE_PARENTHESIS = '\uFF5F';</v>
      </c>
      <c r="Q1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全角記号⦅
/// &lt;/summary&gt;
public const char WIDE_SYMBOL_LEFT_WHITE_PARENTHESIS = '\u2985';</v>
      </c>
      <c r="R1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Chars.NARROW_SYMBOL_LEFT_WHITE_PARENTHESIS:
    resultCharArray[resultIndex++] = Chars.WIDE_SYMBOL_LEFT_WHITE_PARENTHESIS;
    break;</v>
      </c>
      <c r="S1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Chars.WIDE_SYMBOL_LEFT_WHITE_PARENTHESIS:
    resultCharArray[resultIndex++] = Chars.NARROW_SYMBOL_LEFT_WHITE_PARENTHESIS;
    break;</v>
      </c>
      <c r="T10" s="5" t="str">
        <f>"new NarrowWidePair() {Narrow = """&amp;半角・全角[[#This Row],[表示(半)]]&amp;""", Wide = """&amp;半角・全角[[#This Row],[表示(全)]]&amp;"""},"</f>
        <v>new NarrowWidePair() {Narrow = "｟", Wide = "⦅"},</v>
      </c>
      <c r="U10" s="2"/>
    </row>
    <row r="11" spans="3:21" ht="15.75" customHeight="1" x14ac:dyDescent="0.4">
      <c r="C11" s="1" t="s">
        <v>539</v>
      </c>
      <c r="D11" s="1" t="s">
        <v>206</v>
      </c>
      <c r="E11" s="1" t="s">
        <v>766</v>
      </c>
      <c r="F11" s="2" t="s">
        <v>408</v>
      </c>
      <c r="G11" s="4" t="str">
        <f>_xlfn.UNICHAR(HEX2DEC(半角・全角[[#This Row],[Code(半)]]))</f>
        <v>｠</v>
      </c>
      <c r="H11" s="4" t="str">
        <f>IF(ROW()&lt;=3, "-", IF((HEX2DEC(半角・全角[[#This Row],[Code(半)]])-1)=HEX2DEC($F10),"○", ""))</f>
        <v>○</v>
      </c>
      <c r="I11" s="2" t="s">
        <v>505</v>
      </c>
      <c r="J11" s="1" t="str">
        <f>_xlfn.UNICHAR(HEX2DEC(半角・全角[[#This Row],[Code(全)]]))</f>
        <v>⦆</v>
      </c>
      <c r="K11" s="4" t="str">
        <f>IF(ROW()&lt;=3, "-", IF((HEX2DEC(半角・全角[[#This Row],[Code(全)]])-1)=HEX2DEC($I10),"○", ""))</f>
        <v>○</v>
      </c>
      <c r="L11" s="4" t="str">
        <f>TEXT(DEC2HEX(ABS(HEX2DEC(半角・全角[[#This Row],[Code(全)]])-HEX2DEC(半角・全角[[#This Row],[Code(半)]]))),"0000")</f>
        <v>D5DA</v>
      </c>
      <c r="M11" s="4" t="str">
        <f>SUBSTITUTE("NARROW_"&amp;半角・全角[[#This Row],[Prefix]]&amp;"_"&amp;半角・全角[[#This Row],[名称]],"-","_")</f>
        <v>NARROW_SYMBOL_RIGHT_WHITE_PARENTHESIS</v>
      </c>
      <c r="N11" s="4" t="str">
        <f>SUBSTITUTE("WIDE_"&amp;半角・全角[[#This Row],[Prefix]]&amp;"_"&amp;半角・全角[[#This Row],[名称]],"-","_")</f>
        <v>WIDE_SYMBOL_RIGHT_WHITE_PARENTHESIS</v>
      </c>
      <c r="O11" s="4">
        <f>HEX2DEC(半角・全角[[#This Row],[Code(全)]])</f>
        <v>10630</v>
      </c>
      <c r="P1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半角記号｠
/// &lt;/summary&gt;
public const char NARROW_SYMBOL_RIGHT_WHITE_PARENTHESIS = '\uFF60';</v>
      </c>
      <c r="Q1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全角記号⦆
/// &lt;/summary&gt;
public const char WIDE_SYMBOL_RIGHT_WHITE_PARENTHESIS = '\u2986';</v>
      </c>
      <c r="R1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Chars.NARROW_SYMBOL_RIGHT_WHITE_PARENTHESIS:
    resultCharArray[resultIndex++] = Chars.WIDE_SYMBOL_RIGHT_WHITE_PARENTHESIS;
    break;</v>
      </c>
      <c r="S1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Chars.WIDE_SYMBOL_RIGHT_WHITE_PARENTHESIS:
    resultCharArray[resultIndex++] = Chars.NARROW_SYMBOL_RIGHT_WHITE_PARENTHESIS;
    break;</v>
      </c>
      <c r="T11" s="5" t="str">
        <f>"new NarrowWidePair() {Narrow = """&amp;半角・全角[[#This Row],[表示(半)]]&amp;""", Wide = """&amp;半角・全角[[#This Row],[表示(全)]]&amp;"""},"</f>
        <v>new NarrowWidePair() {Narrow = "｠", Wide = "⦆"},</v>
      </c>
      <c r="U11" s="2"/>
    </row>
    <row r="12" spans="3:21" ht="15.75" customHeight="1" x14ac:dyDescent="0.4">
      <c r="C12" s="1" t="s">
        <v>753</v>
      </c>
      <c r="D12" s="1" t="s">
        <v>409</v>
      </c>
      <c r="E12" s="1" t="s">
        <v>766</v>
      </c>
      <c r="F12" s="2" t="s">
        <v>754</v>
      </c>
      <c r="G12" s="4" t="str">
        <f>_xlfn.UNICHAR(HEX2DEC(半角・全角[[#This Row],[Code(半)]]))</f>
        <v xml:space="preserve"> </v>
      </c>
      <c r="H12" s="4" t="str">
        <f>IF(ROW()&lt;=3, "-", IF((HEX2DEC(半角・全角[[#This Row],[Code(半)]])-1)=HEX2DEC($F11),"○", ""))</f>
        <v/>
      </c>
      <c r="I12" s="2" t="s">
        <v>755</v>
      </c>
      <c r="J12" s="1" t="str">
        <f>_xlfn.UNICHAR(HEX2DEC(半角・全角[[#This Row],[Code(全)]]))</f>
        <v>　</v>
      </c>
      <c r="K12" s="4" t="str">
        <f>IF(ROW()&lt;=3, "-", IF((HEX2DEC(半角・全角[[#This Row],[Code(全)]])-1)=HEX2DEC($I11),"○", ""))</f>
        <v/>
      </c>
      <c r="L12" s="4" t="str">
        <f>TEXT(DEC2HEX(ABS(HEX2DEC(半角・全角[[#This Row],[Code(全)]])-HEX2DEC(半角・全角[[#This Row],[Code(半)]]))),"0000")</f>
        <v>2FE0</v>
      </c>
      <c r="M12" s="4" t="str">
        <f>SUBSTITUTE("NARROW_"&amp;半角・全角[[#This Row],[Prefix]]&amp;"_"&amp;半角・全角[[#This Row],[名称]],"-","_")</f>
        <v>NARROW_SYMBOL_SPACE</v>
      </c>
      <c r="N12" s="4" t="str">
        <f>SUBSTITUTE("WIDE_"&amp;半角・全角[[#This Row],[Prefix]]&amp;"_"&amp;半角・全角[[#This Row],[名称]],"-","_")</f>
        <v>WIDE_SYMBOL_SPACE</v>
      </c>
      <c r="O12" s="4">
        <f>HEX2DEC(半角・全角[[#This Row],[Code(全)]])</f>
        <v>12288</v>
      </c>
      <c r="P1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 
/// &lt;/summary&gt;
public const char NARROW_SYMBOL_SPACE = '\u0020';</v>
      </c>
      <c r="Q1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　
/// &lt;/summary&gt;
public const char WIDE_SYMBOL_SPACE = '\u3000';</v>
      </c>
      <c r="R1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Chars.NARROW_SYMBOL_SPACE:
    resultCharArray[resultIndex++] = Chars.WIDE_SYMBOL_SPACE;
    break;</v>
      </c>
      <c r="S1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Chars.WIDE_SYMBOL_SPACE:
    resultCharArray[resultIndex++] = Chars.NARROW_SYMBOL_SPACE;
    break;</v>
      </c>
      <c r="T12" s="5" t="str">
        <f>"new NarrowWidePair() {Narrow = """&amp;半角・全角[[#This Row],[表示(半)]]&amp;""", Wide = """&amp;半角・全角[[#This Row],[表示(全)]]&amp;"""},"</f>
        <v>new NarrowWidePair() {Narrow = " ", Wide = "　"},</v>
      </c>
      <c r="U12" s="2" t="s">
        <v>762</v>
      </c>
    </row>
    <row r="13" spans="3:21" ht="15.75" customHeight="1" x14ac:dyDescent="0.4">
      <c r="C13" s="1" t="s">
        <v>187</v>
      </c>
      <c r="D13" s="1" t="s">
        <v>206</v>
      </c>
      <c r="E13" s="1" t="s">
        <v>766</v>
      </c>
      <c r="F13" s="2" t="s">
        <v>31</v>
      </c>
      <c r="G13" s="4" t="str">
        <f>_xlfn.UNICHAR(HEX2DEC(半角・全角[[#This Row],[Code(半)]]))</f>
        <v>､</v>
      </c>
      <c r="H13" s="4" t="str">
        <f>IF(ROW()&lt;=3, "-", IF((HEX2DEC(半角・全角[[#This Row],[Code(半)]])-1)=HEX2DEC($F12),"○", ""))</f>
        <v/>
      </c>
      <c r="I13" s="2" t="s">
        <v>124</v>
      </c>
      <c r="J13" s="1" t="str">
        <f>_xlfn.UNICHAR(HEX2DEC(半角・全角[[#This Row],[Code(全)]]))</f>
        <v>、</v>
      </c>
      <c r="K13" s="4" t="str">
        <f>IF(ROW()&lt;=3, "-", IF((HEX2DEC(半角・全角[[#This Row],[Code(全)]])-1)=HEX2DEC($I12),"○", ""))</f>
        <v>○</v>
      </c>
      <c r="L13" s="4" t="str">
        <f>TEXT(DEC2HEX(ABS(HEX2DEC(半角・全角[[#This Row],[Code(全)]])-HEX2DEC(半角・全角[[#This Row],[Code(半)]]))),"0000")</f>
        <v>CF63</v>
      </c>
      <c r="M13" s="4" t="str">
        <f>SUBSTITUTE("NARROW_"&amp;半角・全角[[#This Row],[Prefix]]&amp;"_"&amp;半角・全角[[#This Row],[名称]],"-","_")</f>
        <v>NARROW_SYMBOL_IDEOGRAPHIC_COMMA</v>
      </c>
      <c r="N13" s="4" t="str">
        <f>SUBSTITUTE("WIDE_"&amp;半角・全角[[#This Row],[Prefix]]&amp;"_"&amp;半角・全角[[#This Row],[名称]],"-","_")</f>
        <v>WIDE_SYMBOL_IDEOGRAPHIC_COMMA</v>
      </c>
      <c r="O13" s="4">
        <f>HEX2DEC(半角・全角[[#This Row],[Code(全)]])</f>
        <v>12289</v>
      </c>
      <c r="P1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半角記号､
/// &lt;/summary&gt;
public const char NARROW_SYMBOL_IDEOGRAPHIC_COMMA = '\uFF64';</v>
      </c>
      <c r="Q1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全角記号、
/// &lt;/summary&gt;
public const char WIDE_SYMBOL_IDEOGRAPHIC_COMMA = '\u3001';</v>
      </c>
      <c r="R1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Chars.NARROW_SYMBOL_IDEOGRAPHIC_COMMA:
    resultCharArray[resultIndex++] = Chars.WIDE_SYMBOL_IDEOGRAPHIC_COMMA;
    break;</v>
      </c>
      <c r="S1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Chars.WIDE_SYMBOL_IDEOGRAPHIC_COMMA:
    resultCharArray[resultIndex++] = Chars.NARROW_SYMBOL_IDEOGRAPHIC_COMMA;
    break;</v>
      </c>
      <c r="T13" s="3" t="str">
        <f>"new NarrowWidePair() {Narrow = """&amp;半角・全角[[#This Row],[表示(半)]]&amp;""", Wide = """&amp;半角・全角[[#This Row],[表示(全)]]&amp;"""},"</f>
        <v>new NarrowWidePair() {Narrow = "､", Wide = "、"},</v>
      </c>
      <c r="U13" s="2"/>
    </row>
    <row r="14" spans="3:21" ht="15.75" customHeight="1" x14ac:dyDescent="0.4">
      <c r="C14" s="1" t="s">
        <v>184</v>
      </c>
      <c r="D14" s="1" t="s">
        <v>206</v>
      </c>
      <c r="E14" s="1" t="s">
        <v>766</v>
      </c>
      <c r="F14" s="2" t="s">
        <v>28</v>
      </c>
      <c r="G14" s="4" t="str">
        <f>_xlfn.UNICHAR(HEX2DEC(半角・全角[[#This Row],[Code(半)]]))</f>
        <v>｡</v>
      </c>
      <c r="H14" s="4" t="str">
        <f>IF(ROW()&lt;=3, "-", IF((HEX2DEC(半角・全角[[#This Row],[Code(半)]])-1)=HEX2DEC($F13),"○", ""))</f>
        <v/>
      </c>
      <c r="I14" s="2" t="s">
        <v>121</v>
      </c>
      <c r="J14" s="1" t="str">
        <f>_xlfn.UNICHAR(HEX2DEC(半角・全角[[#This Row],[Code(全)]]))</f>
        <v>。</v>
      </c>
      <c r="K14" s="4" t="str">
        <f>IF(ROW()&lt;=3, "-", IF((HEX2DEC(半角・全角[[#This Row],[Code(全)]])-1)=HEX2DEC($I13),"○", ""))</f>
        <v>○</v>
      </c>
      <c r="L14" s="4" t="str">
        <f>TEXT(DEC2HEX(ABS(HEX2DEC(半角・全角[[#This Row],[Code(全)]])-HEX2DEC(半角・全角[[#This Row],[Code(半)]]))),"0000")</f>
        <v>CF5F</v>
      </c>
      <c r="M14" s="4" t="str">
        <f>SUBSTITUTE("NARROW_"&amp;半角・全角[[#This Row],[Prefix]]&amp;"_"&amp;半角・全角[[#This Row],[名称]],"-","_")</f>
        <v>NARROW_SYMBOL_IDEOGRAPHIC_FULL_STOP</v>
      </c>
      <c r="N14" s="4" t="str">
        <f>SUBSTITUTE("WIDE_"&amp;半角・全角[[#This Row],[Prefix]]&amp;"_"&amp;半角・全角[[#This Row],[名称]],"-","_")</f>
        <v>WIDE_SYMBOL_IDEOGRAPHIC_FULL_STOP</v>
      </c>
      <c r="O14" s="4">
        <f>HEX2DEC(半角・全角[[#This Row],[Code(全)]])</f>
        <v>12290</v>
      </c>
      <c r="P1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半角記号｡
/// &lt;/summary&gt;
public const char NARROW_SYMBOL_IDEOGRAPHIC_FULL_STOP = '\uFF61';</v>
      </c>
      <c r="Q1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全角記号。
/// &lt;/summary&gt;
public const char WIDE_SYMBOL_IDEOGRAPHIC_FULL_STOP = '\u3002';</v>
      </c>
      <c r="R1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Chars.NARROW_SYMBOL_IDEOGRAPHIC_FULL_STOP:
    resultCharArray[resultIndex++] = Chars.WIDE_SYMBOL_IDEOGRAPHIC_FULL_STOP;
    break;</v>
      </c>
      <c r="S1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Chars.WIDE_SYMBOL_IDEOGRAPHIC_FULL_STOP:
    resultCharArray[resultIndex++] = Chars.NARROW_SYMBOL_IDEOGRAPHIC_FULL_STOP;
    break;</v>
      </c>
      <c r="T14" s="3" t="str">
        <f>"new NarrowWidePair() {Narrow = """&amp;半角・全角[[#This Row],[表示(半)]]&amp;""", Wide = """&amp;半角・全角[[#This Row],[表示(全)]]&amp;"""},"</f>
        <v>new NarrowWidePair() {Narrow = "｡", Wide = "。"},</v>
      </c>
      <c r="U14" s="2"/>
    </row>
    <row r="15" spans="3:21" ht="15.75" customHeight="1" x14ac:dyDescent="0.4">
      <c r="C15" s="1" t="s">
        <v>185</v>
      </c>
      <c r="D15" s="1" t="s">
        <v>206</v>
      </c>
      <c r="E15" s="1" t="s">
        <v>766</v>
      </c>
      <c r="F15" s="2" t="s">
        <v>29</v>
      </c>
      <c r="G15" s="4" t="str">
        <f>_xlfn.UNICHAR(HEX2DEC(半角・全角[[#This Row],[Code(半)]]))</f>
        <v>｢</v>
      </c>
      <c r="H15" s="4" t="str">
        <f>IF(ROW()&lt;=3, "-", IF((HEX2DEC(半角・全角[[#This Row],[Code(半)]])-1)=HEX2DEC($F14),"○", ""))</f>
        <v>○</v>
      </c>
      <c r="I15" s="2" t="s">
        <v>122</v>
      </c>
      <c r="J15" s="1" t="str">
        <f>_xlfn.UNICHAR(HEX2DEC(半角・全角[[#This Row],[Code(全)]]))</f>
        <v>「</v>
      </c>
      <c r="K15" s="4" t="str">
        <f>IF(ROW()&lt;=3, "-", IF((HEX2DEC(半角・全角[[#This Row],[Code(全)]])-1)=HEX2DEC($I14),"○", ""))</f>
        <v/>
      </c>
      <c r="L15" s="4" t="str">
        <f>TEXT(DEC2HEX(ABS(HEX2DEC(半角・全角[[#This Row],[Code(全)]])-HEX2DEC(半角・全角[[#This Row],[Code(半)]]))),"0000")</f>
        <v>CF56</v>
      </c>
      <c r="M15" s="4" t="str">
        <f>SUBSTITUTE("NARROW_"&amp;半角・全角[[#This Row],[Prefix]]&amp;"_"&amp;半角・全角[[#This Row],[名称]],"-","_")</f>
        <v>NARROW_SYMBOL_LEFT_CORNER_BRACKET</v>
      </c>
      <c r="N15" s="4" t="str">
        <f>SUBSTITUTE("WIDE_"&amp;半角・全角[[#This Row],[Prefix]]&amp;"_"&amp;半角・全角[[#This Row],[名称]],"-","_")</f>
        <v>WIDE_SYMBOL_LEFT_CORNER_BRACKET</v>
      </c>
      <c r="O15" s="4">
        <f>HEX2DEC(半角・全角[[#This Row],[Code(全)]])</f>
        <v>12300</v>
      </c>
      <c r="P1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半角記号｢
/// &lt;/summary&gt;
public const char NARROW_SYMBOL_LEFT_CORNER_BRACKET = '\uFF62';</v>
      </c>
      <c r="Q1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全角記号「
/// &lt;/summary&gt;
public const char WIDE_SYMBOL_LEFT_CORNER_BRACKET = '\u300C';</v>
      </c>
      <c r="R1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Chars.NARROW_SYMBOL_LEFT_CORNER_BRACKET:
    resultCharArray[resultIndex++] = Chars.WIDE_SYMBOL_LEFT_CORNER_BRACKET;
    break;</v>
      </c>
      <c r="S1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Chars.WIDE_SYMBOL_LEFT_CORNER_BRACKET:
    resultCharArray[resultIndex++] = Chars.NARROW_SYMBOL_LEFT_CORNER_BRACKET;
    break;</v>
      </c>
      <c r="T15" s="3" t="str">
        <f>"new NarrowWidePair() {Narrow = """&amp;半角・全角[[#This Row],[表示(半)]]&amp;""", Wide = """&amp;半角・全角[[#This Row],[表示(全)]]&amp;"""},"</f>
        <v>new NarrowWidePair() {Narrow = "｢", Wide = "「"},</v>
      </c>
      <c r="U15" s="2"/>
    </row>
    <row r="16" spans="3:21" ht="15.75" customHeight="1" x14ac:dyDescent="0.4">
      <c r="C16" s="1" t="s">
        <v>186</v>
      </c>
      <c r="D16" s="1" t="s">
        <v>206</v>
      </c>
      <c r="E16" s="1" t="s">
        <v>766</v>
      </c>
      <c r="F16" s="2" t="s">
        <v>30</v>
      </c>
      <c r="G16" s="4" t="str">
        <f>_xlfn.UNICHAR(HEX2DEC(半角・全角[[#This Row],[Code(半)]]))</f>
        <v>｣</v>
      </c>
      <c r="H16" s="4" t="str">
        <f>IF(ROW()&lt;=3, "-", IF((HEX2DEC(半角・全角[[#This Row],[Code(半)]])-1)=HEX2DEC($F15),"○", ""))</f>
        <v>○</v>
      </c>
      <c r="I16" s="2" t="s">
        <v>123</v>
      </c>
      <c r="J16" s="1" t="str">
        <f>_xlfn.UNICHAR(HEX2DEC(半角・全角[[#This Row],[Code(全)]]))</f>
        <v>」</v>
      </c>
      <c r="K16" s="4" t="str">
        <f>IF(ROW()&lt;=3, "-", IF((HEX2DEC(半角・全角[[#This Row],[Code(全)]])-1)=HEX2DEC($I15),"○", ""))</f>
        <v>○</v>
      </c>
      <c r="L16" s="4" t="str">
        <f>TEXT(DEC2HEX(ABS(HEX2DEC(半角・全角[[#This Row],[Code(全)]])-HEX2DEC(半角・全角[[#This Row],[Code(半)]]))),"0000")</f>
        <v>CF56</v>
      </c>
      <c r="M16" s="4" t="str">
        <f>SUBSTITUTE("NARROW_"&amp;半角・全角[[#This Row],[Prefix]]&amp;"_"&amp;半角・全角[[#This Row],[名称]],"-","_")</f>
        <v>NARROW_SYMBOL_RIGHT_CORNER_BRACKET</v>
      </c>
      <c r="N16" s="4" t="str">
        <f>SUBSTITUTE("WIDE_"&amp;半角・全角[[#This Row],[Prefix]]&amp;"_"&amp;半角・全角[[#This Row],[名称]],"-","_")</f>
        <v>WIDE_SYMBOL_RIGHT_CORNER_BRACKET</v>
      </c>
      <c r="O16" s="4">
        <f>HEX2DEC(半角・全角[[#This Row],[Code(全)]])</f>
        <v>12301</v>
      </c>
      <c r="P1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半角記号｣
/// &lt;/summary&gt;
public const char NARROW_SYMBOL_RIGHT_CORNER_BRACKET = '\uFF63';</v>
      </c>
      <c r="Q1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全角記号」
/// &lt;/summary&gt;
public const char WIDE_SYMBOL_RIGHT_CORNER_BRACKET = '\u300D';</v>
      </c>
      <c r="R1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Chars.NARROW_SYMBOL_RIGHT_CORNER_BRACKET:
    resultCharArray[resultIndex++] = Chars.WIDE_SYMBOL_RIGHT_CORNER_BRACKET;
    break;</v>
      </c>
      <c r="S1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Chars.WIDE_SYMBOL_RIGHT_CORNER_BRACKET:
    resultCharArray[resultIndex++] = Chars.NARROW_SYMBOL_RIGHT_CORNER_BRACKET;
    break;</v>
      </c>
      <c r="T16" s="3" t="str">
        <f>"new NarrowWidePair() {Narrow = """&amp;半角・全角[[#This Row],[表示(半)]]&amp;""", Wide = """&amp;半角・全角[[#This Row],[表示(全)]]&amp;"""},"</f>
        <v>new NarrowWidePair() {Narrow = "｣", Wide = "」"},</v>
      </c>
      <c r="U16" s="2"/>
    </row>
    <row r="17" spans="1:21" ht="15.75" customHeight="1" x14ac:dyDescent="0.4">
      <c r="C17" s="1" t="s">
        <v>189</v>
      </c>
      <c r="D17" s="1" t="s">
        <v>206</v>
      </c>
      <c r="E17" s="1" t="s">
        <v>766</v>
      </c>
      <c r="F17" s="2" t="s">
        <v>89</v>
      </c>
      <c r="G17" s="4" t="str">
        <f>_xlfn.UNICHAR(HEX2DEC(半角・全角[[#This Row],[Code(半)]]))</f>
        <v>ﾞ</v>
      </c>
      <c r="H17" s="4" t="str">
        <f>IF(ROW()&lt;=3, "-", IF((HEX2DEC(半角・全角[[#This Row],[Code(半)]])-1)=HEX2DEC($F16),"○", ""))</f>
        <v/>
      </c>
      <c r="I17" s="2" t="s">
        <v>182</v>
      </c>
      <c r="J17" s="1" t="str">
        <f>_xlfn.UNICHAR(HEX2DEC(半角・全角[[#This Row],[Code(全)]]))</f>
        <v>゙</v>
      </c>
      <c r="K17" s="4" t="str">
        <f>IF(ROW()&lt;=3, "-", IF((HEX2DEC(半角・全角[[#This Row],[Code(全)]])-1)=HEX2DEC($I16),"○", ""))</f>
        <v/>
      </c>
      <c r="L17" s="4" t="str">
        <f>TEXT(DEC2HEX(ABS(HEX2DEC(半角・全角[[#This Row],[Code(全)]])-HEX2DEC(半角・全角[[#This Row],[Code(半)]]))),"0000")</f>
        <v>CF05</v>
      </c>
      <c r="M17" s="4" t="str">
        <f>SUBSTITUTE("NARROW_"&amp;半角・全角[[#This Row],[Prefix]]&amp;"_"&amp;半角・全角[[#This Row],[名称]],"-","_")</f>
        <v>NARROW_SYMBOL_KATAKANA_VOICED_SOUND_MARK</v>
      </c>
      <c r="N17" s="4" t="str">
        <f>SUBSTITUTE("WIDE_"&amp;半角・全角[[#This Row],[Prefix]]&amp;"_"&amp;半角・全角[[#This Row],[名称]],"-","_")</f>
        <v>WIDE_SYMBOL_KATAKANA_VOICED_SOUND_MARK</v>
      </c>
      <c r="O17" s="4">
        <f>HEX2DEC(半角・全角[[#This Row],[Code(全)]])</f>
        <v>12441</v>
      </c>
      <c r="P1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半角記号ﾞ
/// &lt;/summary&gt;
public const char NARROW_SYMBOL_KATAKANA_VOICED_SOUND_MARK = '\uFF9E';</v>
      </c>
      <c r="Q1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全角記号゙
/// &lt;/summary&gt;
public const char WIDE_SYMBOL_KATAKANA_VOICED_SOUND_MARK = '\u3099';</v>
      </c>
      <c r="R1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Chars.NARROW_SYMBOL_KATAKANA_VOICED_SOUND_MARK:
    resultCharArray[resultIndex++] = Chars.WIDE_SYMBOL_KATAKANA_VOICED_SOUND_MARK;
    break;</v>
      </c>
      <c r="S1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Chars.WIDE_SYMBOL_KATAKANA_VOICED_SOUND_MARK:
    resultCharArray[resultIndex++] = Chars.NARROW_SYMBOL_KATAKANA_VOICED_SOUND_MARK;
    break;</v>
      </c>
      <c r="T17" s="3" t="str">
        <f>"new NarrowWidePair() {Narrow = """&amp;半角・全角[[#This Row],[表示(半)]]&amp;""", Wide = """&amp;半角・全角[[#This Row],[表示(全)]]&amp;"""},"</f>
        <v>new NarrowWidePair() {Narrow = "ﾞ", Wide = "゙"},</v>
      </c>
      <c r="U17" s="2"/>
    </row>
    <row r="18" spans="1:21" ht="15.75" customHeight="1" x14ac:dyDescent="0.4">
      <c r="C18" s="1" t="s">
        <v>190</v>
      </c>
      <c r="D18" s="1" t="s">
        <v>206</v>
      </c>
      <c r="E18" s="1" t="s">
        <v>766</v>
      </c>
      <c r="F18" s="2" t="s">
        <v>90</v>
      </c>
      <c r="G18" s="4" t="str">
        <f>_xlfn.UNICHAR(HEX2DEC(半角・全角[[#This Row],[Code(半)]]))</f>
        <v>ﾟ</v>
      </c>
      <c r="H18" s="4" t="str">
        <f>IF(ROW()&lt;=3, "-", IF((HEX2DEC(半角・全角[[#This Row],[Code(半)]])-1)=HEX2DEC($F17),"○", ""))</f>
        <v>○</v>
      </c>
      <c r="I18" s="2" t="s">
        <v>183</v>
      </c>
      <c r="J18" s="1" t="str">
        <f>_xlfn.UNICHAR(HEX2DEC(半角・全角[[#This Row],[Code(全)]]))</f>
        <v>゚</v>
      </c>
      <c r="K18" s="4" t="str">
        <f>IF(ROW()&lt;=3, "-", IF((HEX2DEC(半角・全角[[#This Row],[Code(全)]])-1)=HEX2DEC($I17),"○", ""))</f>
        <v>○</v>
      </c>
      <c r="L18" s="4" t="str">
        <f>TEXT(DEC2HEX(ABS(HEX2DEC(半角・全角[[#This Row],[Code(全)]])-HEX2DEC(半角・全角[[#This Row],[Code(半)]]))),"0000")</f>
        <v>CF05</v>
      </c>
      <c r="M18" s="4" t="str">
        <f>SUBSTITUTE("NARROW_"&amp;半角・全角[[#This Row],[Prefix]]&amp;"_"&amp;半角・全角[[#This Row],[名称]],"-","_")</f>
        <v>NARROW_SYMBOL_KATAKANA_SEMI_VOICED_SOUND_MARK</v>
      </c>
      <c r="N18" s="4" t="str">
        <f>SUBSTITUTE("WIDE_"&amp;半角・全角[[#This Row],[Prefix]]&amp;"_"&amp;半角・全角[[#This Row],[名称]],"-","_")</f>
        <v>WIDE_SYMBOL_KATAKANA_SEMI_VOICED_SOUND_MARK</v>
      </c>
      <c r="O18" s="4">
        <f>HEX2DEC(半角・全角[[#This Row],[Code(全)]])</f>
        <v>12442</v>
      </c>
      <c r="P1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半角記号ﾟ
/// &lt;/summary&gt;
public const char NARROW_SYMBOL_KATAKANA_SEMI_VOICED_SOUND_MARK = '\uFF9F';</v>
      </c>
      <c r="Q1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全角記号゚
/// &lt;/summary&gt;
public const char WIDE_SYMBOL_KATAKANA_SEMI_VOICED_SOUND_MARK = '\u309A';</v>
      </c>
      <c r="R1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Chars.NARROW_SYMBOL_KATAKANA_SEMI_VOICED_SOUND_MARK:
    resultCharArray[resultIndex++] = Chars.WIDE_SYMBOL_KATAKANA_SEMI_VOICED_SOUND_MARK;
    break;</v>
      </c>
      <c r="S1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Chars.WIDE_SYMBOL_KATAKANA_SEMI_VOICED_SOUND_MARK:
    resultCharArray[resultIndex++] = Chars.NARROW_SYMBOL_KATAKANA_SEMI_VOICED_SOUND_MARK;
    break;</v>
      </c>
      <c r="T18" s="3" t="str">
        <f>"new NarrowWidePair() {Narrow = """&amp;半角・全角[[#This Row],[表示(半)]]&amp;""", Wide = """&amp;半角・全角[[#This Row],[表示(全)]]&amp;"""},"</f>
        <v>new NarrowWidePair() {Narrow = "ﾟ", Wide = "゚"},</v>
      </c>
      <c r="U18" s="2"/>
    </row>
    <row r="19" spans="1:21" ht="15.75" customHeight="1" x14ac:dyDescent="0.4">
      <c r="A19" s="1" t="str">
        <f>DEC2HEX(HEX2DEC(I19)+HEX2DEC($L$19)-ROUNDDOWN((HEX2DEC(I19)-HEX2DEC($I$19))/2,0)+IF(MOD(HEX2DEC(I19),2)=0,9,0))</f>
        <v>FF67</v>
      </c>
      <c r="C19" s="7" t="s">
        <v>673</v>
      </c>
      <c r="D19" s="7" t="s">
        <v>207</v>
      </c>
      <c r="E19" s="7" t="s">
        <v>816</v>
      </c>
      <c r="F19" s="8" t="s">
        <v>34</v>
      </c>
      <c r="G19" s="9" t="str">
        <f>_xlfn.UNICHAR(HEX2DEC(半角・全角[[#This Row],[Code(半)]]))</f>
        <v>ｧ</v>
      </c>
      <c r="H19" s="9" t="str">
        <f>IF(ROW()&lt;=3, "-", IF((HEX2DEC(半角・全角[[#This Row],[Code(半)]])-1)=HEX2DEC($F18),"○", ""))</f>
        <v/>
      </c>
      <c r="I19" s="8" t="s">
        <v>127</v>
      </c>
      <c r="J19" s="7" t="str">
        <f>_xlfn.UNICHAR(HEX2DEC(半角・全角[[#This Row],[Code(全)]]))</f>
        <v>ァ</v>
      </c>
      <c r="K19" s="9" t="str">
        <f>IF(ROW()&lt;=3, "-", IF((HEX2DEC(半角・全角[[#This Row],[Code(全)]])-1)=HEX2DEC($I18),"○", ""))</f>
        <v/>
      </c>
      <c r="L19" s="9" t="str">
        <f>TEXT(DEC2HEX(ABS(HEX2DEC(半角・全角[[#This Row],[Code(全)]])-HEX2DEC(半角・全角[[#This Row],[Code(半)]]))),"0000")</f>
        <v>CEC6</v>
      </c>
      <c r="M19" s="4" t="str">
        <f>SUBSTITUTE("NARROW_"&amp;半角・全角[[#This Row],[Prefix]]&amp;"_"&amp;半角・全角[[#This Row],[名称]],"-","_")</f>
        <v>NARROW_KATAKANA_SMALL_A</v>
      </c>
      <c r="N19" s="4" t="str">
        <f>SUBSTITUTE("WIDE_"&amp;半角・全角[[#This Row],[Prefix]]&amp;"_"&amp;半角・全角[[#This Row],[名称]],"-","_")</f>
        <v>WIDE_KATAKANA_SMALL_A</v>
      </c>
      <c r="O19" s="4">
        <f>HEX2DEC(半角・全角[[#This Row],[Code(全)]])</f>
        <v>12449</v>
      </c>
      <c r="P1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半角カタカナｧ
/// &lt;/summary&gt;
public const char NARROW_KATAKANA_SMALL_A = '\uFF67';</v>
      </c>
      <c r="Q1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全角カタカナァ
/// &lt;/summary&gt;
public const char WIDE_KATAKANA_SMALL_A = '\u30A1';</v>
      </c>
      <c r="R1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Chars.NARROW_KATAKANA_SMALL_A:
    resultCharArray[resultIndex++] = Chars.WIDE_KATAKANA_SMALL_A;
    break;</v>
      </c>
      <c r="S1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Chars.WIDE_KATAKANA_SMALL_A:
    resultCharArray[resultIndex++] = Chars.NARROW_KATAKANA_SMALL_A;
    break;</v>
      </c>
      <c r="T19" s="3" t="str">
        <f>"new NarrowWidePair() {Narrow = """&amp;半角・全角[[#This Row],[表示(半)]]&amp;""", Wide = """&amp;半角・全角[[#This Row],[表示(全)]]&amp;"""},"</f>
        <v>new NarrowWidePair() {Narrow = "ｧ", Wide = "ァ"},</v>
      </c>
      <c r="U19" s="2"/>
    </row>
    <row r="20" spans="1:21" ht="15.75" customHeight="1" x14ac:dyDescent="0.4">
      <c r="A20" s="1" t="str">
        <f t="shared" ref="A20:A28" si="0">DEC2HEX(HEX2DEC(I20)+HEX2DEC($L$19)-ROUNDDOWN((HEX2DEC(I20)-HEX2DEC($I$19))/2,0)+IF(MOD(HEX2DEC(I20),2)=0,9,0))</f>
        <v>FF71</v>
      </c>
      <c r="C20" s="13" t="s">
        <v>1</v>
      </c>
      <c r="D20" s="13" t="s">
        <v>207</v>
      </c>
      <c r="E20" s="13" t="s">
        <v>816</v>
      </c>
      <c r="F20" s="14" t="s">
        <v>44</v>
      </c>
      <c r="G20" s="15" t="str">
        <f>_xlfn.UNICHAR(HEX2DEC(半角・全角[[#This Row],[Code(半)]]))</f>
        <v>ｱ</v>
      </c>
      <c r="H20" s="15" t="str">
        <f>IF(ROW()&lt;=3, "-", IF((HEX2DEC(半角・全角[[#This Row],[Code(半)]])-1)=HEX2DEC($F19),"○", ""))</f>
        <v/>
      </c>
      <c r="I20" s="14" t="s">
        <v>137</v>
      </c>
      <c r="J20" s="13" t="str">
        <f>_xlfn.UNICHAR(HEX2DEC(半角・全角[[#This Row],[Code(全)]]))</f>
        <v>ア</v>
      </c>
      <c r="K20" s="15" t="str">
        <f>IF(ROW()&lt;=3, "-", IF((HEX2DEC(半角・全角[[#This Row],[Code(全)]])-1)=HEX2DEC($I19),"○", ""))</f>
        <v>○</v>
      </c>
      <c r="L20" s="15" t="str">
        <f>TEXT(DEC2HEX(ABS(HEX2DEC(半角・全角[[#This Row],[Code(全)]])-HEX2DEC(半角・全角[[#This Row],[Code(半)]]))),"0000")</f>
        <v>CECF</v>
      </c>
      <c r="M20" s="4" t="str">
        <f>SUBSTITUTE("NARROW_"&amp;半角・全角[[#This Row],[Prefix]]&amp;"_"&amp;半角・全角[[#This Row],[名称]],"-","_")</f>
        <v>NARROW_KATAKANA_A</v>
      </c>
      <c r="N20" s="4" t="str">
        <f>SUBSTITUTE("WIDE_"&amp;半角・全角[[#This Row],[Prefix]]&amp;"_"&amp;半角・全角[[#This Row],[名称]],"-","_")</f>
        <v>WIDE_KATAKANA_A</v>
      </c>
      <c r="O20" s="4">
        <f>HEX2DEC(半角・全角[[#This Row],[Code(全)]])</f>
        <v>12450</v>
      </c>
      <c r="P2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半角カタカナｱ
/// &lt;/summary&gt;
public const char NARROW_KATAKANA_A = '\uFF71';</v>
      </c>
      <c r="Q2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全角カタカナア
/// &lt;/summary&gt;
public const char WIDE_KATAKANA_A = '\u30A2';</v>
      </c>
      <c r="R2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Chars.NARROW_KATAKANA_A:
    resultCharArray[resultIndex++] = Chars.WIDE_KATAKANA_A;
    break;</v>
      </c>
      <c r="S2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Chars.WIDE_KATAKANA_A:
    resultCharArray[resultIndex++] = Chars.NARROW_KATAKANA_A;
    break;</v>
      </c>
      <c r="T20" s="3" t="str">
        <f>"new NarrowWidePair() {Narrow = """&amp;半角・全角[[#This Row],[表示(半)]]&amp;""", Wide = """&amp;半角・全角[[#This Row],[表示(全)]]&amp;"""},"</f>
        <v>new NarrowWidePair() {Narrow = "ｱ", Wide = "ア"},</v>
      </c>
      <c r="U20" s="2"/>
    </row>
    <row r="21" spans="1:21" ht="15.75" customHeight="1" x14ac:dyDescent="0.4">
      <c r="A21" s="1" t="str">
        <f t="shared" si="0"/>
        <v>FF68</v>
      </c>
      <c r="C21" s="7" t="s">
        <v>674</v>
      </c>
      <c r="D21" s="7" t="s">
        <v>207</v>
      </c>
      <c r="E21" s="7" t="s">
        <v>816</v>
      </c>
      <c r="F21" s="8" t="s">
        <v>35</v>
      </c>
      <c r="G21" s="9" t="str">
        <f>_xlfn.UNICHAR(HEX2DEC(半角・全角[[#This Row],[Code(半)]]))</f>
        <v>ｨ</v>
      </c>
      <c r="H21" s="9" t="str">
        <f>IF(ROW()&lt;=3, "-", IF((HEX2DEC(半角・全角[[#This Row],[Code(半)]])-1)=HEX2DEC($F20),"○", ""))</f>
        <v/>
      </c>
      <c r="I21" s="8" t="s">
        <v>128</v>
      </c>
      <c r="J21" s="7" t="str">
        <f>_xlfn.UNICHAR(HEX2DEC(半角・全角[[#This Row],[Code(全)]]))</f>
        <v>ィ</v>
      </c>
      <c r="K21" s="9" t="str">
        <f>IF(ROW()&lt;=3, "-", IF((HEX2DEC(半角・全角[[#This Row],[Code(全)]])-1)=HEX2DEC($I20),"○", ""))</f>
        <v>○</v>
      </c>
      <c r="L21" s="9" t="str">
        <f>TEXT(DEC2HEX(ABS(HEX2DEC(半角・全角[[#This Row],[Code(全)]])-HEX2DEC(半角・全角[[#This Row],[Code(半)]]))),"0000")</f>
        <v>CEC5</v>
      </c>
      <c r="M21" s="4" t="str">
        <f>SUBSTITUTE("NARROW_"&amp;半角・全角[[#This Row],[Prefix]]&amp;"_"&amp;半角・全角[[#This Row],[名称]],"-","_")</f>
        <v>NARROW_KATAKANA_SMALL_I</v>
      </c>
      <c r="N21" s="4" t="str">
        <f>SUBSTITUTE("WIDE_"&amp;半角・全角[[#This Row],[Prefix]]&amp;"_"&amp;半角・全角[[#This Row],[名称]],"-","_")</f>
        <v>WIDE_KATAKANA_SMALL_I</v>
      </c>
      <c r="O21" s="4">
        <f>HEX2DEC(半角・全角[[#This Row],[Code(全)]])</f>
        <v>12451</v>
      </c>
      <c r="P2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半角カタカナｨ
/// &lt;/summary&gt;
public const char NARROW_KATAKANA_SMALL_I = '\uFF68';</v>
      </c>
      <c r="Q2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全角カタカナィ
/// &lt;/summary&gt;
public const char WIDE_KATAKANA_SMALL_I = '\u30A3';</v>
      </c>
      <c r="R2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Chars.NARROW_KATAKANA_SMALL_I:
    resultCharArray[resultIndex++] = Chars.WIDE_KATAKANA_SMALL_I;
    break;</v>
      </c>
      <c r="S2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Chars.WIDE_KATAKANA_SMALL_I:
    resultCharArray[resultIndex++] = Chars.NARROW_KATAKANA_SMALL_I;
    break;</v>
      </c>
      <c r="T21" s="3" t="str">
        <f>"new NarrowWidePair() {Narrow = """&amp;半角・全角[[#This Row],[表示(半)]]&amp;""", Wide = """&amp;半角・全角[[#This Row],[表示(全)]]&amp;"""},"</f>
        <v>new NarrowWidePair() {Narrow = "ｨ", Wide = "ィ"},</v>
      </c>
      <c r="U21" s="2"/>
    </row>
    <row r="22" spans="1:21" ht="15.75" customHeight="1" x14ac:dyDescent="0.4">
      <c r="A22" s="1" t="str">
        <f t="shared" si="0"/>
        <v>FF72</v>
      </c>
      <c r="C22" s="13" t="s">
        <v>9</v>
      </c>
      <c r="D22" s="13" t="s">
        <v>207</v>
      </c>
      <c r="E22" s="13" t="s">
        <v>816</v>
      </c>
      <c r="F22" s="14" t="s">
        <v>45</v>
      </c>
      <c r="G22" s="15" t="str">
        <f>_xlfn.UNICHAR(HEX2DEC(半角・全角[[#This Row],[Code(半)]]))</f>
        <v>ｲ</v>
      </c>
      <c r="H22" s="15" t="str">
        <f>IF(ROW()&lt;=3, "-", IF((HEX2DEC(半角・全角[[#This Row],[Code(半)]])-1)=HEX2DEC($F21),"○", ""))</f>
        <v/>
      </c>
      <c r="I22" s="14" t="s">
        <v>138</v>
      </c>
      <c r="J22" s="13" t="str">
        <f>_xlfn.UNICHAR(HEX2DEC(半角・全角[[#This Row],[Code(全)]]))</f>
        <v>イ</v>
      </c>
      <c r="K22" s="15" t="str">
        <f>IF(ROW()&lt;=3, "-", IF((HEX2DEC(半角・全角[[#This Row],[Code(全)]])-1)=HEX2DEC($I21),"○", ""))</f>
        <v>○</v>
      </c>
      <c r="L22" s="15" t="str">
        <f>TEXT(DEC2HEX(ABS(HEX2DEC(半角・全角[[#This Row],[Code(全)]])-HEX2DEC(半角・全角[[#This Row],[Code(半)]]))),"0000")</f>
        <v>CECE</v>
      </c>
      <c r="M22" s="4" t="str">
        <f>SUBSTITUTE("NARROW_"&amp;半角・全角[[#This Row],[Prefix]]&amp;"_"&amp;半角・全角[[#This Row],[名称]],"-","_")</f>
        <v>NARROW_KATAKANA_I</v>
      </c>
      <c r="N22" s="4" t="str">
        <f>SUBSTITUTE("WIDE_"&amp;半角・全角[[#This Row],[Prefix]]&amp;"_"&amp;半角・全角[[#This Row],[名称]],"-","_")</f>
        <v>WIDE_KATAKANA_I</v>
      </c>
      <c r="O22" s="4">
        <f>HEX2DEC(半角・全角[[#This Row],[Code(全)]])</f>
        <v>12452</v>
      </c>
      <c r="P2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半角カタカナｲ
/// &lt;/summary&gt;
public const char NARROW_KATAKANA_I = '\uFF72';</v>
      </c>
      <c r="Q2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全角カタカナイ
/// &lt;/summary&gt;
public const char WIDE_KATAKANA_I = '\u30A4';</v>
      </c>
      <c r="R2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Chars.NARROW_KATAKANA_I:
    resultCharArray[resultIndex++] = Chars.WIDE_KATAKANA_I;
    break;</v>
      </c>
      <c r="S2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Chars.WIDE_KATAKANA_I:
    resultCharArray[resultIndex++] = Chars.NARROW_KATAKANA_I;
    break;</v>
      </c>
      <c r="T22" s="3" t="str">
        <f>"new NarrowWidePair() {Narrow = """&amp;半角・全角[[#This Row],[表示(半)]]&amp;""", Wide = """&amp;半角・全角[[#This Row],[表示(全)]]&amp;"""},"</f>
        <v>new NarrowWidePair() {Narrow = "ｲ", Wide = "イ"},</v>
      </c>
      <c r="U22" s="2"/>
    </row>
    <row r="23" spans="1:21" ht="15.75" customHeight="1" x14ac:dyDescent="0.4">
      <c r="A23" s="1" t="str">
        <f t="shared" si="0"/>
        <v>FF69</v>
      </c>
      <c r="C23" s="7" t="s">
        <v>675</v>
      </c>
      <c r="D23" s="7" t="s">
        <v>207</v>
      </c>
      <c r="E23" s="7" t="s">
        <v>816</v>
      </c>
      <c r="F23" s="8" t="s">
        <v>36</v>
      </c>
      <c r="G23" s="9" t="str">
        <f>_xlfn.UNICHAR(HEX2DEC(半角・全角[[#This Row],[Code(半)]]))</f>
        <v>ｩ</v>
      </c>
      <c r="H23" s="9" t="str">
        <f>IF(ROW()&lt;=3, "-", IF((HEX2DEC(半角・全角[[#This Row],[Code(半)]])-1)=HEX2DEC($F22),"○", ""))</f>
        <v/>
      </c>
      <c r="I23" s="8" t="s">
        <v>129</v>
      </c>
      <c r="J23" s="7" t="str">
        <f>_xlfn.UNICHAR(HEX2DEC(半角・全角[[#This Row],[Code(全)]]))</f>
        <v>ゥ</v>
      </c>
      <c r="K23" s="9" t="str">
        <f>IF(ROW()&lt;=3, "-", IF((HEX2DEC(半角・全角[[#This Row],[Code(全)]])-1)=HEX2DEC($I22),"○", ""))</f>
        <v>○</v>
      </c>
      <c r="L23" s="9" t="str">
        <f>TEXT(DEC2HEX(ABS(HEX2DEC(半角・全角[[#This Row],[Code(全)]])-HEX2DEC(半角・全角[[#This Row],[Code(半)]]))),"0000")</f>
        <v>CEC4</v>
      </c>
      <c r="M23" s="4" t="str">
        <f>SUBSTITUTE("NARROW_"&amp;半角・全角[[#This Row],[Prefix]]&amp;"_"&amp;半角・全角[[#This Row],[名称]],"-","_")</f>
        <v>NARROW_KATAKANA_SMALL_U</v>
      </c>
      <c r="N23" s="4" t="str">
        <f>SUBSTITUTE("WIDE_"&amp;半角・全角[[#This Row],[Prefix]]&amp;"_"&amp;半角・全角[[#This Row],[名称]],"-","_")</f>
        <v>WIDE_KATAKANA_SMALL_U</v>
      </c>
      <c r="O23" s="4">
        <f>HEX2DEC(半角・全角[[#This Row],[Code(全)]])</f>
        <v>12453</v>
      </c>
      <c r="P2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半角カタカナｩ
/// &lt;/summary&gt;
public const char NARROW_KATAKANA_SMALL_U = '\uFF69';</v>
      </c>
      <c r="Q2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全角カタカナゥ
/// &lt;/summary&gt;
public const char WIDE_KATAKANA_SMALL_U = '\u30A5';</v>
      </c>
      <c r="R2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Chars.NARROW_KATAKANA_SMALL_U:
    resultCharArray[resultIndex++] = Chars.WIDE_KATAKANA_SMALL_U;
    break;</v>
      </c>
      <c r="S2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Chars.WIDE_KATAKANA_SMALL_U:
    resultCharArray[resultIndex++] = Chars.NARROW_KATAKANA_SMALL_U;
    break;</v>
      </c>
      <c r="T23" s="3" t="str">
        <f>"new NarrowWidePair() {Narrow = """&amp;半角・全角[[#This Row],[表示(半)]]&amp;""", Wide = """&amp;半角・全角[[#This Row],[表示(全)]]&amp;"""},"</f>
        <v>new NarrowWidePair() {Narrow = "ｩ", Wide = "ゥ"},</v>
      </c>
      <c r="U23" s="2"/>
    </row>
    <row r="24" spans="1:21" ht="15.75" customHeight="1" x14ac:dyDescent="0.4">
      <c r="A24" s="1" t="str">
        <f t="shared" si="0"/>
        <v>FF73</v>
      </c>
      <c r="C24" s="13" t="s">
        <v>21</v>
      </c>
      <c r="D24" s="13" t="s">
        <v>207</v>
      </c>
      <c r="E24" s="13" t="s">
        <v>816</v>
      </c>
      <c r="F24" s="14" t="s">
        <v>46</v>
      </c>
      <c r="G24" s="15" t="str">
        <f>_xlfn.UNICHAR(HEX2DEC(半角・全角[[#This Row],[Code(半)]]))</f>
        <v>ｳ</v>
      </c>
      <c r="H24" s="15" t="str">
        <f>IF(ROW()&lt;=3, "-", IF((HEX2DEC(半角・全角[[#This Row],[Code(半)]])-1)=HEX2DEC($F23),"○", ""))</f>
        <v/>
      </c>
      <c r="I24" s="14" t="s">
        <v>139</v>
      </c>
      <c r="J24" s="13" t="str">
        <f>_xlfn.UNICHAR(HEX2DEC(半角・全角[[#This Row],[Code(全)]]))</f>
        <v>ウ</v>
      </c>
      <c r="K24" s="15" t="str">
        <f>IF(ROW()&lt;=3, "-", IF((HEX2DEC(半角・全角[[#This Row],[Code(全)]])-1)=HEX2DEC($I23),"○", ""))</f>
        <v>○</v>
      </c>
      <c r="L24" s="15" t="str">
        <f>TEXT(DEC2HEX(ABS(HEX2DEC(半角・全角[[#This Row],[Code(全)]])-HEX2DEC(半角・全角[[#This Row],[Code(半)]]))),"0000")</f>
        <v>CECD</v>
      </c>
      <c r="M24" s="4" t="str">
        <f>SUBSTITUTE("NARROW_"&amp;半角・全角[[#This Row],[Prefix]]&amp;"_"&amp;半角・全角[[#This Row],[名称]],"-","_")</f>
        <v>NARROW_KATAKANA_U</v>
      </c>
      <c r="N24" s="4" t="str">
        <f>SUBSTITUTE("WIDE_"&amp;半角・全角[[#This Row],[Prefix]]&amp;"_"&amp;半角・全角[[#This Row],[名称]],"-","_")</f>
        <v>WIDE_KATAKANA_U</v>
      </c>
      <c r="O24" s="4">
        <f>HEX2DEC(半角・全角[[#This Row],[Code(全)]])</f>
        <v>12454</v>
      </c>
      <c r="P2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半角カタカナｳ
/// &lt;/summary&gt;
public const char NARROW_KATAKANA_U = '\uFF73';</v>
      </c>
      <c r="Q2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全角カタカナウ
/// &lt;/summary&gt;
public const char WIDE_KATAKANA_U = '\u30A6';</v>
      </c>
      <c r="R2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Chars.NARROW_KATAKANA_U:
    resultCharArray[resultIndex++] = Chars.WIDE_KATAKANA_U;
    break;</v>
      </c>
      <c r="S2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Chars.WIDE_KATAKANA_U:
    resultCharArray[resultIndex++] = Chars.NARROW_KATAKANA_U;
    break;</v>
      </c>
      <c r="T24" s="3" t="str">
        <f>"new NarrowWidePair() {Narrow = """&amp;半角・全角[[#This Row],[表示(半)]]&amp;""", Wide = """&amp;半角・全角[[#This Row],[表示(全)]]&amp;"""},"</f>
        <v>new NarrowWidePair() {Narrow = "ｳ", Wide = "ウ"},</v>
      </c>
      <c r="U24" s="2"/>
    </row>
    <row r="25" spans="1:21" ht="15.75" customHeight="1" x14ac:dyDescent="0.4">
      <c r="A25" s="1" t="str">
        <f t="shared" si="0"/>
        <v>FF6A</v>
      </c>
      <c r="C25" s="7" t="s">
        <v>676</v>
      </c>
      <c r="D25" s="7" t="s">
        <v>207</v>
      </c>
      <c r="E25" s="7" t="s">
        <v>816</v>
      </c>
      <c r="F25" s="8" t="s">
        <v>37</v>
      </c>
      <c r="G25" s="9" t="str">
        <f>_xlfn.UNICHAR(HEX2DEC(半角・全角[[#This Row],[Code(半)]]))</f>
        <v>ｪ</v>
      </c>
      <c r="H25" s="9" t="str">
        <f>IF(ROW()&lt;=3, "-", IF((HEX2DEC(半角・全角[[#This Row],[Code(半)]])-1)=HEX2DEC($F24),"○", ""))</f>
        <v/>
      </c>
      <c r="I25" s="8" t="s">
        <v>130</v>
      </c>
      <c r="J25" s="7" t="str">
        <f>_xlfn.UNICHAR(HEX2DEC(半角・全角[[#This Row],[Code(全)]]))</f>
        <v>ェ</v>
      </c>
      <c r="K25" s="9" t="str">
        <f>IF(ROW()&lt;=3, "-", IF((HEX2DEC(半角・全角[[#This Row],[Code(全)]])-1)=HEX2DEC($I24),"○", ""))</f>
        <v>○</v>
      </c>
      <c r="L25" s="9" t="str">
        <f>TEXT(DEC2HEX(ABS(HEX2DEC(半角・全角[[#This Row],[Code(全)]])-HEX2DEC(半角・全角[[#This Row],[Code(半)]]))),"0000")</f>
        <v>CEC3</v>
      </c>
      <c r="M25" s="4" t="str">
        <f>SUBSTITUTE("NARROW_"&amp;半角・全角[[#This Row],[Prefix]]&amp;"_"&amp;半角・全角[[#This Row],[名称]],"-","_")</f>
        <v>NARROW_KATAKANA_SMALL_E</v>
      </c>
      <c r="N25" s="4" t="str">
        <f>SUBSTITUTE("WIDE_"&amp;半角・全角[[#This Row],[Prefix]]&amp;"_"&amp;半角・全角[[#This Row],[名称]],"-","_")</f>
        <v>WIDE_KATAKANA_SMALL_E</v>
      </c>
      <c r="O25" s="4">
        <f>HEX2DEC(半角・全角[[#This Row],[Code(全)]])</f>
        <v>12455</v>
      </c>
      <c r="P2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半角カタカナｪ
/// &lt;/summary&gt;
public const char NARROW_KATAKANA_SMALL_E = '\uFF6A';</v>
      </c>
      <c r="Q2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全角カタカナェ
/// &lt;/summary&gt;
public const char WIDE_KATAKANA_SMALL_E = '\u30A7';</v>
      </c>
      <c r="R2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Chars.NARROW_KATAKANA_SMALL_E:
    resultCharArray[resultIndex++] = Chars.WIDE_KATAKANA_SMALL_E;
    break;</v>
      </c>
      <c r="S2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Chars.WIDE_KATAKANA_SMALL_E:
    resultCharArray[resultIndex++] = Chars.NARROW_KATAKANA_SMALL_E;
    break;</v>
      </c>
      <c r="T25" s="3" t="str">
        <f>"new NarrowWidePair() {Narrow = """&amp;半角・全角[[#This Row],[表示(半)]]&amp;""", Wide = """&amp;半角・全角[[#This Row],[表示(全)]]&amp;"""},"</f>
        <v>new NarrowWidePair() {Narrow = "ｪ", Wide = "ェ"},</v>
      </c>
      <c r="U25" s="2"/>
    </row>
    <row r="26" spans="1:21" ht="15.75" customHeight="1" x14ac:dyDescent="0.4">
      <c r="A26" s="1" t="str">
        <f t="shared" si="0"/>
        <v>FF74</v>
      </c>
      <c r="C26" s="13" t="s">
        <v>5</v>
      </c>
      <c r="D26" s="13" t="s">
        <v>207</v>
      </c>
      <c r="E26" s="13" t="s">
        <v>816</v>
      </c>
      <c r="F26" s="14" t="s">
        <v>47</v>
      </c>
      <c r="G26" s="15" t="str">
        <f>_xlfn.UNICHAR(HEX2DEC(半角・全角[[#This Row],[Code(半)]]))</f>
        <v>ｴ</v>
      </c>
      <c r="H26" s="15" t="str">
        <f>IF(ROW()&lt;=3, "-", IF((HEX2DEC(半角・全角[[#This Row],[Code(半)]])-1)=HEX2DEC($F25),"○", ""))</f>
        <v/>
      </c>
      <c r="I26" s="14" t="s">
        <v>140</v>
      </c>
      <c r="J26" s="13" t="str">
        <f>_xlfn.UNICHAR(HEX2DEC(半角・全角[[#This Row],[Code(全)]]))</f>
        <v>エ</v>
      </c>
      <c r="K26" s="15" t="str">
        <f>IF(ROW()&lt;=3, "-", IF((HEX2DEC(半角・全角[[#This Row],[Code(全)]])-1)=HEX2DEC($I25),"○", ""))</f>
        <v>○</v>
      </c>
      <c r="L26" s="15" t="str">
        <f>TEXT(DEC2HEX(ABS(HEX2DEC(半角・全角[[#This Row],[Code(全)]])-HEX2DEC(半角・全角[[#This Row],[Code(半)]]))),"0000")</f>
        <v>CECC</v>
      </c>
      <c r="M26" s="4" t="str">
        <f>SUBSTITUTE("NARROW_"&amp;半角・全角[[#This Row],[Prefix]]&amp;"_"&amp;半角・全角[[#This Row],[名称]],"-","_")</f>
        <v>NARROW_KATAKANA_E</v>
      </c>
      <c r="N26" s="4" t="str">
        <f>SUBSTITUTE("WIDE_"&amp;半角・全角[[#This Row],[Prefix]]&amp;"_"&amp;半角・全角[[#This Row],[名称]],"-","_")</f>
        <v>WIDE_KATAKANA_E</v>
      </c>
      <c r="O26" s="4">
        <f>HEX2DEC(半角・全角[[#This Row],[Code(全)]])</f>
        <v>12456</v>
      </c>
      <c r="P2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半角カタカナｴ
/// &lt;/summary&gt;
public const char NARROW_KATAKANA_E = '\uFF74';</v>
      </c>
      <c r="Q2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全角カタカナエ
/// &lt;/summary&gt;
public const char WIDE_KATAKANA_E = '\u30A8';</v>
      </c>
      <c r="R2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Chars.NARROW_KATAKANA_E:
    resultCharArray[resultIndex++] = Chars.WIDE_KATAKANA_E;
    break;</v>
      </c>
      <c r="S2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Chars.WIDE_KATAKANA_E:
    resultCharArray[resultIndex++] = Chars.NARROW_KATAKANA_E;
    break;</v>
      </c>
      <c r="T26" s="3" t="str">
        <f>"new NarrowWidePair() {Narrow = """&amp;半角・全角[[#This Row],[表示(半)]]&amp;""", Wide = """&amp;半角・全角[[#This Row],[表示(全)]]&amp;"""},"</f>
        <v>new NarrowWidePair() {Narrow = "ｴ", Wide = "エ"},</v>
      </c>
      <c r="U26" s="2"/>
    </row>
    <row r="27" spans="1:21" ht="15.75" customHeight="1" x14ac:dyDescent="0.4">
      <c r="A27" s="1" t="str">
        <f t="shared" si="0"/>
        <v>FF6B</v>
      </c>
      <c r="C27" s="7" t="s">
        <v>677</v>
      </c>
      <c r="D27" s="7" t="s">
        <v>207</v>
      </c>
      <c r="E27" s="7" t="s">
        <v>816</v>
      </c>
      <c r="F27" s="8" t="s">
        <v>38</v>
      </c>
      <c r="G27" s="9" t="str">
        <f>_xlfn.UNICHAR(HEX2DEC(半角・全角[[#This Row],[Code(半)]]))</f>
        <v>ｫ</v>
      </c>
      <c r="H27" s="9" t="str">
        <f>IF(ROW()&lt;=3, "-", IF((HEX2DEC(半角・全角[[#This Row],[Code(半)]])-1)=HEX2DEC($F26),"○", ""))</f>
        <v/>
      </c>
      <c r="I27" s="8" t="s">
        <v>131</v>
      </c>
      <c r="J27" s="7" t="str">
        <f>_xlfn.UNICHAR(HEX2DEC(半角・全角[[#This Row],[Code(全)]]))</f>
        <v>ォ</v>
      </c>
      <c r="K27" s="9" t="str">
        <f>IF(ROW()&lt;=3, "-", IF((HEX2DEC(半角・全角[[#This Row],[Code(全)]])-1)=HEX2DEC($I26),"○", ""))</f>
        <v>○</v>
      </c>
      <c r="L27" s="9" t="str">
        <f>TEXT(DEC2HEX(ABS(HEX2DEC(半角・全角[[#This Row],[Code(全)]])-HEX2DEC(半角・全角[[#This Row],[Code(半)]]))),"0000")</f>
        <v>CEC2</v>
      </c>
      <c r="M27" s="4" t="str">
        <f>SUBSTITUTE("NARROW_"&amp;半角・全角[[#This Row],[Prefix]]&amp;"_"&amp;半角・全角[[#This Row],[名称]],"-","_")</f>
        <v>NARROW_KATAKANA_SMALL_O</v>
      </c>
      <c r="N27" s="4" t="str">
        <f>SUBSTITUTE("WIDE_"&amp;半角・全角[[#This Row],[Prefix]]&amp;"_"&amp;半角・全角[[#This Row],[名称]],"-","_")</f>
        <v>WIDE_KATAKANA_SMALL_O</v>
      </c>
      <c r="O27" s="4">
        <f>HEX2DEC(半角・全角[[#This Row],[Code(全)]])</f>
        <v>12457</v>
      </c>
      <c r="P2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半角カタカナｫ
/// &lt;/summary&gt;
public const char NARROW_KATAKANA_SMALL_O = '\uFF6B';</v>
      </c>
      <c r="Q2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全角カタカナォ
/// &lt;/summary&gt;
public const char WIDE_KATAKANA_SMALL_O = '\u30A9';</v>
      </c>
      <c r="R2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Chars.NARROW_KATAKANA_SMALL_O:
    resultCharArray[resultIndex++] = Chars.WIDE_KATAKANA_SMALL_O;
    break;</v>
      </c>
      <c r="S2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Chars.WIDE_KATAKANA_SMALL_O:
    resultCharArray[resultIndex++] = Chars.NARROW_KATAKANA_SMALL_O;
    break;</v>
      </c>
      <c r="T27" s="3" t="str">
        <f>"new NarrowWidePair() {Narrow = """&amp;半角・全角[[#This Row],[表示(半)]]&amp;""", Wide = """&amp;半角・全角[[#This Row],[表示(全)]]&amp;"""},"</f>
        <v>new NarrowWidePair() {Narrow = "ｫ", Wide = "ォ"},</v>
      </c>
      <c r="U27" s="2"/>
    </row>
    <row r="28" spans="1:21" ht="15.75" customHeight="1" x14ac:dyDescent="0.4">
      <c r="A28" s="1" t="str">
        <f t="shared" si="0"/>
        <v>FF75</v>
      </c>
      <c r="C28" s="13" t="s">
        <v>15</v>
      </c>
      <c r="D28" s="13" t="s">
        <v>207</v>
      </c>
      <c r="E28" s="13" t="s">
        <v>816</v>
      </c>
      <c r="F28" s="14" t="s">
        <v>48</v>
      </c>
      <c r="G28" s="15" t="str">
        <f>_xlfn.UNICHAR(HEX2DEC(半角・全角[[#This Row],[Code(半)]]))</f>
        <v>ｵ</v>
      </c>
      <c r="H28" s="15" t="str">
        <f>IF(ROW()&lt;=3, "-", IF((HEX2DEC(半角・全角[[#This Row],[Code(半)]])-1)=HEX2DEC($F27),"○", ""))</f>
        <v/>
      </c>
      <c r="I28" s="14" t="s">
        <v>141</v>
      </c>
      <c r="J28" s="13" t="str">
        <f>_xlfn.UNICHAR(HEX2DEC(半角・全角[[#This Row],[Code(全)]]))</f>
        <v>オ</v>
      </c>
      <c r="K28" s="15" t="str">
        <f>IF(ROW()&lt;=3, "-", IF((HEX2DEC(半角・全角[[#This Row],[Code(全)]])-1)=HEX2DEC($I27),"○", ""))</f>
        <v>○</v>
      </c>
      <c r="L28" s="15" t="str">
        <f>TEXT(DEC2HEX(ABS(HEX2DEC(半角・全角[[#This Row],[Code(全)]])-HEX2DEC(半角・全角[[#This Row],[Code(半)]]))),"0000")</f>
        <v>CECB</v>
      </c>
      <c r="M28" s="4" t="str">
        <f>SUBSTITUTE("NARROW_"&amp;半角・全角[[#This Row],[Prefix]]&amp;"_"&amp;半角・全角[[#This Row],[名称]],"-","_")</f>
        <v>NARROW_KATAKANA_O</v>
      </c>
      <c r="N28" s="4" t="str">
        <f>SUBSTITUTE("WIDE_"&amp;半角・全角[[#This Row],[Prefix]]&amp;"_"&amp;半角・全角[[#This Row],[名称]],"-","_")</f>
        <v>WIDE_KATAKANA_O</v>
      </c>
      <c r="O28" s="4">
        <f>HEX2DEC(半角・全角[[#This Row],[Code(全)]])</f>
        <v>12458</v>
      </c>
      <c r="P2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半角カタカナｵ
/// &lt;/summary&gt;
public const char NARROW_KATAKANA_O = '\uFF75';</v>
      </c>
      <c r="Q2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全角カタカナオ
/// &lt;/summary&gt;
public const char WIDE_KATAKANA_O = '\u30AA';</v>
      </c>
      <c r="R2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Chars.NARROW_KATAKANA_O:
    resultCharArray[resultIndex++] = Chars.WIDE_KATAKANA_O;
    break;</v>
      </c>
      <c r="S2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Chars.WIDE_KATAKANA_O:
    resultCharArray[resultIndex++] = Chars.NARROW_KATAKANA_O;
    break;</v>
      </c>
      <c r="T28" s="3" t="str">
        <f>"new NarrowWidePair() {Narrow = """&amp;半角・全角[[#This Row],[表示(半)]]&amp;""", Wide = """&amp;半角・全角[[#This Row],[表示(全)]]&amp;"""},"</f>
        <v>new NarrowWidePair() {Narrow = "ｵ", Wide = "オ"},</v>
      </c>
      <c r="U28" s="2"/>
    </row>
    <row r="29" spans="1:21" ht="15.75" customHeight="1" x14ac:dyDescent="0.4">
      <c r="A29" s="1" t="str">
        <f>DEC2HEX(HEX2DEC(I29)+HEX2DEC($L$29)-((HEX2DEC(I29)-HEX2DEC($I$29))/2))</f>
        <v>FF76</v>
      </c>
      <c r="C29" s="16" t="s">
        <v>678</v>
      </c>
      <c r="D29" s="16" t="s">
        <v>207</v>
      </c>
      <c r="E29" s="16" t="s">
        <v>816</v>
      </c>
      <c r="F29" s="17" t="s">
        <v>49</v>
      </c>
      <c r="G29" s="18" t="str">
        <f>_xlfn.UNICHAR(HEX2DEC(半角・全角[[#This Row],[Code(半)]]))</f>
        <v>ｶ</v>
      </c>
      <c r="H29" s="18" t="str">
        <f>IF(ROW()&lt;=3, "-", IF((HEX2DEC(半角・全角[[#This Row],[Code(半)]])-1)=HEX2DEC($F28),"○", ""))</f>
        <v>○</v>
      </c>
      <c r="I29" s="17" t="s">
        <v>142</v>
      </c>
      <c r="J29" s="16" t="str">
        <f>_xlfn.UNICHAR(HEX2DEC(半角・全角[[#This Row],[Code(全)]]))</f>
        <v>カ</v>
      </c>
      <c r="K29" s="18" t="str">
        <f>IF(ROW()&lt;=3, "-", IF((HEX2DEC(半角・全角[[#This Row],[Code(全)]])-1)=HEX2DEC($I28),"○", ""))</f>
        <v>○</v>
      </c>
      <c r="L29" s="18" t="str">
        <f>TEXT(DEC2HEX(ABS(HEX2DEC(半角・全角[[#This Row],[Code(全)]])-HEX2DEC(半角・全角[[#This Row],[Code(半)]]))),"0000")</f>
        <v>CECB</v>
      </c>
      <c r="M29" s="4" t="str">
        <f>SUBSTITUTE("NARROW_"&amp;半角・全角[[#This Row],[Prefix]]&amp;"_"&amp;半角・全角[[#This Row],[名称]],"-","_")</f>
        <v>NARROW_KATAKANA_KA</v>
      </c>
      <c r="N29" s="4" t="str">
        <f>SUBSTITUTE("WIDE_"&amp;半角・全角[[#This Row],[Prefix]]&amp;"_"&amp;半角・全角[[#This Row],[名称]],"-","_")</f>
        <v>WIDE_KATAKANA_KA</v>
      </c>
      <c r="O29" s="4">
        <f>HEX2DEC(半角・全角[[#This Row],[Code(全)]])</f>
        <v>12459</v>
      </c>
      <c r="P2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半角カタカナｶ
/// &lt;/summary&gt;
public const char NARROW_KATAKANA_KA = '\uFF76';</v>
      </c>
      <c r="Q2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全角カタカナカ
/// &lt;/summary&gt;
public const char WIDE_KATAKANA_KA = '\u30AB';</v>
      </c>
      <c r="R2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Chars.NARROW_KATAKANA_KA:
    resultCharArray[resultIndex++] = Chars.WIDE_KATAKANA_KA;
    break;</v>
      </c>
      <c r="S2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Chars.WIDE_KATAKANA_KA:
    resultCharArray[resultIndex++] = Chars.NARROW_KATAKANA_KA;
    break;</v>
      </c>
      <c r="T29" s="3" t="str">
        <f>"new NarrowWidePair() {Narrow = """&amp;半角・全角[[#This Row],[表示(半)]]&amp;""", Wide = """&amp;半角・全角[[#This Row],[表示(全)]]&amp;"""},"</f>
        <v>new NarrowWidePair() {Narrow = "ｶ", Wide = "カ"},</v>
      </c>
      <c r="U29" s="2"/>
    </row>
    <row r="30" spans="1:21" ht="15.75" customHeight="1" x14ac:dyDescent="0.4">
      <c r="A30" s="1" t="str">
        <f t="shared" ref="A30:A44" si="1">DEC2HEX(HEX2DEC(I30)+HEX2DEC($L$29)-((HEX2DEC(I30)-HEX2DEC($I$29))/2))</f>
        <v>FF77</v>
      </c>
      <c r="C30" s="16" t="s">
        <v>680</v>
      </c>
      <c r="D30" s="16" t="s">
        <v>207</v>
      </c>
      <c r="E30" s="16" t="s">
        <v>816</v>
      </c>
      <c r="F30" s="17" t="s">
        <v>50</v>
      </c>
      <c r="G30" s="18" t="str">
        <f>_xlfn.UNICHAR(HEX2DEC(半角・全角[[#This Row],[Code(半)]]))</f>
        <v>ｷ</v>
      </c>
      <c r="H30" s="18" t="str">
        <f>IF(ROW()&lt;=3, "-", IF((HEX2DEC(半角・全角[[#This Row],[Code(半)]])-1)=HEX2DEC($F29),"○", ""))</f>
        <v>○</v>
      </c>
      <c r="I30" s="17" t="s">
        <v>143</v>
      </c>
      <c r="J30" s="16" t="str">
        <f>_xlfn.UNICHAR(HEX2DEC(半角・全角[[#This Row],[Code(全)]]))</f>
        <v>キ</v>
      </c>
      <c r="K30" s="18" t="str">
        <f>IF(ROW()&lt;=3, "-", IF((HEX2DEC(半角・全角[[#This Row],[Code(全)]])-1)=HEX2DEC($I29),"○", ""))</f>
        <v/>
      </c>
      <c r="L30" s="18" t="str">
        <f>TEXT(DEC2HEX(ABS(HEX2DEC(半角・全角[[#This Row],[Code(全)]])-HEX2DEC(半角・全角[[#This Row],[Code(半)]]))),"0000")</f>
        <v>CECA</v>
      </c>
      <c r="M30" s="4" t="str">
        <f>SUBSTITUTE("NARROW_"&amp;半角・全角[[#This Row],[Prefix]]&amp;"_"&amp;半角・全角[[#This Row],[名称]],"-","_")</f>
        <v>NARROW_KATAKANA_KI</v>
      </c>
      <c r="N30" s="4" t="str">
        <f>SUBSTITUTE("WIDE_"&amp;半角・全角[[#This Row],[Prefix]]&amp;"_"&amp;半角・全角[[#This Row],[名称]],"-","_")</f>
        <v>WIDE_KATAKANA_KI</v>
      </c>
      <c r="O30" s="4">
        <f>HEX2DEC(半角・全角[[#This Row],[Code(全)]])</f>
        <v>12461</v>
      </c>
      <c r="P3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半角カタカナｷ
/// &lt;/summary&gt;
public const char NARROW_KATAKANA_KI = '\uFF77';</v>
      </c>
      <c r="Q3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全角カタカナキ
/// &lt;/summary&gt;
public const char WIDE_KATAKANA_KI = '\u30AD';</v>
      </c>
      <c r="R3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Chars.NARROW_KATAKANA_KI:
    resultCharArray[resultIndex++] = Chars.WIDE_KATAKANA_KI;
    break;</v>
      </c>
      <c r="S3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Chars.WIDE_KATAKANA_KI:
    resultCharArray[resultIndex++] = Chars.NARROW_KATAKANA_KI;
    break;</v>
      </c>
      <c r="T30" s="3" t="str">
        <f>"new NarrowWidePair() {Narrow = """&amp;半角・全角[[#This Row],[表示(半)]]&amp;""", Wide = """&amp;半角・全角[[#This Row],[表示(全)]]&amp;"""},"</f>
        <v>new NarrowWidePair() {Narrow = "ｷ", Wide = "キ"},</v>
      </c>
      <c r="U30" s="2"/>
    </row>
    <row r="31" spans="1:21" ht="15.75" customHeight="1" x14ac:dyDescent="0.4">
      <c r="A31" s="1" t="str">
        <f t="shared" si="1"/>
        <v>FF78</v>
      </c>
      <c r="C31" s="16" t="s">
        <v>682</v>
      </c>
      <c r="D31" s="16" t="s">
        <v>207</v>
      </c>
      <c r="E31" s="16" t="s">
        <v>816</v>
      </c>
      <c r="F31" s="17" t="s">
        <v>51</v>
      </c>
      <c r="G31" s="18" t="str">
        <f>_xlfn.UNICHAR(HEX2DEC(半角・全角[[#This Row],[Code(半)]]))</f>
        <v>ｸ</v>
      </c>
      <c r="H31" s="18" t="str">
        <f>IF(ROW()&lt;=3, "-", IF((HEX2DEC(半角・全角[[#This Row],[Code(半)]])-1)=HEX2DEC($F30),"○", ""))</f>
        <v>○</v>
      </c>
      <c r="I31" s="17" t="s">
        <v>144</v>
      </c>
      <c r="J31" s="16" t="str">
        <f>_xlfn.UNICHAR(HEX2DEC(半角・全角[[#This Row],[Code(全)]]))</f>
        <v>ク</v>
      </c>
      <c r="K31" s="18" t="str">
        <f>IF(ROW()&lt;=3, "-", IF((HEX2DEC(半角・全角[[#This Row],[Code(全)]])-1)=HEX2DEC($I30),"○", ""))</f>
        <v/>
      </c>
      <c r="L31" s="18" t="str">
        <f>TEXT(DEC2HEX(ABS(HEX2DEC(半角・全角[[#This Row],[Code(全)]])-HEX2DEC(半角・全角[[#This Row],[Code(半)]]))),"0000")</f>
        <v>CEC9</v>
      </c>
      <c r="M31" s="4" t="str">
        <f>SUBSTITUTE("NARROW_"&amp;半角・全角[[#This Row],[Prefix]]&amp;"_"&amp;半角・全角[[#This Row],[名称]],"-","_")</f>
        <v>NARROW_KATAKANA_KU</v>
      </c>
      <c r="N31" s="4" t="str">
        <f>SUBSTITUTE("WIDE_"&amp;半角・全角[[#This Row],[Prefix]]&amp;"_"&amp;半角・全角[[#This Row],[名称]],"-","_")</f>
        <v>WIDE_KATAKANA_KU</v>
      </c>
      <c r="O31" s="4">
        <f>HEX2DEC(半角・全角[[#This Row],[Code(全)]])</f>
        <v>12463</v>
      </c>
      <c r="P3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半角カタカナｸ
/// &lt;/summary&gt;
public const char NARROW_KATAKANA_KU = '\uFF78';</v>
      </c>
      <c r="Q3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全角カタカナク
/// &lt;/summary&gt;
public const char WIDE_KATAKANA_KU = '\u30AF';</v>
      </c>
      <c r="R3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Chars.NARROW_KATAKANA_KU:
    resultCharArray[resultIndex++] = Chars.WIDE_KATAKANA_KU;
    break;</v>
      </c>
      <c r="S3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Chars.WIDE_KATAKANA_KU:
    resultCharArray[resultIndex++] = Chars.NARROW_KATAKANA_KU;
    break;</v>
      </c>
      <c r="T31" s="3" t="str">
        <f>"new NarrowWidePair() {Narrow = """&amp;半角・全角[[#This Row],[表示(半)]]&amp;""", Wide = """&amp;半角・全角[[#This Row],[表示(全)]]&amp;"""},"</f>
        <v>new NarrowWidePair() {Narrow = "ｸ", Wide = "ク"},</v>
      </c>
      <c r="U31" s="2"/>
    </row>
    <row r="32" spans="1:21" ht="15.75" customHeight="1" x14ac:dyDescent="0.4">
      <c r="A32" s="1" t="str">
        <f t="shared" si="1"/>
        <v>FF79</v>
      </c>
      <c r="C32" s="16" t="s">
        <v>684</v>
      </c>
      <c r="D32" s="16" t="s">
        <v>207</v>
      </c>
      <c r="E32" s="16" t="s">
        <v>816</v>
      </c>
      <c r="F32" s="17" t="s">
        <v>52</v>
      </c>
      <c r="G32" s="18" t="str">
        <f>_xlfn.UNICHAR(HEX2DEC(半角・全角[[#This Row],[Code(半)]]))</f>
        <v>ｹ</v>
      </c>
      <c r="H32" s="18" t="str">
        <f>IF(ROW()&lt;=3, "-", IF((HEX2DEC(半角・全角[[#This Row],[Code(半)]])-1)=HEX2DEC($F31),"○", ""))</f>
        <v>○</v>
      </c>
      <c r="I32" s="17" t="s">
        <v>145</v>
      </c>
      <c r="J32" s="16" t="str">
        <f>_xlfn.UNICHAR(HEX2DEC(半角・全角[[#This Row],[Code(全)]]))</f>
        <v>ケ</v>
      </c>
      <c r="K32" s="18" t="str">
        <f>IF(ROW()&lt;=3, "-", IF((HEX2DEC(半角・全角[[#This Row],[Code(全)]])-1)=HEX2DEC($I31),"○", ""))</f>
        <v/>
      </c>
      <c r="L32" s="18" t="str">
        <f>TEXT(DEC2HEX(ABS(HEX2DEC(半角・全角[[#This Row],[Code(全)]])-HEX2DEC(半角・全角[[#This Row],[Code(半)]]))),"0000")</f>
        <v>CEC8</v>
      </c>
      <c r="M32" s="4" t="str">
        <f>SUBSTITUTE("NARROW_"&amp;半角・全角[[#This Row],[Prefix]]&amp;"_"&amp;半角・全角[[#This Row],[名称]],"-","_")</f>
        <v>NARROW_KATAKANA_KE</v>
      </c>
      <c r="N32" s="4" t="str">
        <f>SUBSTITUTE("WIDE_"&amp;半角・全角[[#This Row],[Prefix]]&amp;"_"&amp;半角・全角[[#This Row],[名称]],"-","_")</f>
        <v>WIDE_KATAKANA_KE</v>
      </c>
      <c r="O32" s="4">
        <f>HEX2DEC(半角・全角[[#This Row],[Code(全)]])</f>
        <v>12465</v>
      </c>
      <c r="P3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半角カタカナｹ
/// &lt;/summary&gt;
public const char NARROW_KATAKANA_KE = '\uFF79';</v>
      </c>
      <c r="Q3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全角カタカナケ
/// &lt;/summary&gt;
public const char WIDE_KATAKANA_KE = '\u30B1';</v>
      </c>
      <c r="R3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Chars.NARROW_KATAKANA_KE:
    resultCharArray[resultIndex++] = Chars.WIDE_KATAKANA_KE;
    break;</v>
      </c>
      <c r="S3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Chars.WIDE_KATAKANA_KE:
    resultCharArray[resultIndex++] = Chars.NARROW_KATAKANA_KE;
    break;</v>
      </c>
      <c r="T32" s="3" t="str">
        <f>"new NarrowWidePair() {Narrow = """&amp;半角・全角[[#This Row],[表示(半)]]&amp;""", Wide = """&amp;半角・全角[[#This Row],[表示(全)]]&amp;"""},"</f>
        <v>new NarrowWidePair() {Narrow = "ｹ", Wide = "ケ"},</v>
      </c>
      <c r="U32" s="2"/>
    </row>
    <row r="33" spans="1:21" ht="15.75" customHeight="1" x14ac:dyDescent="0.4">
      <c r="A33" s="1" t="str">
        <f t="shared" si="1"/>
        <v>FF7A</v>
      </c>
      <c r="C33" s="16" t="s">
        <v>686</v>
      </c>
      <c r="D33" s="16" t="s">
        <v>207</v>
      </c>
      <c r="E33" s="16" t="s">
        <v>816</v>
      </c>
      <c r="F33" s="17" t="s">
        <v>53</v>
      </c>
      <c r="G33" s="18" t="str">
        <f>_xlfn.UNICHAR(HEX2DEC(半角・全角[[#This Row],[Code(半)]]))</f>
        <v>ｺ</v>
      </c>
      <c r="H33" s="18" t="str">
        <f>IF(ROW()&lt;=3, "-", IF((HEX2DEC(半角・全角[[#This Row],[Code(半)]])-1)=HEX2DEC($F32),"○", ""))</f>
        <v>○</v>
      </c>
      <c r="I33" s="17" t="s">
        <v>146</v>
      </c>
      <c r="J33" s="16" t="str">
        <f>_xlfn.UNICHAR(HEX2DEC(半角・全角[[#This Row],[Code(全)]]))</f>
        <v>コ</v>
      </c>
      <c r="K33" s="18" t="str">
        <f>IF(ROW()&lt;=3, "-", IF((HEX2DEC(半角・全角[[#This Row],[Code(全)]])-1)=HEX2DEC($I32),"○", ""))</f>
        <v/>
      </c>
      <c r="L33" s="18" t="str">
        <f>TEXT(DEC2HEX(ABS(HEX2DEC(半角・全角[[#This Row],[Code(全)]])-HEX2DEC(半角・全角[[#This Row],[Code(半)]]))),"0000")</f>
        <v>CEC7</v>
      </c>
      <c r="M33" s="4" t="str">
        <f>SUBSTITUTE("NARROW_"&amp;半角・全角[[#This Row],[Prefix]]&amp;"_"&amp;半角・全角[[#This Row],[名称]],"-","_")</f>
        <v>NARROW_KATAKANA_KO</v>
      </c>
      <c r="N33" s="4" t="str">
        <f>SUBSTITUTE("WIDE_"&amp;半角・全角[[#This Row],[Prefix]]&amp;"_"&amp;半角・全角[[#This Row],[名称]],"-","_")</f>
        <v>WIDE_KATAKANA_KO</v>
      </c>
      <c r="O33" s="4">
        <f>HEX2DEC(半角・全角[[#This Row],[Code(全)]])</f>
        <v>12467</v>
      </c>
      <c r="P3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半角カタカナｺ
/// &lt;/summary&gt;
public const char NARROW_KATAKANA_KO = '\uFF7A';</v>
      </c>
      <c r="Q3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全角カタカナコ
/// &lt;/summary&gt;
public const char WIDE_KATAKANA_KO = '\u30B3';</v>
      </c>
      <c r="R3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Chars.NARROW_KATAKANA_KO:
    resultCharArray[resultIndex++] = Chars.WIDE_KATAKANA_KO;
    break;</v>
      </c>
      <c r="S3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Chars.WIDE_KATAKANA_KO:
    resultCharArray[resultIndex++] = Chars.NARROW_KATAKANA_KO;
    break;</v>
      </c>
      <c r="T33" s="3" t="str">
        <f>"new NarrowWidePair() {Narrow = """&amp;半角・全角[[#This Row],[表示(半)]]&amp;""", Wide = """&amp;半角・全角[[#This Row],[表示(全)]]&amp;"""},"</f>
        <v>new NarrowWidePair() {Narrow = "ｺ", Wide = "コ"},</v>
      </c>
      <c r="U33" s="2"/>
    </row>
    <row r="34" spans="1:21" ht="15.75" customHeight="1" x14ac:dyDescent="0.4">
      <c r="A34" s="1" t="str">
        <f t="shared" si="1"/>
        <v>FF7B</v>
      </c>
      <c r="C34" s="16" t="s">
        <v>688</v>
      </c>
      <c r="D34" s="16" t="s">
        <v>207</v>
      </c>
      <c r="E34" s="16" t="s">
        <v>816</v>
      </c>
      <c r="F34" s="17" t="s">
        <v>54</v>
      </c>
      <c r="G34" s="18" t="str">
        <f>_xlfn.UNICHAR(HEX2DEC(半角・全角[[#This Row],[Code(半)]]))</f>
        <v>ｻ</v>
      </c>
      <c r="H34" s="18" t="str">
        <f>IF(ROW()&lt;=3, "-", IF((HEX2DEC(半角・全角[[#This Row],[Code(半)]])-1)=HEX2DEC($F33),"○", ""))</f>
        <v>○</v>
      </c>
      <c r="I34" s="17" t="s">
        <v>147</v>
      </c>
      <c r="J34" s="16" t="str">
        <f>_xlfn.UNICHAR(HEX2DEC(半角・全角[[#This Row],[Code(全)]]))</f>
        <v>サ</v>
      </c>
      <c r="K34" s="18" t="str">
        <f>IF(ROW()&lt;=3, "-", IF((HEX2DEC(半角・全角[[#This Row],[Code(全)]])-1)=HEX2DEC($I33),"○", ""))</f>
        <v/>
      </c>
      <c r="L34" s="18" t="str">
        <f>TEXT(DEC2HEX(ABS(HEX2DEC(半角・全角[[#This Row],[Code(全)]])-HEX2DEC(半角・全角[[#This Row],[Code(半)]]))),"0000")</f>
        <v>CEC6</v>
      </c>
      <c r="M34" s="4" t="str">
        <f>SUBSTITUTE("NARROW_"&amp;半角・全角[[#This Row],[Prefix]]&amp;"_"&amp;半角・全角[[#This Row],[名称]],"-","_")</f>
        <v>NARROW_KATAKANA_SA</v>
      </c>
      <c r="N34" s="4" t="str">
        <f>SUBSTITUTE("WIDE_"&amp;半角・全角[[#This Row],[Prefix]]&amp;"_"&amp;半角・全角[[#This Row],[名称]],"-","_")</f>
        <v>WIDE_KATAKANA_SA</v>
      </c>
      <c r="O34" s="4">
        <f>HEX2DEC(半角・全角[[#This Row],[Code(全)]])</f>
        <v>12469</v>
      </c>
      <c r="P3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半角カタカナｻ
/// &lt;/summary&gt;
public const char NARROW_KATAKANA_SA = '\uFF7B';</v>
      </c>
      <c r="Q3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全角カタカナサ
/// &lt;/summary&gt;
public const char WIDE_KATAKANA_SA = '\u30B5';</v>
      </c>
      <c r="R3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Chars.NARROW_KATAKANA_SA:
    resultCharArray[resultIndex++] = Chars.WIDE_KATAKANA_SA;
    break;</v>
      </c>
      <c r="S3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Chars.WIDE_KATAKANA_SA:
    resultCharArray[resultIndex++] = Chars.NARROW_KATAKANA_SA;
    break;</v>
      </c>
      <c r="T34" s="3" t="str">
        <f>"new NarrowWidePair() {Narrow = """&amp;半角・全角[[#This Row],[表示(半)]]&amp;""", Wide = """&amp;半角・全角[[#This Row],[表示(全)]]&amp;"""},"</f>
        <v>new NarrowWidePair() {Narrow = "ｻ", Wide = "サ"},</v>
      </c>
      <c r="U34" s="2"/>
    </row>
    <row r="35" spans="1:21" ht="15.75" customHeight="1" x14ac:dyDescent="0.4">
      <c r="A35" s="1" t="str">
        <f t="shared" si="1"/>
        <v>FF7C</v>
      </c>
      <c r="C35" s="16" t="s">
        <v>690</v>
      </c>
      <c r="D35" s="16" t="s">
        <v>207</v>
      </c>
      <c r="E35" s="16" t="s">
        <v>816</v>
      </c>
      <c r="F35" s="17" t="s">
        <v>55</v>
      </c>
      <c r="G35" s="18" t="str">
        <f>_xlfn.UNICHAR(HEX2DEC(半角・全角[[#This Row],[Code(半)]]))</f>
        <v>ｼ</v>
      </c>
      <c r="H35" s="18" t="str">
        <f>IF(ROW()&lt;=3, "-", IF((HEX2DEC(半角・全角[[#This Row],[Code(半)]])-1)=HEX2DEC($F34),"○", ""))</f>
        <v>○</v>
      </c>
      <c r="I35" s="17" t="s">
        <v>148</v>
      </c>
      <c r="J35" s="16" t="str">
        <f>_xlfn.UNICHAR(HEX2DEC(半角・全角[[#This Row],[Code(全)]]))</f>
        <v>シ</v>
      </c>
      <c r="K35" s="18" t="str">
        <f>IF(ROW()&lt;=3, "-", IF((HEX2DEC(半角・全角[[#This Row],[Code(全)]])-1)=HEX2DEC($I34),"○", ""))</f>
        <v/>
      </c>
      <c r="L35" s="18" t="str">
        <f>TEXT(DEC2HEX(ABS(HEX2DEC(半角・全角[[#This Row],[Code(全)]])-HEX2DEC(半角・全角[[#This Row],[Code(半)]]))),"0000")</f>
        <v>CEC5</v>
      </c>
      <c r="M35" s="4" t="str">
        <f>SUBSTITUTE("NARROW_"&amp;半角・全角[[#This Row],[Prefix]]&amp;"_"&amp;半角・全角[[#This Row],[名称]],"-","_")</f>
        <v>NARROW_KATAKANA_SI</v>
      </c>
      <c r="N35" s="4" t="str">
        <f>SUBSTITUTE("WIDE_"&amp;半角・全角[[#This Row],[Prefix]]&amp;"_"&amp;半角・全角[[#This Row],[名称]],"-","_")</f>
        <v>WIDE_KATAKANA_SI</v>
      </c>
      <c r="O35" s="4">
        <f>HEX2DEC(半角・全角[[#This Row],[Code(全)]])</f>
        <v>12471</v>
      </c>
      <c r="P3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半角カタカナｼ
/// &lt;/summary&gt;
public const char NARROW_KATAKANA_SI = '\uFF7C';</v>
      </c>
      <c r="Q3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全角カタカナシ
/// &lt;/summary&gt;
public const char WIDE_KATAKANA_SI = '\u30B7';</v>
      </c>
      <c r="R3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Chars.NARROW_KATAKANA_SI:
    resultCharArray[resultIndex++] = Chars.WIDE_KATAKANA_SI;
    break;</v>
      </c>
      <c r="S3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Chars.WIDE_KATAKANA_SI:
    resultCharArray[resultIndex++] = Chars.NARROW_KATAKANA_SI;
    break;</v>
      </c>
      <c r="T35" s="3" t="str">
        <f>"new NarrowWidePair() {Narrow = """&amp;半角・全角[[#This Row],[表示(半)]]&amp;""", Wide = """&amp;半角・全角[[#This Row],[表示(全)]]&amp;"""},"</f>
        <v>new NarrowWidePair() {Narrow = "ｼ", Wide = "シ"},</v>
      </c>
      <c r="U35" s="2"/>
    </row>
    <row r="36" spans="1:21" ht="15.75" customHeight="1" x14ac:dyDescent="0.4">
      <c r="A36" s="1" t="str">
        <f t="shared" si="1"/>
        <v>FF7D</v>
      </c>
      <c r="C36" s="16" t="s">
        <v>692</v>
      </c>
      <c r="D36" s="16" t="s">
        <v>207</v>
      </c>
      <c r="E36" s="16" t="s">
        <v>816</v>
      </c>
      <c r="F36" s="17" t="s">
        <v>56</v>
      </c>
      <c r="G36" s="18" t="str">
        <f>_xlfn.UNICHAR(HEX2DEC(半角・全角[[#This Row],[Code(半)]]))</f>
        <v>ｽ</v>
      </c>
      <c r="H36" s="18" t="str">
        <f>IF(ROW()&lt;=3, "-", IF((HEX2DEC(半角・全角[[#This Row],[Code(半)]])-1)=HEX2DEC($F35),"○", ""))</f>
        <v>○</v>
      </c>
      <c r="I36" s="17" t="s">
        <v>149</v>
      </c>
      <c r="J36" s="16" t="str">
        <f>_xlfn.UNICHAR(HEX2DEC(半角・全角[[#This Row],[Code(全)]]))</f>
        <v>ス</v>
      </c>
      <c r="K36" s="18" t="str">
        <f>IF(ROW()&lt;=3, "-", IF((HEX2DEC(半角・全角[[#This Row],[Code(全)]])-1)=HEX2DEC($I35),"○", ""))</f>
        <v/>
      </c>
      <c r="L36" s="18" t="str">
        <f>TEXT(DEC2HEX(ABS(HEX2DEC(半角・全角[[#This Row],[Code(全)]])-HEX2DEC(半角・全角[[#This Row],[Code(半)]]))),"0000")</f>
        <v>CEC4</v>
      </c>
      <c r="M36" s="4" t="str">
        <f>SUBSTITUTE("NARROW_"&amp;半角・全角[[#This Row],[Prefix]]&amp;"_"&amp;半角・全角[[#This Row],[名称]],"-","_")</f>
        <v>NARROW_KATAKANA_SU</v>
      </c>
      <c r="N36" s="4" t="str">
        <f>SUBSTITUTE("WIDE_"&amp;半角・全角[[#This Row],[Prefix]]&amp;"_"&amp;半角・全角[[#This Row],[名称]],"-","_")</f>
        <v>WIDE_KATAKANA_SU</v>
      </c>
      <c r="O36" s="4">
        <f>HEX2DEC(半角・全角[[#This Row],[Code(全)]])</f>
        <v>12473</v>
      </c>
      <c r="P3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半角カタカナｽ
/// &lt;/summary&gt;
public const char NARROW_KATAKANA_SU = '\uFF7D';</v>
      </c>
      <c r="Q3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全角カタカナス
/// &lt;/summary&gt;
public const char WIDE_KATAKANA_SU = '\u30B9';</v>
      </c>
      <c r="R3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Chars.NARROW_KATAKANA_SU:
    resultCharArray[resultIndex++] = Chars.WIDE_KATAKANA_SU;
    break;</v>
      </c>
      <c r="S3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Chars.WIDE_KATAKANA_SU:
    resultCharArray[resultIndex++] = Chars.NARROW_KATAKANA_SU;
    break;</v>
      </c>
      <c r="T36" s="3" t="str">
        <f>"new NarrowWidePair() {Narrow = """&amp;半角・全角[[#This Row],[表示(半)]]&amp;""", Wide = """&amp;半角・全角[[#This Row],[表示(全)]]&amp;"""},"</f>
        <v>new NarrowWidePair() {Narrow = "ｽ", Wide = "ス"},</v>
      </c>
      <c r="U36" s="2"/>
    </row>
    <row r="37" spans="1:21" ht="15.75" customHeight="1" x14ac:dyDescent="0.4">
      <c r="A37" s="1" t="str">
        <f t="shared" si="1"/>
        <v>FF7E</v>
      </c>
      <c r="C37" s="16" t="s">
        <v>694</v>
      </c>
      <c r="D37" s="16" t="s">
        <v>207</v>
      </c>
      <c r="E37" s="16" t="s">
        <v>816</v>
      </c>
      <c r="F37" s="17" t="s">
        <v>57</v>
      </c>
      <c r="G37" s="18" t="str">
        <f>_xlfn.UNICHAR(HEX2DEC(半角・全角[[#This Row],[Code(半)]]))</f>
        <v>ｾ</v>
      </c>
      <c r="H37" s="18" t="str">
        <f>IF(ROW()&lt;=3, "-", IF((HEX2DEC(半角・全角[[#This Row],[Code(半)]])-1)=HEX2DEC($F36),"○", ""))</f>
        <v>○</v>
      </c>
      <c r="I37" s="17" t="s">
        <v>150</v>
      </c>
      <c r="J37" s="16" t="str">
        <f>_xlfn.UNICHAR(HEX2DEC(半角・全角[[#This Row],[Code(全)]]))</f>
        <v>セ</v>
      </c>
      <c r="K37" s="18" t="str">
        <f>IF(ROW()&lt;=3, "-", IF((HEX2DEC(半角・全角[[#This Row],[Code(全)]])-1)=HEX2DEC($I36),"○", ""))</f>
        <v/>
      </c>
      <c r="L37" s="18" t="str">
        <f>TEXT(DEC2HEX(ABS(HEX2DEC(半角・全角[[#This Row],[Code(全)]])-HEX2DEC(半角・全角[[#This Row],[Code(半)]]))),"0000")</f>
        <v>CEC3</v>
      </c>
      <c r="M37" s="4" t="str">
        <f>SUBSTITUTE("NARROW_"&amp;半角・全角[[#This Row],[Prefix]]&amp;"_"&amp;半角・全角[[#This Row],[名称]],"-","_")</f>
        <v>NARROW_KATAKANA_SE</v>
      </c>
      <c r="N37" s="4" t="str">
        <f>SUBSTITUTE("WIDE_"&amp;半角・全角[[#This Row],[Prefix]]&amp;"_"&amp;半角・全角[[#This Row],[名称]],"-","_")</f>
        <v>WIDE_KATAKANA_SE</v>
      </c>
      <c r="O37" s="4">
        <f>HEX2DEC(半角・全角[[#This Row],[Code(全)]])</f>
        <v>12475</v>
      </c>
      <c r="P3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半角カタカナｾ
/// &lt;/summary&gt;
public const char NARROW_KATAKANA_SE = '\uFF7E';</v>
      </c>
      <c r="Q3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全角カタカナセ
/// &lt;/summary&gt;
public const char WIDE_KATAKANA_SE = '\u30BB';</v>
      </c>
      <c r="R3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Chars.NARROW_KATAKANA_SE:
    resultCharArray[resultIndex++] = Chars.WIDE_KATAKANA_SE;
    break;</v>
      </c>
      <c r="S3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Chars.WIDE_KATAKANA_SE:
    resultCharArray[resultIndex++] = Chars.NARROW_KATAKANA_SE;
    break;</v>
      </c>
      <c r="T37" s="3" t="str">
        <f>"new NarrowWidePair() {Narrow = """&amp;半角・全角[[#This Row],[表示(半)]]&amp;""", Wide = """&amp;半角・全角[[#This Row],[表示(全)]]&amp;"""},"</f>
        <v>new NarrowWidePair() {Narrow = "ｾ", Wide = "セ"},</v>
      </c>
      <c r="U37" s="2"/>
    </row>
    <row r="38" spans="1:21" ht="15.75" customHeight="1" x14ac:dyDescent="0.4">
      <c r="A38" s="1" t="str">
        <f t="shared" si="1"/>
        <v>FF7F</v>
      </c>
      <c r="C38" s="16" t="s">
        <v>696</v>
      </c>
      <c r="D38" s="16" t="s">
        <v>207</v>
      </c>
      <c r="E38" s="16" t="s">
        <v>816</v>
      </c>
      <c r="F38" s="17" t="s">
        <v>58</v>
      </c>
      <c r="G38" s="18" t="str">
        <f>_xlfn.UNICHAR(HEX2DEC(半角・全角[[#This Row],[Code(半)]]))</f>
        <v>ｿ</v>
      </c>
      <c r="H38" s="18" t="str">
        <f>IF(ROW()&lt;=3, "-", IF((HEX2DEC(半角・全角[[#This Row],[Code(半)]])-1)=HEX2DEC($F37),"○", ""))</f>
        <v>○</v>
      </c>
      <c r="I38" s="17" t="s">
        <v>151</v>
      </c>
      <c r="J38" s="16" t="str">
        <f>_xlfn.UNICHAR(HEX2DEC(半角・全角[[#This Row],[Code(全)]]))</f>
        <v>ソ</v>
      </c>
      <c r="K38" s="18" t="str">
        <f>IF(ROW()&lt;=3, "-", IF((HEX2DEC(半角・全角[[#This Row],[Code(全)]])-1)=HEX2DEC($I37),"○", ""))</f>
        <v/>
      </c>
      <c r="L38" s="18" t="str">
        <f>TEXT(DEC2HEX(ABS(HEX2DEC(半角・全角[[#This Row],[Code(全)]])-HEX2DEC(半角・全角[[#This Row],[Code(半)]]))),"0000")</f>
        <v>CEC2</v>
      </c>
      <c r="M38" s="4" t="str">
        <f>SUBSTITUTE("NARROW_"&amp;半角・全角[[#This Row],[Prefix]]&amp;"_"&amp;半角・全角[[#This Row],[名称]],"-","_")</f>
        <v>NARROW_KATAKANA_SO</v>
      </c>
      <c r="N38" s="4" t="str">
        <f>SUBSTITUTE("WIDE_"&amp;半角・全角[[#This Row],[Prefix]]&amp;"_"&amp;半角・全角[[#This Row],[名称]],"-","_")</f>
        <v>WIDE_KATAKANA_SO</v>
      </c>
      <c r="O38" s="4">
        <f>HEX2DEC(半角・全角[[#This Row],[Code(全)]])</f>
        <v>12477</v>
      </c>
      <c r="P3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半角カタカナｿ
/// &lt;/summary&gt;
public const char NARROW_KATAKANA_SO = '\uFF7F';</v>
      </c>
      <c r="Q3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全角カタカナソ
/// &lt;/summary&gt;
public const char WIDE_KATAKANA_SO = '\u30BD';</v>
      </c>
      <c r="R3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Chars.NARROW_KATAKANA_SO:
    resultCharArray[resultIndex++] = Chars.WIDE_KATAKANA_SO;
    break;</v>
      </c>
      <c r="S3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Chars.WIDE_KATAKANA_SO:
    resultCharArray[resultIndex++] = Chars.NARROW_KATAKANA_SO;
    break;</v>
      </c>
      <c r="T38" s="3" t="str">
        <f>"new NarrowWidePair() {Narrow = """&amp;半角・全角[[#This Row],[表示(半)]]&amp;""", Wide = """&amp;半角・全角[[#This Row],[表示(全)]]&amp;"""},"</f>
        <v>new NarrowWidePair() {Narrow = "ｿ", Wide = "ソ"},</v>
      </c>
      <c r="U38" s="2"/>
    </row>
    <row r="39" spans="1:21" ht="15.75" customHeight="1" x14ac:dyDescent="0.4">
      <c r="A39" s="1" t="str">
        <f t="shared" si="1"/>
        <v>FF80</v>
      </c>
      <c r="C39" s="16" t="s">
        <v>698</v>
      </c>
      <c r="D39" s="16" t="s">
        <v>207</v>
      </c>
      <c r="E39" s="16" t="s">
        <v>816</v>
      </c>
      <c r="F39" s="17" t="s">
        <v>59</v>
      </c>
      <c r="G39" s="18" t="str">
        <f>_xlfn.UNICHAR(HEX2DEC(半角・全角[[#This Row],[Code(半)]]))</f>
        <v>ﾀ</v>
      </c>
      <c r="H39" s="18" t="str">
        <f>IF(ROW()&lt;=3, "-", IF((HEX2DEC(半角・全角[[#This Row],[Code(半)]])-1)=HEX2DEC($F38),"○", ""))</f>
        <v>○</v>
      </c>
      <c r="I39" s="17" t="s">
        <v>152</v>
      </c>
      <c r="J39" s="16" t="str">
        <f>_xlfn.UNICHAR(HEX2DEC(半角・全角[[#This Row],[Code(全)]]))</f>
        <v>タ</v>
      </c>
      <c r="K39" s="18" t="str">
        <f>IF(ROW()&lt;=3, "-", IF((HEX2DEC(半角・全角[[#This Row],[Code(全)]])-1)=HEX2DEC($I38),"○", ""))</f>
        <v/>
      </c>
      <c r="L39" s="18" t="str">
        <f>TEXT(DEC2HEX(ABS(HEX2DEC(半角・全角[[#This Row],[Code(全)]])-HEX2DEC(半角・全角[[#This Row],[Code(半)]]))),"0000")</f>
        <v>CEC1</v>
      </c>
      <c r="M39" s="4" t="str">
        <f>SUBSTITUTE("NARROW_"&amp;半角・全角[[#This Row],[Prefix]]&amp;"_"&amp;半角・全角[[#This Row],[名称]],"-","_")</f>
        <v>NARROW_KATAKANA_TA</v>
      </c>
      <c r="N39" s="4" t="str">
        <f>SUBSTITUTE("WIDE_"&amp;半角・全角[[#This Row],[Prefix]]&amp;"_"&amp;半角・全角[[#This Row],[名称]],"-","_")</f>
        <v>WIDE_KATAKANA_TA</v>
      </c>
      <c r="O39" s="4">
        <f>HEX2DEC(半角・全角[[#This Row],[Code(全)]])</f>
        <v>12479</v>
      </c>
      <c r="P3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半角カタカナﾀ
/// &lt;/summary&gt;
public const char NARROW_KATAKANA_TA = '\uFF80';</v>
      </c>
      <c r="Q3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全角カタカナタ
/// &lt;/summary&gt;
public const char WIDE_KATAKANA_TA = '\u30BF';</v>
      </c>
      <c r="R3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Chars.NARROW_KATAKANA_TA:
    resultCharArray[resultIndex++] = Chars.WIDE_KATAKANA_TA;
    break;</v>
      </c>
      <c r="S3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Chars.WIDE_KATAKANA_TA:
    resultCharArray[resultIndex++] = Chars.NARROW_KATAKANA_TA;
    break;</v>
      </c>
      <c r="T39" s="3" t="str">
        <f>"new NarrowWidePair() {Narrow = """&amp;半角・全角[[#This Row],[表示(半)]]&amp;""", Wide = """&amp;半角・全角[[#This Row],[表示(全)]]&amp;"""},"</f>
        <v>new NarrowWidePair() {Narrow = "ﾀ", Wide = "タ"},</v>
      </c>
      <c r="U39" s="2"/>
    </row>
    <row r="40" spans="1:21" ht="15.75" customHeight="1" x14ac:dyDescent="0.4">
      <c r="A40" s="1" t="str">
        <f t="shared" si="1"/>
        <v>FF81</v>
      </c>
      <c r="C40" s="16" t="s">
        <v>700</v>
      </c>
      <c r="D40" s="16" t="s">
        <v>207</v>
      </c>
      <c r="E40" s="16" t="s">
        <v>816</v>
      </c>
      <c r="F40" s="17" t="s">
        <v>60</v>
      </c>
      <c r="G40" s="18" t="str">
        <f>_xlfn.UNICHAR(HEX2DEC(半角・全角[[#This Row],[Code(半)]]))</f>
        <v>ﾁ</v>
      </c>
      <c r="H40" s="18" t="str">
        <f>IF(ROW()&lt;=3, "-", IF((HEX2DEC(半角・全角[[#This Row],[Code(半)]])-1)=HEX2DEC($F39),"○", ""))</f>
        <v>○</v>
      </c>
      <c r="I40" s="17" t="s">
        <v>153</v>
      </c>
      <c r="J40" s="16" t="str">
        <f>_xlfn.UNICHAR(HEX2DEC(半角・全角[[#This Row],[Code(全)]]))</f>
        <v>チ</v>
      </c>
      <c r="K40" s="18" t="str">
        <f>IF(ROW()&lt;=3, "-", IF((HEX2DEC(半角・全角[[#This Row],[Code(全)]])-1)=HEX2DEC($I39),"○", ""))</f>
        <v/>
      </c>
      <c r="L40" s="18" t="str">
        <f>TEXT(DEC2HEX(ABS(HEX2DEC(半角・全角[[#This Row],[Code(全)]])-HEX2DEC(半角・全角[[#This Row],[Code(半)]]))),"0000")</f>
        <v>CEC0</v>
      </c>
      <c r="M40" s="4" t="str">
        <f>SUBSTITUTE("NARROW_"&amp;半角・全角[[#This Row],[Prefix]]&amp;"_"&amp;半角・全角[[#This Row],[名称]],"-","_")</f>
        <v>NARROW_KATAKANA_TI</v>
      </c>
      <c r="N40" s="4" t="str">
        <f>SUBSTITUTE("WIDE_"&amp;半角・全角[[#This Row],[Prefix]]&amp;"_"&amp;半角・全角[[#This Row],[名称]],"-","_")</f>
        <v>WIDE_KATAKANA_TI</v>
      </c>
      <c r="O40" s="4">
        <f>HEX2DEC(半角・全角[[#This Row],[Code(全)]])</f>
        <v>12481</v>
      </c>
      <c r="P4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半角カタカナﾁ
/// &lt;/summary&gt;
public const char NARROW_KATAKANA_TI = '\uFF81';</v>
      </c>
      <c r="Q4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全角カタカナチ
/// &lt;/summary&gt;
public const char WIDE_KATAKANA_TI = '\u30C1';</v>
      </c>
      <c r="R4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Chars.NARROW_KATAKANA_TI:
    resultCharArray[resultIndex++] = Chars.WIDE_KATAKANA_TI;
    break;</v>
      </c>
      <c r="S4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Chars.WIDE_KATAKANA_TI:
    resultCharArray[resultIndex++] = Chars.NARROW_KATAKANA_TI;
    break;</v>
      </c>
      <c r="T40" s="3" t="str">
        <f>"new NarrowWidePair() {Narrow = """&amp;半角・全角[[#This Row],[表示(半)]]&amp;""", Wide = """&amp;半角・全角[[#This Row],[表示(全)]]&amp;"""},"</f>
        <v>new NarrowWidePair() {Narrow = "ﾁ", Wide = "チ"},</v>
      </c>
      <c r="U40" s="2"/>
    </row>
    <row r="41" spans="1:21" ht="15.75" customHeight="1" x14ac:dyDescent="0.4">
      <c r="A41" s="1" t="str">
        <f t="shared" si="1"/>
        <v>FF82</v>
      </c>
      <c r="C41" s="1" t="s">
        <v>702</v>
      </c>
      <c r="D41" s="1" t="s">
        <v>207</v>
      </c>
      <c r="E41" s="1" t="s">
        <v>816</v>
      </c>
      <c r="F41" s="2" t="s">
        <v>42</v>
      </c>
      <c r="G41" s="4" t="str">
        <f>_xlfn.UNICHAR(HEX2DEC(半角・全角[[#This Row],[Code(半)]]))</f>
        <v>ｯ</v>
      </c>
      <c r="H41" s="4" t="str">
        <f>IF(ROW()&lt;=3, "-", IF((HEX2DEC(半角・全角[[#This Row],[Code(半)]])-1)=HEX2DEC($F40),"○", ""))</f>
        <v/>
      </c>
      <c r="I41" s="2" t="s">
        <v>135</v>
      </c>
      <c r="J41" s="1" t="str">
        <f>_xlfn.UNICHAR(HEX2DEC(半角・全角[[#This Row],[Code(全)]]))</f>
        <v>ッ</v>
      </c>
      <c r="K41" s="4" t="str">
        <f>IF(ROW()&lt;=3, "-", IF((HEX2DEC(半角・全角[[#This Row],[Code(全)]])-1)=HEX2DEC($I40),"○", ""))</f>
        <v/>
      </c>
      <c r="L41" s="4" t="str">
        <f>TEXT(DEC2HEX(ABS(HEX2DEC(半角・全角[[#This Row],[Code(全)]])-HEX2DEC(半角・全角[[#This Row],[Code(半)]]))),"0000")</f>
        <v>CEAC</v>
      </c>
      <c r="M41" s="4" t="str">
        <f>SUBSTITUTE("NARROW_"&amp;半角・全角[[#This Row],[Prefix]]&amp;"_"&amp;半角・全角[[#This Row],[名称]],"-","_")</f>
        <v>NARROW_KATAKANA_SMALL_TU</v>
      </c>
      <c r="N41" s="4" t="str">
        <f>SUBSTITUTE("WIDE_"&amp;半角・全角[[#This Row],[Prefix]]&amp;"_"&amp;半角・全角[[#This Row],[名称]],"-","_")</f>
        <v>WIDE_KATAKANA_SMALL_TU</v>
      </c>
      <c r="O41" s="4">
        <f>HEX2DEC(半角・全角[[#This Row],[Code(全)]])</f>
        <v>12483</v>
      </c>
      <c r="P4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半角カタカナｯ
/// &lt;/summary&gt;
public const char NARROW_KATAKANA_SMALL_TU = '\uFF6F';</v>
      </c>
      <c r="Q4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全角カタカナッ
/// &lt;/summary&gt;
public const char WIDE_KATAKANA_SMALL_TU = '\u30C3';</v>
      </c>
      <c r="R4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Chars.NARROW_KATAKANA_SMALL_TU:
    resultCharArray[resultIndex++] = Chars.WIDE_KATAKANA_SMALL_TU;
    break;</v>
      </c>
      <c r="S4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Chars.WIDE_KATAKANA_SMALL_TU:
    resultCharArray[resultIndex++] = Chars.NARROW_KATAKANA_SMALL_TU;
    break;</v>
      </c>
      <c r="T41" s="3" t="str">
        <f>"new NarrowWidePair() {Narrow = """&amp;半角・全角[[#This Row],[表示(半)]]&amp;""", Wide = """&amp;半角・全角[[#This Row],[表示(全)]]&amp;"""},"</f>
        <v>new NarrowWidePair() {Narrow = "ｯ", Wide = "ッ"},</v>
      </c>
      <c r="U41" s="2"/>
    </row>
    <row r="42" spans="1:21" ht="15.75" customHeight="1" x14ac:dyDescent="0.4">
      <c r="A42" s="1" t="str">
        <f>DEC2HEX(HEX2DEC(I42)+HEX2DEC($L$29)-((HEX2DEC(I42)-HEX2DEC($I$29))/2))</f>
        <v>FF82</v>
      </c>
      <c r="C42" s="31" t="s">
        <v>703</v>
      </c>
      <c r="D42" s="31" t="s">
        <v>207</v>
      </c>
      <c r="E42" s="31" t="s">
        <v>816</v>
      </c>
      <c r="F42" s="32" t="s">
        <v>61</v>
      </c>
      <c r="G42" s="33" t="str">
        <f>_xlfn.UNICHAR(HEX2DEC(半角・全角[[#This Row],[Code(半)]]))</f>
        <v>ﾂ</v>
      </c>
      <c r="H42" s="33" t="str">
        <f>IF(ROW()&lt;=3, "-", IF((HEX2DEC(半角・全角[[#This Row],[Code(半)]])-1)=HEX2DEC($F41),"○", ""))</f>
        <v/>
      </c>
      <c r="I42" s="32" t="s">
        <v>154</v>
      </c>
      <c r="J42" s="31" t="str">
        <f>_xlfn.UNICHAR(HEX2DEC(半角・全角[[#This Row],[Code(全)]]))</f>
        <v>ツ</v>
      </c>
      <c r="K42" s="33" t="str">
        <f>IF(ROW()&lt;=3, "-", IF((HEX2DEC(半角・全角[[#This Row],[Code(全)]])-1)=HEX2DEC($I41),"○", ""))</f>
        <v>○</v>
      </c>
      <c r="L42" s="33" t="str">
        <f>TEXT(DEC2HEX(ABS(HEX2DEC(半角・全角[[#This Row],[Code(全)]])-HEX2DEC(半角・全角[[#This Row],[Code(半)]]))),"0000")</f>
        <v>CEBE</v>
      </c>
      <c r="M42" s="4" t="str">
        <f>SUBSTITUTE("NARROW_"&amp;半角・全角[[#This Row],[Prefix]]&amp;"_"&amp;半角・全角[[#This Row],[名称]],"-","_")</f>
        <v>NARROW_KATAKANA_TU</v>
      </c>
      <c r="N42" s="4" t="str">
        <f>SUBSTITUTE("WIDE_"&amp;半角・全角[[#This Row],[Prefix]]&amp;"_"&amp;半角・全角[[#This Row],[名称]],"-","_")</f>
        <v>WIDE_KATAKANA_TU</v>
      </c>
      <c r="O42" s="4">
        <f>HEX2DEC(半角・全角[[#This Row],[Code(全)]])</f>
        <v>12484</v>
      </c>
      <c r="P4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半角カタカナﾂ
/// &lt;/summary&gt;
public const char NARROW_KATAKANA_TU = '\uFF82';</v>
      </c>
      <c r="Q4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全角カタカナツ
/// &lt;/summary&gt;
public const char WIDE_KATAKANA_TU = '\u30C4';</v>
      </c>
      <c r="R4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Chars.NARROW_KATAKANA_TU:
    resultCharArray[resultIndex++] = Chars.WIDE_KATAKANA_TU;
    break;</v>
      </c>
      <c r="S4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Chars.WIDE_KATAKANA_TU:
    resultCharArray[resultIndex++] = Chars.NARROW_KATAKANA_TU;
    break;</v>
      </c>
      <c r="T42" s="3" t="str">
        <f>"new NarrowWidePair() {Narrow = """&amp;半角・全角[[#This Row],[表示(半)]]&amp;""", Wide = """&amp;半角・全角[[#This Row],[表示(全)]]&amp;"""},"</f>
        <v>new NarrowWidePair() {Narrow = "ﾂ", Wide = "ツ"},</v>
      </c>
      <c r="U42" s="2"/>
    </row>
    <row r="43" spans="1:21" ht="15.75" customHeight="1" x14ac:dyDescent="0.4">
      <c r="A43" s="1" t="str">
        <f t="shared" si="1"/>
        <v>FF83</v>
      </c>
      <c r="C43" s="31" t="s">
        <v>705</v>
      </c>
      <c r="D43" s="31" t="s">
        <v>207</v>
      </c>
      <c r="E43" s="31" t="s">
        <v>816</v>
      </c>
      <c r="F43" s="32" t="s">
        <v>62</v>
      </c>
      <c r="G43" s="33" t="str">
        <f>_xlfn.UNICHAR(HEX2DEC(半角・全角[[#This Row],[Code(半)]]))</f>
        <v>ﾃ</v>
      </c>
      <c r="H43" s="33" t="str">
        <f>IF(ROW()&lt;=3, "-", IF((HEX2DEC(半角・全角[[#This Row],[Code(半)]])-1)=HEX2DEC($F42),"○", ""))</f>
        <v>○</v>
      </c>
      <c r="I43" s="32" t="s">
        <v>155</v>
      </c>
      <c r="J43" s="31" t="str">
        <f>_xlfn.UNICHAR(HEX2DEC(半角・全角[[#This Row],[Code(全)]]))</f>
        <v>テ</v>
      </c>
      <c r="K43" s="33" t="str">
        <f>IF(ROW()&lt;=3, "-", IF((HEX2DEC(半角・全角[[#This Row],[Code(全)]])-1)=HEX2DEC($I42),"○", ""))</f>
        <v/>
      </c>
      <c r="L43" s="33" t="str">
        <f>TEXT(DEC2HEX(ABS(HEX2DEC(半角・全角[[#This Row],[Code(全)]])-HEX2DEC(半角・全角[[#This Row],[Code(半)]]))),"0000")</f>
        <v>CEBD</v>
      </c>
      <c r="M43" s="4" t="str">
        <f>SUBSTITUTE("NARROW_"&amp;半角・全角[[#This Row],[Prefix]]&amp;"_"&amp;半角・全角[[#This Row],[名称]],"-","_")</f>
        <v>NARROW_KATAKANA_TE</v>
      </c>
      <c r="N43" s="4" t="str">
        <f>SUBSTITUTE("WIDE_"&amp;半角・全角[[#This Row],[Prefix]]&amp;"_"&amp;半角・全角[[#This Row],[名称]],"-","_")</f>
        <v>WIDE_KATAKANA_TE</v>
      </c>
      <c r="O43" s="4">
        <f>HEX2DEC(半角・全角[[#This Row],[Code(全)]])</f>
        <v>12486</v>
      </c>
      <c r="P4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半角カタカナﾃ
/// &lt;/summary&gt;
public const char NARROW_KATAKANA_TE = '\uFF83';</v>
      </c>
      <c r="Q4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全角カタカナテ
/// &lt;/summary&gt;
public const char WIDE_KATAKANA_TE = '\u30C6';</v>
      </c>
      <c r="R4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Chars.NARROW_KATAKANA_TE:
    resultCharArray[resultIndex++] = Chars.WIDE_KATAKANA_TE;
    break;</v>
      </c>
      <c r="S4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Chars.WIDE_KATAKANA_TE:
    resultCharArray[resultIndex++] = Chars.NARROW_KATAKANA_TE;
    break;</v>
      </c>
      <c r="T43" s="3" t="str">
        <f>"new NarrowWidePair() {Narrow = """&amp;半角・全角[[#This Row],[表示(半)]]&amp;""", Wide = """&amp;半角・全角[[#This Row],[表示(全)]]&amp;"""},"</f>
        <v>new NarrowWidePair() {Narrow = "ﾃ", Wide = "テ"},</v>
      </c>
      <c r="U43" s="2"/>
    </row>
    <row r="44" spans="1:21" ht="15.75" customHeight="1" x14ac:dyDescent="0.4">
      <c r="A44" s="1" t="str">
        <f t="shared" si="1"/>
        <v>FF84</v>
      </c>
      <c r="C44" s="31" t="s">
        <v>707</v>
      </c>
      <c r="D44" s="31" t="s">
        <v>207</v>
      </c>
      <c r="E44" s="31" t="s">
        <v>816</v>
      </c>
      <c r="F44" s="32" t="s">
        <v>63</v>
      </c>
      <c r="G44" s="33" t="str">
        <f>_xlfn.UNICHAR(HEX2DEC(半角・全角[[#This Row],[Code(半)]]))</f>
        <v>ﾄ</v>
      </c>
      <c r="H44" s="33" t="str">
        <f>IF(ROW()&lt;=3, "-", IF((HEX2DEC(半角・全角[[#This Row],[Code(半)]])-1)=HEX2DEC($F43),"○", ""))</f>
        <v>○</v>
      </c>
      <c r="I44" s="32" t="s">
        <v>156</v>
      </c>
      <c r="J44" s="31" t="str">
        <f>_xlfn.UNICHAR(HEX2DEC(半角・全角[[#This Row],[Code(全)]]))</f>
        <v>ト</v>
      </c>
      <c r="K44" s="33" t="str">
        <f>IF(ROW()&lt;=3, "-", IF((HEX2DEC(半角・全角[[#This Row],[Code(全)]])-1)=HEX2DEC($I43),"○", ""))</f>
        <v/>
      </c>
      <c r="L44" s="33" t="str">
        <f>TEXT(DEC2HEX(ABS(HEX2DEC(半角・全角[[#This Row],[Code(全)]])-HEX2DEC(半角・全角[[#This Row],[Code(半)]]))),"0000")</f>
        <v>CEBC</v>
      </c>
      <c r="M44" s="4" t="str">
        <f>SUBSTITUTE("NARROW_"&amp;半角・全角[[#This Row],[Prefix]]&amp;"_"&amp;半角・全角[[#This Row],[名称]],"-","_")</f>
        <v>NARROW_KATAKANA_TO</v>
      </c>
      <c r="N44" s="4" t="str">
        <f>SUBSTITUTE("WIDE_"&amp;半角・全角[[#This Row],[Prefix]]&amp;"_"&amp;半角・全角[[#This Row],[名称]],"-","_")</f>
        <v>WIDE_KATAKANA_TO</v>
      </c>
      <c r="O44" s="4">
        <f>HEX2DEC(半角・全角[[#This Row],[Code(全)]])</f>
        <v>12488</v>
      </c>
      <c r="P4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半角カタカナﾄ
/// &lt;/summary&gt;
public const char NARROW_KATAKANA_TO = '\uFF84';</v>
      </c>
      <c r="Q4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全角カタカナト
/// &lt;/summary&gt;
public const char WIDE_KATAKANA_TO = '\u30C8';</v>
      </c>
      <c r="R4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Chars.NARROW_KATAKANA_TO:
    resultCharArray[resultIndex++] = Chars.WIDE_KATAKANA_TO;
    break;</v>
      </c>
      <c r="S4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Chars.WIDE_KATAKANA_TO:
    resultCharArray[resultIndex++] = Chars.NARROW_KATAKANA_TO;
    break;</v>
      </c>
      <c r="T44" s="3" t="str">
        <f>"new NarrowWidePair() {Narrow = """&amp;半角・全角[[#This Row],[表示(半)]]&amp;""", Wide = """&amp;半角・全角[[#This Row],[表示(全)]]&amp;"""},"</f>
        <v>new NarrowWidePair() {Narrow = "ﾄ", Wide = "ト"},</v>
      </c>
      <c r="U44" s="2"/>
    </row>
    <row r="45" spans="1:21" ht="15.75" customHeight="1" x14ac:dyDescent="0.4">
      <c r="C45" s="28" t="s">
        <v>709</v>
      </c>
      <c r="D45" s="28" t="s">
        <v>207</v>
      </c>
      <c r="E45" s="28" t="s">
        <v>816</v>
      </c>
      <c r="F45" s="29" t="s">
        <v>64</v>
      </c>
      <c r="G45" s="30" t="str">
        <f>_xlfn.UNICHAR(HEX2DEC(半角・全角[[#This Row],[Code(半)]]))</f>
        <v>ﾅ</v>
      </c>
      <c r="H45" s="30" t="str">
        <f>IF(ROW()&lt;=3, "-", IF((HEX2DEC(半角・全角[[#This Row],[Code(半)]])-1)=HEX2DEC($F44),"○", ""))</f>
        <v>○</v>
      </c>
      <c r="I45" s="29" t="s">
        <v>157</v>
      </c>
      <c r="J45" s="28" t="str">
        <f>_xlfn.UNICHAR(HEX2DEC(半角・全角[[#This Row],[Code(全)]]))</f>
        <v>ナ</v>
      </c>
      <c r="K45" s="30" t="str">
        <f>IF(ROW()&lt;=3, "-", IF((HEX2DEC(半角・全角[[#This Row],[Code(全)]])-1)=HEX2DEC($I44),"○", ""))</f>
        <v/>
      </c>
      <c r="L45" s="30" t="str">
        <f>TEXT(DEC2HEX(ABS(HEX2DEC(半角・全角[[#This Row],[Code(全)]])-HEX2DEC(半角・全角[[#This Row],[Code(半)]]))),"0000")</f>
        <v>CEBB</v>
      </c>
      <c r="M45" s="4" t="str">
        <f>SUBSTITUTE("NARROW_"&amp;半角・全角[[#This Row],[Prefix]]&amp;"_"&amp;半角・全角[[#This Row],[名称]],"-","_")</f>
        <v>NARROW_KATAKANA_NA</v>
      </c>
      <c r="N45" s="4" t="str">
        <f>SUBSTITUTE("WIDE_"&amp;半角・全角[[#This Row],[Prefix]]&amp;"_"&amp;半角・全角[[#This Row],[名称]],"-","_")</f>
        <v>WIDE_KATAKANA_NA</v>
      </c>
      <c r="O45" s="4">
        <f>HEX2DEC(半角・全角[[#This Row],[Code(全)]])</f>
        <v>12490</v>
      </c>
      <c r="P4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半角カタカナﾅ
/// &lt;/summary&gt;
public const char NARROW_KATAKANA_NA = '\uFF85';</v>
      </c>
      <c r="Q4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全角カタカナナ
/// &lt;/summary&gt;
public const char WIDE_KATAKANA_NA = '\u30CA';</v>
      </c>
      <c r="R4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Chars.NARROW_KATAKANA_NA:
    resultCharArray[resultIndex++] = Chars.WIDE_KATAKANA_NA;
    break;</v>
      </c>
      <c r="S4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Chars.WIDE_KATAKANA_NA:
    resultCharArray[resultIndex++] = Chars.NARROW_KATAKANA_NA;
    break;</v>
      </c>
      <c r="T45" s="3" t="str">
        <f>"new NarrowWidePair() {Narrow = """&amp;半角・全角[[#This Row],[表示(半)]]&amp;""", Wide = """&amp;半角・全角[[#This Row],[表示(全)]]&amp;"""},"</f>
        <v>new NarrowWidePair() {Narrow = "ﾅ", Wide = "ナ"},</v>
      </c>
      <c r="U45" s="2"/>
    </row>
    <row r="46" spans="1:21" ht="15.75" customHeight="1" x14ac:dyDescent="0.4">
      <c r="C46" s="28" t="s">
        <v>710</v>
      </c>
      <c r="D46" s="28" t="s">
        <v>207</v>
      </c>
      <c r="E46" s="28" t="s">
        <v>816</v>
      </c>
      <c r="F46" s="29" t="s">
        <v>65</v>
      </c>
      <c r="G46" s="30" t="str">
        <f>_xlfn.UNICHAR(HEX2DEC(半角・全角[[#This Row],[Code(半)]]))</f>
        <v>ﾆ</v>
      </c>
      <c r="H46" s="30" t="str">
        <f>IF(ROW()&lt;=3, "-", IF((HEX2DEC(半角・全角[[#This Row],[Code(半)]])-1)=HEX2DEC($F45),"○", ""))</f>
        <v>○</v>
      </c>
      <c r="I46" s="29" t="s">
        <v>158</v>
      </c>
      <c r="J46" s="28" t="str">
        <f>_xlfn.UNICHAR(HEX2DEC(半角・全角[[#This Row],[Code(全)]]))</f>
        <v>ニ</v>
      </c>
      <c r="K46" s="30" t="str">
        <f>IF(ROW()&lt;=3, "-", IF((HEX2DEC(半角・全角[[#This Row],[Code(全)]])-1)=HEX2DEC($I45),"○", ""))</f>
        <v>○</v>
      </c>
      <c r="L46" s="30" t="str">
        <f>TEXT(DEC2HEX(ABS(HEX2DEC(半角・全角[[#This Row],[Code(全)]])-HEX2DEC(半角・全角[[#This Row],[Code(半)]]))),"0000")</f>
        <v>CEBB</v>
      </c>
      <c r="M46" s="4" t="str">
        <f>SUBSTITUTE("NARROW_"&amp;半角・全角[[#This Row],[Prefix]]&amp;"_"&amp;半角・全角[[#This Row],[名称]],"-","_")</f>
        <v>NARROW_KATAKANA_NI</v>
      </c>
      <c r="N46" s="4" t="str">
        <f>SUBSTITUTE("WIDE_"&amp;半角・全角[[#This Row],[Prefix]]&amp;"_"&amp;半角・全角[[#This Row],[名称]],"-","_")</f>
        <v>WIDE_KATAKANA_NI</v>
      </c>
      <c r="O46" s="4">
        <f>HEX2DEC(半角・全角[[#This Row],[Code(全)]])</f>
        <v>12491</v>
      </c>
      <c r="P4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半角カタカナﾆ
/// &lt;/summary&gt;
public const char NARROW_KATAKANA_NI = '\uFF86';</v>
      </c>
      <c r="Q4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全角カタカナニ
/// &lt;/summary&gt;
public const char WIDE_KATAKANA_NI = '\u30CB';</v>
      </c>
      <c r="R4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Chars.NARROW_KATAKANA_NI:
    resultCharArray[resultIndex++] = Chars.WIDE_KATAKANA_NI;
    break;</v>
      </c>
      <c r="S4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Chars.WIDE_KATAKANA_NI:
    resultCharArray[resultIndex++] = Chars.NARROW_KATAKANA_NI;
    break;</v>
      </c>
      <c r="T46" s="3" t="str">
        <f>"new NarrowWidePair() {Narrow = """&amp;半角・全角[[#This Row],[表示(半)]]&amp;""", Wide = """&amp;半角・全角[[#This Row],[表示(全)]]&amp;"""},"</f>
        <v>new NarrowWidePair() {Narrow = "ﾆ", Wide = "ニ"},</v>
      </c>
      <c r="U46" s="2"/>
    </row>
    <row r="47" spans="1:21" ht="15.75" customHeight="1" x14ac:dyDescent="0.4">
      <c r="C47" s="28" t="s">
        <v>711</v>
      </c>
      <c r="D47" s="28" t="s">
        <v>207</v>
      </c>
      <c r="E47" s="28" t="s">
        <v>816</v>
      </c>
      <c r="F47" s="29" t="s">
        <v>66</v>
      </c>
      <c r="G47" s="30" t="str">
        <f>_xlfn.UNICHAR(HEX2DEC(半角・全角[[#This Row],[Code(半)]]))</f>
        <v>ﾇ</v>
      </c>
      <c r="H47" s="30" t="str">
        <f>IF(ROW()&lt;=3, "-", IF((HEX2DEC(半角・全角[[#This Row],[Code(半)]])-1)=HEX2DEC($F46),"○", ""))</f>
        <v>○</v>
      </c>
      <c r="I47" s="29" t="s">
        <v>159</v>
      </c>
      <c r="J47" s="28" t="str">
        <f>_xlfn.UNICHAR(HEX2DEC(半角・全角[[#This Row],[Code(全)]]))</f>
        <v>ヌ</v>
      </c>
      <c r="K47" s="30" t="str">
        <f>IF(ROW()&lt;=3, "-", IF((HEX2DEC(半角・全角[[#This Row],[Code(全)]])-1)=HEX2DEC($I46),"○", ""))</f>
        <v>○</v>
      </c>
      <c r="L47" s="30" t="str">
        <f>TEXT(DEC2HEX(ABS(HEX2DEC(半角・全角[[#This Row],[Code(全)]])-HEX2DEC(半角・全角[[#This Row],[Code(半)]]))),"0000")</f>
        <v>CEBB</v>
      </c>
      <c r="M47" s="4" t="str">
        <f>SUBSTITUTE("NARROW_"&amp;半角・全角[[#This Row],[Prefix]]&amp;"_"&amp;半角・全角[[#This Row],[名称]],"-","_")</f>
        <v>NARROW_KATAKANA_NU</v>
      </c>
      <c r="N47" s="4" t="str">
        <f>SUBSTITUTE("WIDE_"&amp;半角・全角[[#This Row],[Prefix]]&amp;"_"&amp;半角・全角[[#This Row],[名称]],"-","_")</f>
        <v>WIDE_KATAKANA_NU</v>
      </c>
      <c r="O47" s="4">
        <f>HEX2DEC(半角・全角[[#This Row],[Code(全)]])</f>
        <v>12492</v>
      </c>
      <c r="P4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半角カタカナﾇ
/// &lt;/summary&gt;
public const char NARROW_KATAKANA_NU = '\uFF87';</v>
      </c>
      <c r="Q4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全角カタカナヌ
/// &lt;/summary&gt;
public const char WIDE_KATAKANA_NU = '\u30CC';</v>
      </c>
      <c r="R4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Chars.NARROW_KATAKANA_NU:
    resultCharArray[resultIndex++] = Chars.WIDE_KATAKANA_NU;
    break;</v>
      </c>
      <c r="S4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Chars.WIDE_KATAKANA_NU:
    resultCharArray[resultIndex++] = Chars.NARROW_KATAKANA_NU;
    break;</v>
      </c>
      <c r="T47" s="3" t="str">
        <f>"new NarrowWidePair() {Narrow = """&amp;半角・全角[[#This Row],[表示(半)]]&amp;""", Wide = """&amp;半角・全角[[#This Row],[表示(全)]]&amp;"""},"</f>
        <v>new NarrowWidePair() {Narrow = "ﾇ", Wide = "ヌ"},</v>
      </c>
      <c r="U47" s="2"/>
    </row>
    <row r="48" spans="1:21" ht="15.75" customHeight="1" x14ac:dyDescent="0.4">
      <c r="C48" s="28" t="s">
        <v>712</v>
      </c>
      <c r="D48" s="28" t="s">
        <v>207</v>
      </c>
      <c r="E48" s="28" t="s">
        <v>816</v>
      </c>
      <c r="F48" s="29" t="s">
        <v>67</v>
      </c>
      <c r="G48" s="30" t="str">
        <f>_xlfn.UNICHAR(HEX2DEC(半角・全角[[#This Row],[Code(半)]]))</f>
        <v>ﾈ</v>
      </c>
      <c r="H48" s="30" t="str">
        <f>IF(ROW()&lt;=3, "-", IF((HEX2DEC(半角・全角[[#This Row],[Code(半)]])-1)=HEX2DEC($F47),"○", ""))</f>
        <v>○</v>
      </c>
      <c r="I48" s="29" t="s">
        <v>160</v>
      </c>
      <c r="J48" s="28" t="str">
        <f>_xlfn.UNICHAR(HEX2DEC(半角・全角[[#This Row],[Code(全)]]))</f>
        <v>ネ</v>
      </c>
      <c r="K48" s="30" t="str">
        <f>IF(ROW()&lt;=3, "-", IF((HEX2DEC(半角・全角[[#This Row],[Code(全)]])-1)=HEX2DEC($I47),"○", ""))</f>
        <v>○</v>
      </c>
      <c r="L48" s="30" t="str">
        <f>TEXT(DEC2HEX(ABS(HEX2DEC(半角・全角[[#This Row],[Code(全)]])-HEX2DEC(半角・全角[[#This Row],[Code(半)]]))),"0000")</f>
        <v>CEBB</v>
      </c>
      <c r="M48" s="4" t="str">
        <f>SUBSTITUTE("NARROW_"&amp;半角・全角[[#This Row],[Prefix]]&amp;"_"&amp;半角・全角[[#This Row],[名称]],"-","_")</f>
        <v>NARROW_KATAKANA_NE</v>
      </c>
      <c r="N48" s="4" t="str">
        <f>SUBSTITUTE("WIDE_"&amp;半角・全角[[#This Row],[Prefix]]&amp;"_"&amp;半角・全角[[#This Row],[名称]],"-","_")</f>
        <v>WIDE_KATAKANA_NE</v>
      </c>
      <c r="O48" s="4">
        <f>HEX2DEC(半角・全角[[#This Row],[Code(全)]])</f>
        <v>12493</v>
      </c>
      <c r="P4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半角カタカナﾈ
/// &lt;/summary&gt;
public const char NARROW_KATAKANA_NE = '\uFF88';</v>
      </c>
      <c r="Q4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全角カタカナネ
/// &lt;/summary&gt;
public const char WIDE_KATAKANA_NE = '\u30CD';</v>
      </c>
      <c r="R4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Chars.NARROW_KATAKANA_NE:
    resultCharArray[resultIndex++] = Chars.WIDE_KATAKANA_NE;
    break;</v>
      </c>
      <c r="S4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Chars.WIDE_KATAKANA_NE:
    resultCharArray[resultIndex++] = Chars.NARROW_KATAKANA_NE;
    break;</v>
      </c>
      <c r="T48" s="3" t="str">
        <f>"new NarrowWidePair() {Narrow = """&amp;半角・全角[[#This Row],[表示(半)]]&amp;""", Wide = """&amp;半角・全角[[#This Row],[表示(全)]]&amp;"""},"</f>
        <v>new NarrowWidePair() {Narrow = "ﾈ", Wide = "ネ"},</v>
      </c>
      <c r="U48" s="2"/>
    </row>
    <row r="49" spans="1:21" ht="15.75" customHeight="1" x14ac:dyDescent="0.4">
      <c r="C49" s="28" t="s">
        <v>713</v>
      </c>
      <c r="D49" s="28" t="s">
        <v>207</v>
      </c>
      <c r="E49" s="28" t="s">
        <v>816</v>
      </c>
      <c r="F49" s="29" t="s">
        <v>68</v>
      </c>
      <c r="G49" s="30" t="str">
        <f>_xlfn.UNICHAR(HEX2DEC(半角・全角[[#This Row],[Code(半)]]))</f>
        <v>ﾉ</v>
      </c>
      <c r="H49" s="30" t="str">
        <f>IF(ROW()&lt;=3, "-", IF((HEX2DEC(半角・全角[[#This Row],[Code(半)]])-1)=HEX2DEC($F48),"○", ""))</f>
        <v>○</v>
      </c>
      <c r="I49" s="29" t="s">
        <v>161</v>
      </c>
      <c r="J49" s="28" t="str">
        <f>_xlfn.UNICHAR(HEX2DEC(半角・全角[[#This Row],[Code(全)]]))</f>
        <v>ノ</v>
      </c>
      <c r="K49" s="30" t="str">
        <f>IF(ROW()&lt;=3, "-", IF((HEX2DEC(半角・全角[[#This Row],[Code(全)]])-1)=HEX2DEC($I48),"○", ""))</f>
        <v>○</v>
      </c>
      <c r="L49" s="30" t="str">
        <f>TEXT(DEC2HEX(ABS(HEX2DEC(半角・全角[[#This Row],[Code(全)]])-HEX2DEC(半角・全角[[#This Row],[Code(半)]]))),"0000")</f>
        <v>CEBB</v>
      </c>
      <c r="M49" s="4" t="str">
        <f>SUBSTITUTE("NARROW_"&amp;半角・全角[[#This Row],[Prefix]]&amp;"_"&amp;半角・全角[[#This Row],[名称]],"-","_")</f>
        <v>NARROW_KATAKANA_NO</v>
      </c>
      <c r="N49" s="4" t="str">
        <f>SUBSTITUTE("WIDE_"&amp;半角・全角[[#This Row],[Prefix]]&amp;"_"&amp;半角・全角[[#This Row],[名称]],"-","_")</f>
        <v>WIDE_KATAKANA_NO</v>
      </c>
      <c r="O49" s="4">
        <f>HEX2DEC(半角・全角[[#This Row],[Code(全)]])</f>
        <v>12494</v>
      </c>
      <c r="P4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半角カタカナﾉ
/// &lt;/summary&gt;
public const char NARROW_KATAKANA_NO = '\uFF89';</v>
      </c>
      <c r="Q4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全角カタカナノ
/// &lt;/summary&gt;
public const char WIDE_KATAKANA_NO = '\u30CE';</v>
      </c>
      <c r="R4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Chars.NARROW_KATAKANA_NO:
    resultCharArray[resultIndex++] = Chars.WIDE_KATAKANA_NO;
    break;</v>
      </c>
      <c r="S4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Chars.WIDE_KATAKANA_NO:
    resultCharArray[resultIndex++] = Chars.NARROW_KATAKANA_NO;
    break;</v>
      </c>
      <c r="T49" s="3" t="str">
        <f>"new NarrowWidePair() {Narrow = """&amp;半角・全角[[#This Row],[表示(半)]]&amp;""", Wide = """&amp;半角・全角[[#This Row],[表示(全)]]&amp;"""},"</f>
        <v>new NarrowWidePair() {Narrow = "ﾉ", Wide = "ノ"},</v>
      </c>
      <c r="U49" s="2"/>
    </row>
    <row r="50" spans="1:21" ht="15.75" customHeight="1" x14ac:dyDescent="0.4">
      <c r="A50" s="1" t="str">
        <f>DEC2HEX(HEX2DEC(I50)+HEX2DEC($L$50)-(((HEX2DEC(I50)-HEX2DEC($I$50))/3)*2))</f>
        <v>FF8A</v>
      </c>
      <c r="C50" s="34" t="s">
        <v>714</v>
      </c>
      <c r="D50" s="34" t="s">
        <v>207</v>
      </c>
      <c r="E50" s="34" t="s">
        <v>816</v>
      </c>
      <c r="F50" s="35" t="s">
        <v>69</v>
      </c>
      <c r="G50" s="36" t="str">
        <f>_xlfn.UNICHAR(HEX2DEC(半角・全角[[#This Row],[Code(半)]]))</f>
        <v>ﾊ</v>
      </c>
      <c r="H50" s="36" t="str">
        <f>IF(ROW()&lt;=3, "-", IF((HEX2DEC(半角・全角[[#This Row],[Code(半)]])-1)=HEX2DEC($F49),"○", ""))</f>
        <v>○</v>
      </c>
      <c r="I50" s="35" t="s">
        <v>162</v>
      </c>
      <c r="J50" s="34" t="str">
        <f>_xlfn.UNICHAR(HEX2DEC(半角・全角[[#This Row],[Code(全)]]))</f>
        <v>ハ</v>
      </c>
      <c r="K50" s="36" t="str">
        <f>IF(ROW()&lt;=3, "-", IF((HEX2DEC(半角・全角[[#This Row],[Code(全)]])-1)=HEX2DEC($I49),"○", ""))</f>
        <v>○</v>
      </c>
      <c r="L50" s="36" t="str">
        <f>TEXT(DEC2HEX(ABS(HEX2DEC(半角・全角[[#This Row],[Code(全)]])-HEX2DEC(半角・全角[[#This Row],[Code(半)]]))),"0000")</f>
        <v>CEBB</v>
      </c>
      <c r="M50" s="4" t="str">
        <f>SUBSTITUTE("NARROW_"&amp;半角・全角[[#This Row],[Prefix]]&amp;"_"&amp;半角・全角[[#This Row],[名称]],"-","_")</f>
        <v>NARROW_KATAKANA_HA</v>
      </c>
      <c r="N50" s="4" t="str">
        <f>SUBSTITUTE("WIDE_"&amp;半角・全角[[#This Row],[Prefix]]&amp;"_"&amp;半角・全角[[#This Row],[名称]],"-","_")</f>
        <v>WIDE_KATAKANA_HA</v>
      </c>
      <c r="O50" s="4">
        <f>HEX2DEC(半角・全角[[#This Row],[Code(全)]])</f>
        <v>12495</v>
      </c>
      <c r="P5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半角カタカナﾊ
/// &lt;/summary&gt;
public const char NARROW_KATAKANA_HA = '\uFF8A';</v>
      </c>
      <c r="Q5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全角カタカナハ
/// &lt;/summary&gt;
public const char WIDE_KATAKANA_HA = '\u30CF';</v>
      </c>
      <c r="R5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Chars.NARROW_KATAKANA_HA:
    resultCharArray[resultIndex++] = Chars.WIDE_KATAKANA_HA;
    break;</v>
      </c>
      <c r="S5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Chars.WIDE_KATAKANA_HA:
    resultCharArray[resultIndex++] = Chars.NARROW_KATAKANA_HA;
    break;</v>
      </c>
      <c r="T50" s="3" t="str">
        <f>"new NarrowWidePair() {Narrow = """&amp;半角・全角[[#This Row],[表示(半)]]&amp;""", Wide = """&amp;半角・全角[[#This Row],[表示(全)]]&amp;"""},"</f>
        <v>new NarrowWidePair() {Narrow = "ﾊ", Wide = "ハ"},</v>
      </c>
      <c r="U50" s="2"/>
    </row>
    <row r="51" spans="1:21" ht="15.75" customHeight="1" x14ac:dyDescent="0.4">
      <c r="A51" s="1" t="str">
        <f t="shared" ref="A51:A54" si="2">DEC2HEX(HEX2DEC(I51)+HEX2DEC($L$50)-(((HEX2DEC(I51)-HEX2DEC($I$50))/3)*2))</f>
        <v>FF8B</v>
      </c>
      <c r="C51" s="34" t="s">
        <v>717</v>
      </c>
      <c r="D51" s="34" t="s">
        <v>207</v>
      </c>
      <c r="E51" s="34" t="s">
        <v>816</v>
      </c>
      <c r="F51" s="35" t="s">
        <v>70</v>
      </c>
      <c r="G51" s="36" t="str">
        <f>_xlfn.UNICHAR(HEX2DEC(半角・全角[[#This Row],[Code(半)]]))</f>
        <v>ﾋ</v>
      </c>
      <c r="H51" s="36" t="str">
        <f>IF(ROW()&lt;=3, "-", IF((HEX2DEC(半角・全角[[#This Row],[Code(半)]])-1)=HEX2DEC($F50),"○", ""))</f>
        <v>○</v>
      </c>
      <c r="I51" s="35" t="s">
        <v>163</v>
      </c>
      <c r="J51" s="34" t="str">
        <f>_xlfn.UNICHAR(HEX2DEC(半角・全角[[#This Row],[Code(全)]]))</f>
        <v>ヒ</v>
      </c>
      <c r="K51" s="36" t="str">
        <f>IF(ROW()&lt;=3, "-", IF((HEX2DEC(半角・全角[[#This Row],[Code(全)]])-1)=HEX2DEC($I50),"○", ""))</f>
        <v/>
      </c>
      <c r="L51" s="36" t="str">
        <f>TEXT(DEC2HEX(ABS(HEX2DEC(半角・全角[[#This Row],[Code(全)]])-HEX2DEC(半角・全角[[#This Row],[Code(半)]]))),"0000")</f>
        <v>CEB9</v>
      </c>
      <c r="M51" s="4" t="str">
        <f>SUBSTITUTE("NARROW_"&amp;半角・全角[[#This Row],[Prefix]]&amp;"_"&amp;半角・全角[[#This Row],[名称]],"-","_")</f>
        <v>NARROW_KATAKANA_HI</v>
      </c>
      <c r="N51" s="4" t="str">
        <f>SUBSTITUTE("WIDE_"&amp;半角・全角[[#This Row],[Prefix]]&amp;"_"&amp;半角・全角[[#This Row],[名称]],"-","_")</f>
        <v>WIDE_KATAKANA_HI</v>
      </c>
      <c r="O51" s="4">
        <f>HEX2DEC(半角・全角[[#This Row],[Code(全)]])</f>
        <v>12498</v>
      </c>
      <c r="P5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半角カタカナﾋ
/// &lt;/summary&gt;
public const char NARROW_KATAKANA_HI = '\uFF8B';</v>
      </c>
      <c r="Q5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全角カタカナヒ
/// &lt;/summary&gt;
public const char WIDE_KATAKANA_HI = '\u30D2';</v>
      </c>
      <c r="R5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Chars.NARROW_KATAKANA_HI:
    resultCharArray[resultIndex++] = Chars.WIDE_KATAKANA_HI;
    break;</v>
      </c>
      <c r="S5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Chars.WIDE_KATAKANA_HI:
    resultCharArray[resultIndex++] = Chars.NARROW_KATAKANA_HI;
    break;</v>
      </c>
      <c r="T51" s="3" t="str">
        <f>"new NarrowWidePair() {Narrow = """&amp;半角・全角[[#This Row],[表示(半)]]&amp;""", Wide = """&amp;半角・全角[[#This Row],[表示(全)]]&amp;"""},"</f>
        <v>new NarrowWidePair() {Narrow = "ﾋ", Wide = "ヒ"},</v>
      </c>
      <c r="U51" s="2"/>
    </row>
    <row r="52" spans="1:21" ht="15.75" customHeight="1" x14ac:dyDescent="0.4">
      <c r="A52" s="1" t="str">
        <f t="shared" si="2"/>
        <v>FF8C</v>
      </c>
      <c r="C52" s="34" t="s">
        <v>720</v>
      </c>
      <c r="D52" s="34" t="s">
        <v>207</v>
      </c>
      <c r="E52" s="34" t="s">
        <v>816</v>
      </c>
      <c r="F52" s="35" t="s">
        <v>71</v>
      </c>
      <c r="G52" s="36" t="str">
        <f>_xlfn.UNICHAR(HEX2DEC(半角・全角[[#This Row],[Code(半)]]))</f>
        <v>ﾌ</v>
      </c>
      <c r="H52" s="36" t="str">
        <f>IF(ROW()&lt;=3, "-", IF((HEX2DEC(半角・全角[[#This Row],[Code(半)]])-1)=HEX2DEC($F51),"○", ""))</f>
        <v>○</v>
      </c>
      <c r="I52" s="35" t="s">
        <v>164</v>
      </c>
      <c r="J52" s="34" t="str">
        <f>_xlfn.UNICHAR(HEX2DEC(半角・全角[[#This Row],[Code(全)]]))</f>
        <v>フ</v>
      </c>
      <c r="K52" s="36" t="str">
        <f>IF(ROW()&lt;=3, "-", IF((HEX2DEC(半角・全角[[#This Row],[Code(全)]])-1)=HEX2DEC($I51),"○", ""))</f>
        <v/>
      </c>
      <c r="L52" s="36" t="str">
        <f>TEXT(DEC2HEX(ABS(HEX2DEC(半角・全角[[#This Row],[Code(全)]])-HEX2DEC(半角・全角[[#This Row],[Code(半)]]))),"0000")</f>
        <v>CEB7</v>
      </c>
      <c r="M52" s="4" t="str">
        <f>SUBSTITUTE("NARROW_"&amp;半角・全角[[#This Row],[Prefix]]&amp;"_"&amp;半角・全角[[#This Row],[名称]],"-","_")</f>
        <v>NARROW_KATAKANA_HU</v>
      </c>
      <c r="N52" s="4" t="str">
        <f>SUBSTITUTE("WIDE_"&amp;半角・全角[[#This Row],[Prefix]]&amp;"_"&amp;半角・全角[[#This Row],[名称]],"-","_")</f>
        <v>WIDE_KATAKANA_HU</v>
      </c>
      <c r="O52" s="4">
        <f>HEX2DEC(半角・全角[[#This Row],[Code(全)]])</f>
        <v>12501</v>
      </c>
      <c r="P5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半角カタカナﾌ
/// &lt;/summary&gt;
public const char NARROW_KATAKANA_HU = '\uFF8C';</v>
      </c>
      <c r="Q5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全角カタカナフ
/// &lt;/summary&gt;
public const char WIDE_KATAKANA_HU = '\u30D5';</v>
      </c>
      <c r="R5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Chars.NARROW_KATAKANA_HU:
    resultCharArray[resultIndex++] = Chars.WIDE_KATAKANA_HU;
    break;</v>
      </c>
      <c r="S5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Chars.WIDE_KATAKANA_HU:
    resultCharArray[resultIndex++] = Chars.NARROW_KATAKANA_HU;
    break;</v>
      </c>
      <c r="T52" s="3" t="str">
        <f>"new NarrowWidePair() {Narrow = """&amp;半角・全角[[#This Row],[表示(半)]]&amp;""", Wide = """&amp;半角・全角[[#This Row],[表示(全)]]&amp;"""},"</f>
        <v>new NarrowWidePair() {Narrow = "ﾌ", Wide = "フ"},</v>
      </c>
      <c r="U52" s="2"/>
    </row>
    <row r="53" spans="1:21" ht="15.75" customHeight="1" x14ac:dyDescent="0.4">
      <c r="A53" s="1" t="str">
        <f t="shared" si="2"/>
        <v>FF8D</v>
      </c>
      <c r="C53" s="34" t="s">
        <v>723</v>
      </c>
      <c r="D53" s="34" t="s">
        <v>207</v>
      </c>
      <c r="E53" s="34" t="s">
        <v>816</v>
      </c>
      <c r="F53" s="35" t="s">
        <v>72</v>
      </c>
      <c r="G53" s="36" t="str">
        <f>_xlfn.UNICHAR(HEX2DEC(半角・全角[[#This Row],[Code(半)]]))</f>
        <v>ﾍ</v>
      </c>
      <c r="H53" s="36" t="str">
        <f>IF(ROW()&lt;=3, "-", IF((HEX2DEC(半角・全角[[#This Row],[Code(半)]])-1)=HEX2DEC($F52),"○", ""))</f>
        <v>○</v>
      </c>
      <c r="I53" s="35" t="s">
        <v>165</v>
      </c>
      <c r="J53" s="34" t="str">
        <f>_xlfn.UNICHAR(HEX2DEC(半角・全角[[#This Row],[Code(全)]]))</f>
        <v>ヘ</v>
      </c>
      <c r="K53" s="36" t="str">
        <f>IF(ROW()&lt;=3, "-", IF((HEX2DEC(半角・全角[[#This Row],[Code(全)]])-1)=HEX2DEC($I52),"○", ""))</f>
        <v/>
      </c>
      <c r="L53" s="36" t="str">
        <f>TEXT(DEC2HEX(ABS(HEX2DEC(半角・全角[[#This Row],[Code(全)]])-HEX2DEC(半角・全角[[#This Row],[Code(半)]]))),"0000")</f>
        <v>CEB5</v>
      </c>
      <c r="M53" s="4" t="str">
        <f>SUBSTITUTE("NARROW_"&amp;半角・全角[[#This Row],[Prefix]]&amp;"_"&amp;半角・全角[[#This Row],[名称]],"-","_")</f>
        <v>NARROW_KATAKANA_HE</v>
      </c>
      <c r="N53" s="4" t="str">
        <f>SUBSTITUTE("WIDE_"&amp;半角・全角[[#This Row],[Prefix]]&amp;"_"&amp;半角・全角[[#This Row],[名称]],"-","_")</f>
        <v>WIDE_KATAKANA_HE</v>
      </c>
      <c r="O53" s="4">
        <f>HEX2DEC(半角・全角[[#This Row],[Code(全)]])</f>
        <v>12504</v>
      </c>
      <c r="P5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半角カタカナﾍ
/// &lt;/summary&gt;
public const char NARROW_KATAKANA_HE = '\uFF8D';</v>
      </c>
      <c r="Q5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全角カタカナヘ
/// &lt;/summary&gt;
public const char WIDE_KATAKANA_HE = '\u30D8';</v>
      </c>
      <c r="R5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Chars.NARROW_KATAKANA_HE:
    resultCharArray[resultIndex++] = Chars.WIDE_KATAKANA_HE;
    break;</v>
      </c>
      <c r="S5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Chars.WIDE_KATAKANA_HE:
    resultCharArray[resultIndex++] = Chars.NARROW_KATAKANA_HE;
    break;</v>
      </c>
      <c r="T53" s="3" t="str">
        <f>"new NarrowWidePair() {Narrow = """&amp;半角・全角[[#This Row],[表示(半)]]&amp;""", Wide = """&amp;半角・全角[[#This Row],[表示(全)]]&amp;"""},"</f>
        <v>new NarrowWidePair() {Narrow = "ﾍ", Wide = "ヘ"},</v>
      </c>
      <c r="U53" s="2"/>
    </row>
    <row r="54" spans="1:21" ht="15.75" customHeight="1" x14ac:dyDescent="0.4">
      <c r="A54" s="1" t="str">
        <f t="shared" si="2"/>
        <v>FF8E</v>
      </c>
      <c r="C54" s="34" t="s">
        <v>726</v>
      </c>
      <c r="D54" s="34" t="s">
        <v>207</v>
      </c>
      <c r="E54" s="34" t="s">
        <v>816</v>
      </c>
      <c r="F54" s="35" t="s">
        <v>73</v>
      </c>
      <c r="G54" s="36" t="str">
        <f>_xlfn.UNICHAR(HEX2DEC(半角・全角[[#This Row],[Code(半)]]))</f>
        <v>ﾎ</v>
      </c>
      <c r="H54" s="36" t="str">
        <f>IF(ROW()&lt;=3, "-", IF((HEX2DEC(半角・全角[[#This Row],[Code(半)]])-1)=HEX2DEC($F53),"○", ""))</f>
        <v>○</v>
      </c>
      <c r="I54" s="35" t="s">
        <v>166</v>
      </c>
      <c r="J54" s="34" t="str">
        <f>_xlfn.UNICHAR(HEX2DEC(半角・全角[[#This Row],[Code(全)]]))</f>
        <v>ホ</v>
      </c>
      <c r="K54" s="36" t="str">
        <f>IF(ROW()&lt;=3, "-", IF((HEX2DEC(半角・全角[[#This Row],[Code(全)]])-1)=HEX2DEC($I53),"○", ""))</f>
        <v/>
      </c>
      <c r="L54" s="36" t="str">
        <f>TEXT(DEC2HEX(ABS(HEX2DEC(半角・全角[[#This Row],[Code(全)]])-HEX2DEC(半角・全角[[#This Row],[Code(半)]]))),"0000")</f>
        <v>CEB3</v>
      </c>
      <c r="M54" s="4" t="str">
        <f>SUBSTITUTE("NARROW_"&amp;半角・全角[[#This Row],[Prefix]]&amp;"_"&amp;半角・全角[[#This Row],[名称]],"-","_")</f>
        <v>NARROW_KATAKANA_HO</v>
      </c>
      <c r="N54" s="4" t="str">
        <f>SUBSTITUTE("WIDE_"&amp;半角・全角[[#This Row],[Prefix]]&amp;"_"&amp;半角・全角[[#This Row],[名称]],"-","_")</f>
        <v>WIDE_KATAKANA_HO</v>
      </c>
      <c r="O54" s="4">
        <f>HEX2DEC(半角・全角[[#This Row],[Code(全)]])</f>
        <v>12507</v>
      </c>
      <c r="P5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半角カタカナﾎ
/// &lt;/summary&gt;
public const char NARROW_KATAKANA_HO = '\uFF8E';</v>
      </c>
      <c r="Q5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全角カタカナホ
/// &lt;/summary&gt;
public const char WIDE_KATAKANA_HO = '\u30DB';</v>
      </c>
      <c r="R5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Chars.NARROW_KATAKANA_HO:
    resultCharArray[resultIndex++] = Chars.WIDE_KATAKANA_HO;
    break;</v>
      </c>
      <c r="S5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Chars.WIDE_KATAKANA_HO:
    resultCharArray[resultIndex++] = Chars.NARROW_KATAKANA_HO;
    break;</v>
      </c>
      <c r="T54" s="3" t="str">
        <f>"new NarrowWidePair() {Narrow = """&amp;半角・全角[[#This Row],[表示(半)]]&amp;""", Wide = """&amp;半角・全角[[#This Row],[表示(全)]]&amp;"""},"</f>
        <v>new NarrowWidePair() {Narrow = "ﾎ", Wide = "ホ"},</v>
      </c>
      <c r="U54" s="2"/>
    </row>
    <row r="55" spans="1:21" ht="15.75" customHeight="1" x14ac:dyDescent="0.4">
      <c r="C55" s="19" t="s">
        <v>729</v>
      </c>
      <c r="D55" s="19" t="s">
        <v>207</v>
      </c>
      <c r="E55" s="19" t="s">
        <v>816</v>
      </c>
      <c r="F55" s="20" t="s">
        <v>74</v>
      </c>
      <c r="G55" s="21" t="str">
        <f>_xlfn.UNICHAR(HEX2DEC(半角・全角[[#This Row],[Code(半)]]))</f>
        <v>ﾏ</v>
      </c>
      <c r="H55" s="21" t="str">
        <f>IF(ROW()&lt;=3, "-", IF((HEX2DEC(半角・全角[[#This Row],[Code(半)]])-1)=HEX2DEC($F54),"○", ""))</f>
        <v>○</v>
      </c>
      <c r="I55" s="20" t="s">
        <v>167</v>
      </c>
      <c r="J55" s="19" t="str">
        <f>_xlfn.UNICHAR(HEX2DEC(半角・全角[[#This Row],[Code(全)]]))</f>
        <v>マ</v>
      </c>
      <c r="K55" s="21" t="str">
        <f>IF(ROW()&lt;=3, "-", IF((HEX2DEC(半角・全角[[#This Row],[Code(全)]])-1)=HEX2DEC($I54),"○", ""))</f>
        <v/>
      </c>
      <c r="L55" s="21" t="str">
        <f>TEXT(DEC2HEX(ABS(HEX2DEC(半角・全角[[#This Row],[Code(全)]])-HEX2DEC(半角・全角[[#This Row],[Code(半)]]))),"0000")</f>
        <v>CEB1</v>
      </c>
      <c r="M55" s="4" t="str">
        <f>SUBSTITUTE("NARROW_"&amp;半角・全角[[#This Row],[Prefix]]&amp;"_"&amp;半角・全角[[#This Row],[名称]],"-","_")</f>
        <v>NARROW_KATAKANA_MA</v>
      </c>
      <c r="N55" s="4" t="str">
        <f>SUBSTITUTE("WIDE_"&amp;半角・全角[[#This Row],[Prefix]]&amp;"_"&amp;半角・全角[[#This Row],[名称]],"-","_")</f>
        <v>WIDE_KATAKANA_MA</v>
      </c>
      <c r="O55" s="4">
        <f>HEX2DEC(半角・全角[[#This Row],[Code(全)]])</f>
        <v>12510</v>
      </c>
      <c r="P5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半角カタカナﾏ
/// &lt;/summary&gt;
public const char NARROW_KATAKANA_MA = '\uFF8F';</v>
      </c>
      <c r="Q5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全角カタカナマ
/// &lt;/summary&gt;
public const char WIDE_KATAKANA_MA = '\u30DE';</v>
      </c>
      <c r="R5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Chars.NARROW_KATAKANA_MA:
    resultCharArray[resultIndex++] = Chars.WIDE_KATAKANA_MA;
    break;</v>
      </c>
      <c r="S5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Chars.WIDE_KATAKANA_MA:
    resultCharArray[resultIndex++] = Chars.NARROW_KATAKANA_MA;
    break;</v>
      </c>
      <c r="T55" s="3" t="str">
        <f>"new NarrowWidePair() {Narrow = """&amp;半角・全角[[#This Row],[表示(半)]]&amp;""", Wide = """&amp;半角・全角[[#This Row],[表示(全)]]&amp;"""},"</f>
        <v>new NarrowWidePair() {Narrow = "ﾏ", Wide = "マ"},</v>
      </c>
      <c r="U55" s="2"/>
    </row>
    <row r="56" spans="1:21" ht="15.75" customHeight="1" x14ac:dyDescent="0.4">
      <c r="C56" s="19" t="s">
        <v>730</v>
      </c>
      <c r="D56" s="19" t="s">
        <v>207</v>
      </c>
      <c r="E56" s="19" t="s">
        <v>816</v>
      </c>
      <c r="F56" s="20" t="s">
        <v>75</v>
      </c>
      <c r="G56" s="21" t="str">
        <f>_xlfn.UNICHAR(HEX2DEC(半角・全角[[#This Row],[Code(半)]]))</f>
        <v>ﾐ</v>
      </c>
      <c r="H56" s="21" t="str">
        <f>IF(ROW()&lt;=3, "-", IF((HEX2DEC(半角・全角[[#This Row],[Code(半)]])-1)=HEX2DEC($F55),"○", ""))</f>
        <v>○</v>
      </c>
      <c r="I56" s="20" t="s">
        <v>168</v>
      </c>
      <c r="J56" s="19" t="str">
        <f>_xlfn.UNICHAR(HEX2DEC(半角・全角[[#This Row],[Code(全)]]))</f>
        <v>ミ</v>
      </c>
      <c r="K56" s="21" t="str">
        <f>IF(ROW()&lt;=3, "-", IF((HEX2DEC(半角・全角[[#This Row],[Code(全)]])-1)=HEX2DEC($I55),"○", ""))</f>
        <v>○</v>
      </c>
      <c r="L56" s="21" t="str">
        <f>TEXT(DEC2HEX(ABS(HEX2DEC(半角・全角[[#This Row],[Code(全)]])-HEX2DEC(半角・全角[[#This Row],[Code(半)]]))),"0000")</f>
        <v>CEB1</v>
      </c>
      <c r="M56" s="4" t="str">
        <f>SUBSTITUTE("NARROW_"&amp;半角・全角[[#This Row],[Prefix]]&amp;"_"&amp;半角・全角[[#This Row],[名称]],"-","_")</f>
        <v>NARROW_KATAKANA_MI</v>
      </c>
      <c r="N56" s="4" t="str">
        <f>SUBSTITUTE("WIDE_"&amp;半角・全角[[#This Row],[Prefix]]&amp;"_"&amp;半角・全角[[#This Row],[名称]],"-","_")</f>
        <v>WIDE_KATAKANA_MI</v>
      </c>
      <c r="O56" s="4">
        <f>HEX2DEC(半角・全角[[#This Row],[Code(全)]])</f>
        <v>12511</v>
      </c>
      <c r="P5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半角カタカナﾐ
/// &lt;/summary&gt;
public const char NARROW_KATAKANA_MI = '\uFF90';</v>
      </c>
      <c r="Q5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全角カタカナミ
/// &lt;/summary&gt;
public const char WIDE_KATAKANA_MI = '\u30DF';</v>
      </c>
      <c r="R5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Chars.NARROW_KATAKANA_MI:
    resultCharArray[resultIndex++] = Chars.WIDE_KATAKANA_MI;
    break;</v>
      </c>
      <c r="S5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Chars.WIDE_KATAKANA_MI:
    resultCharArray[resultIndex++] = Chars.NARROW_KATAKANA_MI;
    break;</v>
      </c>
      <c r="T56" s="3" t="str">
        <f>"new NarrowWidePair() {Narrow = """&amp;半角・全角[[#This Row],[表示(半)]]&amp;""", Wide = """&amp;半角・全角[[#This Row],[表示(全)]]&amp;"""},"</f>
        <v>new NarrowWidePair() {Narrow = "ﾐ", Wide = "ミ"},</v>
      </c>
      <c r="U56" s="2"/>
    </row>
    <row r="57" spans="1:21" ht="15.75" customHeight="1" x14ac:dyDescent="0.4">
      <c r="C57" s="19" t="s">
        <v>731</v>
      </c>
      <c r="D57" s="19" t="s">
        <v>207</v>
      </c>
      <c r="E57" s="19" t="s">
        <v>816</v>
      </c>
      <c r="F57" s="20" t="s">
        <v>76</v>
      </c>
      <c r="G57" s="21" t="str">
        <f>_xlfn.UNICHAR(HEX2DEC(半角・全角[[#This Row],[Code(半)]]))</f>
        <v>ﾑ</v>
      </c>
      <c r="H57" s="21" t="str">
        <f>IF(ROW()&lt;=3, "-", IF((HEX2DEC(半角・全角[[#This Row],[Code(半)]])-1)=HEX2DEC($F56),"○", ""))</f>
        <v>○</v>
      </c>
      <c r="I57" s="20" t="s">
        <v>169</v>
      </c>
      <c r="J57" s="19" t="str">
        <f>_xlfn.UNICHAR(HEX2DEC(半角・全角[[#This Row],[Code(全)]]))</f>
        <v>ム</v>
      </c>
      <c r="K57" s="21" t="str">
        <f>IF(ROW()&lt;=3, "-", IF((HEX2DEC(半角・全角[[#This Row],[Code(全)]])-1)=HEX2DEC($I56),"○", ""))</f>
        <v>○</v>
      </c>
      <c r="L57" s="21" t="str">
        <f>TEXT(DEC2HEX(ABS(HEX2DEC(半角・全角[[#This Row],[Code(全)]])-HEX2DEC(半角・全角[[#This Row],[Code(半)]]))),"0000")</f>
        <v>CEB1</v>
      </c>
      <c r="M57" s="4" t="str">
        <f>SUBSTITUTE("NARROW_"&amp;半角・全角[[#This Row],[Prefix]]&amp;"_"&amp;半角・全角[[#This Row],[名称]],"-","_")</f>
        <v>NARROW_KATAKANA_MU</v>
      </c>
      <c r="N57" s="4" t="str">
        <f>SUBSTITUTE("WIDE_"&amp;半角・全角[[#This Row],[Prefix]]&amp;"_"&amp;半角・全角[[#This Row],[名称]],"-","_")</f>
        <v>WIDE_KATAKANA_MU</v>
      </c>
      <c r="O57" s="4">
        <f>HEX2DEC(半角・全角[[#This Row],[Code(全)]])</f>
        <v>12512</v>
      </c>
      <c r="P5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半角カタカナﾑ
/// &lt;/summary&gt;
public const char NARROW_KATAKANA_MU = '\uFF91';</v>
      </c>
      <c r="Q5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全角カタカナム
/// &lt;/summary&gt;
public const char WIDE_KATAKANA_MU = '\u30E0';</v>
      </c>
      <c r="R5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Chars.NARROW_KATAKANA_MU:
    resultCharArray[resultIndex++] = Chars.WIDE_KATAKANA_MU;
    break;</v>
      </c>
      <c r="S5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Chars.WIDE_KATAKANA_MU:
    resultCharArray[resultIndex++] = Chars.NARROW_KATAKANA_MU;
    break;</v>
      </c>
      <c r="T57" s="3" t="str">
        <f>"new NarrowWidePair() {Narrow = """&amp;半角・全角[[#This Row],[表示(半)]]&amp;""", Wide = """&amp;半角・全角[[#This Row],[表示(全)]]&amp;"""},"</f>
        <v>new NarrowWidePair() {Narrow = "ﾑ", Wide = "ム"},</v>
      </c>
      <c r="U57" s="2"/>
    </row>
    <row r="58" spans="1:21" ht="15.75" customHeight="1" x14ac:dyDescent="0.4">
      <c r="C58" s="19" t="s">
        <v>732</v>
      </c>
      <c r="D58" s="19" t="s">
        <v>207</v>
      </c>
      <c r="E58" s="19" t="s">
        <v>816</v>
      </c>
      <c r="F58" s="20" t="s">
        <v>77</v>
      </c>
      <c r="G58" s="21" t="str">
        <f>_xlfn.UNICHAR(HEX2DEC(半角・全角[[#This Row],[Code(半)]]))</f>
        <v>ﾒ</v>
      </c>
      <c r="H58" s="21" t="str">
        <f>IF(ROW()&lt;=3, "-", IF((HEX2DEC(半角・全角[[#This Row],[Code(半)]])-1)=HEX2DEC($F57),"○", ""))</f>
        <v>○</v>
      </c>
      <c r="I58" s="20" t="s">
        <v>170</v>
      </c>
      <c r="J58" s="19" t="str">
        <f>_xlfn.UNICHAR(HEX2DEC(半角・全角[[#This Row],[Code(全)]]))</f>
        <v>メ</v>
      </c>
      <c r="K58" s="21" t="str">
        <f>IF(ROW()&lt;=3, "-", IF((HEX2DEC(半角・全角[[#This Row],[Code(全)]])-1)=HEX2DEC($I57),"○", ""))</f>
        <v>○</v>
      </c>
      <c r="L58" s="21" t="str">
        <f>TEXT(DEC2HEX(ABS(HEX2DEC(半角・全角[[#This Row],[Code(全)]])-HEX2DEC(半角・全角[[#This Row],[Code(半)]]))),"0000")</f>
        <v>CEB1</v>
      </c>
      <c r="M58" s="4" t="str">
        <f>SUBSTITUTE("NARROW_"&amp;半角・全角[[#This Row],[Prefix]]&amp;"_"&amp;半角・全角[[#This Row],[名称]],"-","_")</f>
        <v>NARROW_KATAKANA_ME</v>
      </c>
      <c r="N58" s="4" t="str">
        <f>SUBSTITUTE("WIDE_"&amp;半角・全角[[#This Row],[Prefix]]&amp;"_"&amp;半角・全角[[#This Row],[名称]],"-","_")</f>
        <v>WIDE_KATAKANA_ME</v>
      </c>
      <c r="O58" s="4">
        <f>HEX2DEC(半角・全角[[#This Row],[Code(全)]])</f>
        <v>12513</v>
      </c>
      <c r="P5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半角カタカナﾒ
/// &lt;/summary&gt;
public const char NARROW_KATAKANA_ME = '\uFF92';</v>
      </c>
      <c r="Q5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全角カタカナメ
/// &lt;/summary&gt;
public const char WIDE_KATAKANA_ME = '\u30E1';</v>
      </c>
      <c r="R5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Chars.NARROW_KATAKANA_ME:
    resultCharArray[resultIndex++] = Chars.WIDE_KATAKANA_ME;
    break;</v>
      </c>
      <c r="S5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Chars.WIDE_KATAKANA_ME:
    resultCharArray[resultIndex++] = Chars.NARROW_KATAKANA_ME;
    break;</v>
      </c>
      <c r="T58" s="3" t="str">
        <f>"new NarrowWidePair() {Narrow = """&amp;半角・全角[[#This Row],[表示(半)]]&amp;""", Wide = """&amp;半角・全角[[#This Row],[表示(全)]]&amp;"""},"</f>
        <v>new NarrowWidePair() {Narrow = "ﾒ", Wide = "メ"},</v>
      </c>
      <c r="U58" s="2"/>
    </row>
    <row r="59" spans="1:21" ht="15.75" customHeight="1" x14ac:dyDescent="0.4">
      <c r="C59" s="19" t="s">
        <v>733</v>
      </c>
      <c r="D59" s="19" t="s">
        <v>207</v>
      </c>
      <c r="E59" s="19" t="s">
        <v>816</v>
      </c>
      <c r="F59" s="20" t="s">
        <v>78</v>
      </c>
      <c r="G59" s="21" t="str">
        <f>_xlfn.UNICHAR(HEX2DEC(半角・全角[[#This Row],[Code(半)]]))</f>
        <v>ﾓ</v>
      </c>
      <c r="H59" s="21" t="str">
        <f>IF(ROW()&lt;=3, "-", IF((HEX2DEC(半角・全角[[#This Row],[Code(半)]])-1)=HEX2DEC($F58),"○", ""))</f>
        <v>○</v>
      </c>
      <c r="I59" s="20" t="s">
        <v>171</v>
      </c>
      <c r="J59" s="19" t="str">
        <f>_xlfn.UNICHAR(HEX2DEC(半角・全角[[#This Row],[Code(全)]]))</f>
        <v>モ</v>
      </c>
      <c r="K59" s="21" t="str">
        <f>IF(ROW()&lt;=3, "-", IF((HEX2DEC(半角・全角[[#This Row],[Code(全)]])-1)=HEX2DEC($I58),"○", ""))</f>
        <v>○</v>
      </c>
      <c r="L59" s="21" t="str">
        <f>TEXT(DEC2HEX(ABS(HEX2DEC(半角・全角[[#This Row],[Code(全)]])-HEX2DEC(半角・全角[[#This Row],[Code(半)]]))),"0000")</f>
        <v>CEB1</v>
      </c>
      <c r="M59" s="4" t="str">
        <f>SUBSTITUTE("NARROW_"&amp;半角・全角[[#This Row],[Prefix]]&amp;"_"&amp;半角・全角[[#This Row],[名称]],"-","_")</f>
        <v>NARROW_KATAKANA_MO</v>
      </c>
      <c r="N59" s="4" t="str">
        <f>SUBSTITUTE("WIDE_"&amp;半角・全角[[#This Row],[Prefix]]&amp;"_"&amp;半角・全角[[#This Row],[名称]],"-","_")</f>
        <v>WIDE_KATAKANA_MO</v>
      </c>
      <c r="O59" s="4">
        <f>HEX2DEC(半角・全角[[#This Row],[Code(全)]])</f>
        <v>12514</v>
      </c>
      <c r="P5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半角カタカナﾓ
/// &lt;/summary&gt;
public const char NARROW_KATAKANA_MO = '\uFF93';</v>
      </c>
      <c r="Q5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全角カタカナモ
/// &lt;/summary&gt;
public const char WIDE_KATAKANA_MO = '\u30E2';</v>
      </c>
      <c r="R5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Chars.NARROW_KATAKANA_MO:
    resultCharArray[resultIndex++] = Chars.WIDE_KATAKANA_MO;
    break;</v>
      </c>
      <c r="S5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Chars.WIDE_KATAKANA_MO:
    resultCharArray[resultIndex++] = Chars.NARROW_KATAKANA_MO;
    break;</v>
      </c>
      <c r="T59" s="3" t="str">
        <f>"new NarrowWidePair() {Narrow = """&amp;半角・全角[[#This Row],[表示(半)]]&amp;""", Wide = """&amp;半角・全角[[#This Row],[表示(全)]]&amp;"""},"</f>
        <v>new NarrowWidePair() {Narrow = "ﾓ", Wide = "モ"},</v>
      </c>
      <c r="U59" s="2"/>
    </row>
    <row r="60" spans="1:21" ht="15.75" customHeight="1" x14ac:dyDescent="0.4">
      <c r="A60" s="4" t="str">
        <f>DEC2HEX(HEX2DEC(I60)+HEX2DEC($L$60)-ROUNDDOWN((HEX2DEC(I60)-HEX2DEC($I$60))/2,0)+IF(MOD(HEX2DEC(I60),2)=0,39,0))</f>
        <v>FF6C</v>
      </c>
      <c r="C60" s="10" t="s">
        <v>734</v>
      </c>
      <c r="D60" s="10" t="s">
        <v>207</v>
      </c>
      <c r="E60" s="10" t="s">
        <v>816</v>
      </c>
      <c r="F60" s="11" t="s">
        <v>39</v>
      </c>
      <c r="G60" s="12" t="str">
        <f>_xlfn.UNICHAR(HEX2DEC(半角・全角[[#This Row],[Code(半)]]))</f>
        <v>ｬ</v>
      </c>
      <c r="H60" s="12" t="str">
        <f>IF(ROW()&lt;=3, "-", IF((HEX2DEC(半角・全角[[#This Row],[Code(半)]])-1)=HEX2DEC($F59),"○", ""))</f>
        <v/>
      </c>
      <c r="I60" s="11" t="s">
        <v>132</v>
      </c>
      <c r="J60" s="10" t="str">
        <f>_xlfn.UNICHAR(HEX2DEC(半角・全角[[#This Row],[Code(全)]]))</f>
        <v>ャ</v>
      </c>
      <c r="K60" s="12" t="str">
        <f>IF(ROW()&lt;=3, "-", IF((HEX2DEC(半角・全角[[#This Row],[Code(全)]])-1)=HEX2DEC($I59),"○", ""))</f>
        <v>○</v>
      </c>
      <c r="L60" s="12" t="str">
        <f>TEXT(DEC2HEX(ABS(HEX2DEC(半角・全角[[#This Row],[Code(全)]])-HEX2DEC(半角・全角[[#This Row],[Code(半)]]))),"0000")</f>
        <v>CE89</v>
      </c>
      <c r="M60" s="4" t="str">
        <f>SUBSTITUTE("NARROW_"&amp;半角・全角[[#This Row],[Prefix]]&amp;"_"&amp;半角・全角[[#This Row],[名称]],"-","_")</f>
        <v>NARROW_KATAKANA_SMALL_YA</v>
      </c>
      <c r="N60" s="4" t="str">
        <f>SUBSTITUTE("WIDE_"&amp;半角・全角[[#This Row],[Prefix]]&amp;"_"&amp;半角・全角[[#This Row],[名称]],"-","_")</f>
        <v>WIDE_KATAKANA_SMALL_YA</v>
      </c>
      <c r="O60" s="4">
        <f>HEX2DEC(半角・全角[[#This Row],[Code(全)]])</f>
        <v>12515</v>
      </c>
      <c r="P6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半角カタカナｬ
/// &lt;/summary&gt;
public const char NARROW_KATAKANA_SMALL_YA = '\uFF6C';</v>
      </c>
      <c r="Q6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全角カタカナャ
/// &lt;/summary&gt;
public const char WIDE_KATAKANA_SMALL_YA = '\u30E3';</v>
      </c>
      <c r="R6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Chars.NARROW_KATAKANA_SMALL_YA:
    resultCharArray[resultIndex++] = Chars.WIDE_KATAKANA_SMALL_YA;
    break;</v>
      </c>
      <c r="S6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Chars.WIDE_KATAKANA_SMALL_YA:
    resultCharArray[resultIndex++] = Chars.NARROW_KATAKANA_SMALL_YA;
    break;</v>
      </c>
      <c r="T60" s="3" t="str">
        <f>"new NarrowWidePair() {Narrow = """&amp;半角・全角[[#This Row],[表示(半)]]&amp;""", Wide = """&amp;半角・全角[[#This Row],[表示(全)]]&amp;"""},"</f>
        <v>new NarrowWidePair() {Narrow = "ｬ", Wide = "ャ"},</v>
      </c>
      <c r="U60" s="2"/>
    </row>
    <row r="61" spans="1:21" ht="15.75" customHeight="1" x14ac:dyDescent="0.4">
      <c r="A61" s="4" t="str">
        <f t="shared" ref="A61:A65" si="3">DEC2HEX(HEX2DEC(I61)+HEX2DEC($L$60)-ROUNDDOWN((HEX2DEC(I61)-HEX2DEC($I$60))/2,0)+IF(MOD(HEX2DEC(I61),2)=0,39,0))</f>
        <v>FF94</v>
      </c>
      <c r="C61" s="22" t="s">
        <v>735</v>
      </c>
      <c r="D61" s="22" t="s">
        <v>207</v>
      </c>
      <c r="E61" s="22" t="s">
        <v>816</v>
      </c>
      <c r="F61" s="23" t="s">
        <v>79</v>
      </c>
      <c r="G61" s="24" t="str">
        <f>_xlfn.UNICHAR(HEX2DEC(半角・全角[[#This Row],[Code(半)]]))</f>
        <v>ﾔ</v>
      </c>
      <c r="H61" s="24" t="str">
        <f>IF(ROW()&lt;=3, "-", IF((HEX2DEC(半角・全角[[#This Row],[Code(半)]])-1)=HEX2DEC($F60),"○", ""))</f>
        <v/>
      </c>
      <c r="I61" s="23" t="s">
        <v>172</v>
      </c>
      <c r="J61" s="22" t="str">
        <f>_xlfn.UNICHAR(HEX2DEC(半角・全角[[#This Row],[Code(全)]]))</f>
        <v>ヤ</v>
      </c>
      <c r="K61" s="24" t="str">
        <f>IF(ROW()&lt;=3, "-", IF((HEX2DEC(半角・全角[[#This Row],[Code(全)]])-1)=HEX2DEC($I60),"○", ""))</f>
        <v>○</v>
      </c>
      <c r="L61" s="24" t="str">
        <f>TEXT(DEC2HEX(ABS(HEX2DEC(半角・全角[[#This Row],[Code(全)]])-HEX2DEC(半角・全角[[#This Row],[Code(半)]]))),"0000")</f>
        <v>CEB0</v>
      </c>
      <c r="M61" s="4" t="str">
        <f>SUBSTITUTE("NARROW_"&amp;半角・全角[[#This Row],[Prefix]]&amp;"_"&amp;半角・全角[[#This Row],[名称]],"-","_")</f>
        <v>NARROW_KATAKANA_YA</v>
      </c>
      <c r="N61" s="4" t="str">
        <f>SUBSTITUTE("WIDE_"&amp;半角・全角[[#This Row],[Prefix]]&amp;"_"&amp;半角・全角[[#This Row],[名称]],"-","_")</f>
        <v>WIDE_KATAKANA_YA</v>
      </c>
      <c r="O61" s="4">
        <f>HEX2DEC(半角・全角[[#This Row],[Code(全)]])</f>
        <v>12516</v>
      </c>
      <c r="P6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半角カタカナﾔ
/// &lt;/summary&gt;
public const char NARROW_KATAKANA_YA = '\uFF94';</v>
      </c>
      <c r="Q6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全角カタカナヤ
/// &lt;/summary&gt;
public const char WIDE_KATAKANA_YA = '\u30E4';</v>
      </c>
      <c r="R6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Chars.NARROW_KATAKANA_YA:
    resultCharArray[resultIndex++] = Chars.WIDE_KATAKANA_YA;
    break;</v>
      </c>
      <c r="S6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Chars.WIDE_KATAKANA_YA:
    resultCharArray[resultIndex++] = Chars.NARROW_KATAKANA_YA;
    break;</v>
      </c>
      <c r="T61" s="3" t="str">
        <f>"new NarrowWidePair() {Narrow = """&amp;半角・全角[[#This Row],[表示(半)]]&amp;""", Wide = """&amp;半角・全角[[#This Row],[表示(全)]]&amp;"""},"</f>
        <v>new NarrowWidePair() {Narrow = "ﾔ", Wide = "ヤ"},</v>
      </c>
      <c r="U61" s="2"/>
    </row>
    <row r="62" spans="1:21" ht="15.75" customHeight="1" x14ac:dyDescent="0.4">
      <c r="A62" s="4" t="str">
        <f t="shared" si="3"/>
        <v>FF6D</v>
      </c>
      <c r="C62" s="10" t="s">
        <v>736</v>
      </c>
      <c r="D62" s="10" t="s">
        <v>207</v>
      </c>
      <c r="E62" s="10" t="s">
        <v>816</v>
      </c>
      <c r="F62" s="11" t="s">
        <v>40</v>
      </c>
      <c r="G62" s="12" t="str">
        <f>_xlfn.UNICHAR(HEX2DEC(半角・全角[[#This Row],[Code(半)]]))</f>
        <v>ｭ</v>
      </c>
      <c r="H62" s="12" t="str">
        <f>IF(ROW()&lt;=3, "-", IF((HEX2DEC(半角・全角[[#This Row],[Code(半)]])-1)=HEX2DEC($F61),"○", ""))</f>
        <v/>
      </c>
      <c r="I62" s="11" t="s">
        <v>133</v>
      </c>
      <c r="J62" s="10" t="str">
        <f>_xlfn.UNICHAR(HEX2DEC(半角・全角[[#This Row],[Code(全)]]))</f>
        <v>ュ</v>
      </c>
      <c r="K62" s="12" t="str">
        <f>IF(ROW()&lt;=3, "-", IF((HEX2DEC(半角・全角[[#This Row],[Code(全)]])-1)=HEX2DEC($I61),"○", ""))</f>
        <v>○</v>
      </c>
      <c r="L62" s="12" t="str">
        <f>TEXT(DEC2HEX(ABS(HEX2DEC(半角・全角[[#This Row],[Code(全)]])-HEX2DEC(半角・全角[[#This Row],[Code(半)]]))),"0000")</f>
        <v>CE88</v>
      </c>
      <c r="M62" s="4" t="str">
        <f>SUBSTITUTE("NARROW_"&amp;半角・全角[[#This Row],[Prefix]]&amp;"_"&amp;半角・全角[[#This Row],[名称]],"-","_")</f>
        <v>NARROW_KATAKANA_SMALL_YU</v>
      </c>
      <c r="N62" s="4" t="str">
        <f>SUBSTITUTE("WIDE_"&amp;半角・全角[[#This Row],[Prefix]]&amp;"_"&amp;半角・全角[[#This Row],[名称]],"-","_")</f>
        <v>WIDE_KATAKANA_SMALL_YU</v>
      </c>
      <c r="O62" s="4">
        <f>HEX2DEC(半角・全角[[#This Row],[Code(全)]])</f>
        <v>12517</v>
      </c>
      <c r="P6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半角カタカナｭ
/// &lt;/summary&gt;
public const char NARROW_KATAKANA_SMALL_YU = '\uFF6D';</v>
      </c>
      <c r="Q6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全角カタカナュ
/// &lt;/summary&gt;
public const char WIDE_KATAKANA_SMALL_YU = '\u30E5';</v>
      </c>
      <c r="R6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Chars.NARROW_KATAKANA_SMALL_YU:
    resultCharArray[resultIndex++] = Chars.WIDE_KATAKANA_SMALL_YU;
    break;</v>
      </c>
      <c r="S6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Chars.WIDE_KATAKANA_SMALL_YU:
    resultCharArray[resultIndex++] = Chars.NARROW_KATAKANA_SMALL_YU;
    break;</v>
      </c>
      <c r="T62" s="3" t="str">
        <f>"new NarrowWidePair() {Narrow = """&amp;半角・全角[[#This Row],[表示(半)]]&amp;""", Wide = """&amp;半角・全角[[#This Row],[表示(全)]]&amp;"""},"</f>
        <v>new NarrowWidePair() {Narrow = "ｭ", Wide = "ュ"},</v>
      </c>
      <c r="U62" s="2"/>
    </row>
    <row r="63" spans="1:21" ht="15.75" customHeight="1" x14ac:dyDescent="0.4">
      <c r="A63" s="4" t="str">
        <f t="shared" si="3"/>
        <v>FF95</v>
      </c>
      <c r="C63" s="22" t="s">
        <v>737</v>
      </c>
      <c r="D63" s="22" t="s">
        <v>207</v>
      </c>
      <c r="E63" s="22" t="s">
        <v>816</v>
      </c>
      <c r="F63" s="23" t="s">
        <v>80</v>
      </c>
      <c r="G63" s="24" t="str">
        <f>_xlfn.UNICHAR(HEX2DEC(半角・全角[[#This Row],[Code(半)]]))</f>
        <v>ﾕ</v>
      </c>
      <c r="H63" s="24" t="str">
        <f>IF(ROW()&lt;=3, "-", IF((HEX2DEC(半角・全角[[#This Row],[Code(半)]])-1)=HEX2DEC($F62),"○", ""))</f>
        <v/>
      </c>
      <c r="I63" s="23" t="s">
        <v>173</v>
      </c>
      <c r="J63" s="22" t="str">
        <f>_xlfn.UNICHAR(HEX2DEC(半角・全角[[#This Row],[Code(全)]]))</f>
        <v>ユ</v>
      </c>
      <c r="K63" s="24" t="str">
        <f>IF(ROW()&lt;=3, "-", IF((HEX2DEC(半角・全角[[#This Row],[Code(全)]])-1)=HEX2DEC($I62),"○", ""))</f>
        <v>○</v>
      </c>
      <c r="L63" s="24" t="str">
        <f>TEXT(DEC2HEX(ABS(HEX2DEC(半角・全角[[#This Row],[Code(全)]])-HEX2DEC(半角・全角[[#This Row],[Code(半)]]))),"0000")</f>
        <v>CEAF</v>
      </c>
      <c r="M63" s="4" t="str">
        <f>SUBSTITUTE("NARROW_"&amp;半角・全角[[#This Row],[Prefix]]&amp;"_"&amp;半角・全角[[#This Row],[名称]],"-","_")</f>
        <v>NARROW_KATAKANA_YU</v>
      </c>
      <c r="N63" s="4" t="str">
        <f>SUBSTITUTE("WIDE_"&amp;半角・全角[[#This Row],[Prefix]]&amp;"_"&amp;半角・全角[[#This Row],[名称]],"-","_")</f>
        <v>WIDE_KATAKANA_YU</v>
      </c>
      <c r="O63" s="4">
        <f>HEX2DEC(半角・全角[[#This Row],[Code(全)]])</f>
        <v>12518</v>
      </c>
      <c r="P6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半角カタカナﾕ
/// &lt;/summary&gt;
public const char NARROW_KATAKANA_YU = '\uFF95';</v>
      </c>
      <c r="Q6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全角カタカナユ
/// &lt;/summary&gt;
public const char WIDE_KATAKANA_YU = '\u30E6';</v>
      </c>
      <c r="R6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Chars.NARROW_KATAKANA_YU:
    resultCharArray[resultIndex++] = Chars.WIDE_KATAKANA_YU;
    break;</v>
      </c>
      <c r="S6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Chars.WIDE_KATAKANA_YU:
    resultCharArray[resultIndex++] = Chars.NARROW_KATAKANA_YU;
    break;</v>
      </c>
      <c r="T63" s="3" t="str">
        <f>"new NarrowWidePair() {Narrow = """&amp;半角・全角[[#This Row],[表示(半)]]&amp;""", Wide = """&amp;半角・全角[[#This Row],[表示(全)]]&amp;"""},"</f>
        <v>new NarrowWidePair() {Narrow = "ﾕ", Wide = "ユ"},</v>
      </c>
      <c r="U63" s="2"/>
    </row>
    <row r="64" spans="1:21" ht="15.75" customHeight="1" x14ac:dyDescent="0.4">
      <c r="A64" s="4" t="str">
        <f t="shared" si="3"/>
        <v>FF6E</v>
      </c>
      <c r="C64" s="10" t="s">
        <v>738</v>
      </c>
      <c r="D64" s="10" t="s">
        <v>207</v>
      </c>
      <c r="E64" s="10" t="s">
        <v>816</v>
      </c>
      <c r="F64" s="11" t="s">
        <v>41</v>
      </c>
      <c r="G64" s="12" t="str">
        <f>_xlfn.UNICHAR(HEX2DEC(半角・全角[[#This Row],[Code(半)]]))</f>
        <v>ｮ</v>
      </c>
      <c r="H64" s="12" t="str">
        <f>IF(ROW()&lt;=3, "-", IF((HEX2DEC(半角・全角[[#This Row],[Code(半)]])-1)=HEX2DEC($F63),"○", ""))</f>
        <v/>
      </c>
      <c r="I64" s="11" t="s">
        <v>134</v>
      </c>
      <c r="J64" s="10" t="str">
        <f>_xlfn.UNICHAR(HEX2DEC(半角・全角[[#This Row],[Code(全)]]))</f>
        <v>ョ</v>
      </c>
      <c r="K64" s="12" t="str">
        <f>IF(ROW()&lt;=3, "-", IF((HEX2DEC(半角・全角[[#This Row],[Code(全)]])-1)=HEX2DEC($I63),"○", ""))</f>
        <v>○</v>
      </c>
      <c r="L64" s="12" t="str">
        <f>TEXT(DEC2HEX(ABS(HEX2DEC(半角・全角[[#This Row],[Code(全)]])-HEX2DEC(半角・全角[[#This Row],[Code(半)]]))),"0000")</f>
        <v>CE87</v>
      </c>
      <c r="M64" s="4" t="str">
        <f>SUBSTITUTE("NARROW_"&amp;半角・全角[[#This Row],[Prefix]]&amp;"_"&amp;半角・全角[[#This Row],[名称]],"-","_")</f>
        <v>NARROW_KATAKANA_SMALL_YO</v>
      </c>
      <c r="N64" s="4" t="str">
        <f>SUBSTITUTE("WIDE_"&amp;半角・全角[[#This Row],[Prefix]]&amp;"_"&amp;半角・全角[[#This Row],[名称]],"-","_")</f>
        <v>WIDE_KATAKANA_SMALL_YO</v>
      </c>
      <c r="O64" s="4">
        <f>HEX2DEC(半角・全角[[#This Row],[Code(全)]])</f>
        <v>12519</v>
      </c>
      <c r="P6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半角カタカナｮ
/// &lt;/summary&gt;
public const char NARROW_KATAKANA_SMALL_YO = '\uFF6E';</v>
      </c>
      <c r="Q6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全角カタカナョ
/// &lt;/summary&gt;
public const char WIDE_KATAKANA_SMALL_YO = '\u30E7';</v>
      </c>
      <c r="R6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Chars.NARROW_KATAKANA_SMALL_YO:
    resultCharArray[resultIndex++] = Chars.WIDE_KATAKANA_SMALL_YO;
    break;</v>
      </c>
      <c r="S6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Chars.WIDE_KATAKANA_SMALL_YO:
    resultCharArray[resultIndex++] = Chars.NARROW_KATAKANA_SMALL_YO;
    break;</v>
      </c>
      <c r="T64" s="3" t="str">
        <f>"new NarrowWidePair() {Narrow = """&amp;半角・全角[[#This Row],[表示(半)]]&amp;""", Wide = """&amp;半角・全角[[#This Row],[表示(全)]]&amp;"""},"</f>
        <v>new NarrowWidePair() {Narrow = "ｮ", Wide = "ョ"},</v>
      </c>
      <c r="U64" s="2"/>
    </row>
    <row r="65" spans="1:21" ht="15.75" customHeight="1" x14ac:dyDescent="0.4">
      <c r="A65" s="4" t="str">
        <f t="shared" si="3"/>
        <v>FF96</v>
      </c>
      <c r="C65" s="22" t="s">
        <v>739</v>
      </c>
      <c r="D65" s="22" t="s">
        <v>207</v>
      </c>
      <c r="E65" s="22" t="s">
        <v>816</v>
      </c>
      <c r="F65" s="23" t="s">
        <v>81</v>
      </c>
      <c r="G65" s="24" t="str">
        <f>_xlfn.UNICHAR(HEX2DEC(半角・全角[[#This Row],[Code(半)]]))</f>
        <v>ﾖ</v>
      </c>
      <c r="H65" s="24" t="str">
        <f>IF(ROW()&lt;=3, "-", IF((HEX2DEC(半角・全角[[#This Row],[Code(半)]])-1)=HEX2DEC($F64),"○", ""))</f>
        <v/>
      </c>
      <c r="I65" s="23" t="s">
        <v>174</v>
      </c>
      <c r="J65" s="22" t="str">
        <f>_xlfn.UNICHAR(HEX2DEC(半角・全角[[#This Row],[Code(全)]]))</f>
        <v>ヨ</v>
      </c>
      <c r="K65" s="24" t="str">
        <f>IF(ROW()&lt;=3, "-", IF((HEX2DEC(半角・全角[[#This Row],[Code(全)]])-1)=HEX2DEC($I64),"○", ""))</f>
        <v>○</v>
      </c>
      <c r="L65" s="24" t="str">
        <f>TEXT(DEC2HEX(ABS(HEX2DEC(半角・全角[[#This Row],[Code(全)]])-HEX2DEC(半角・全角[[#This Row],[Code(半)]]))),"0000")</f>
        <v>CEAE</v>
      </c>
      <c r="M65" s="4" t="str">
        <f>SUBSTITUTE("NARROW_"&amp;半角・全角[[#This Row],[Prefix]]&amp;"_"&amp;半角・全角[[#This Row],[名称]],"-","_")</f>
        <v>NARROW_KATAKANA_YO</v>
      </c>
      <c r="N65" s="4" t="str">
        <f>SUBSTITUTE("WIDE_"&amp;半角・全角[[#This Row],[Prefix]]&amp;"_"&amp;半角・全角[[#This Row],[名称]],"-","_")</f>
        <v>WIDE_KATAKANA_YO</v>
      </c>
      <c r="O65" s="4">
        <f>HEX2DEC(半角・全角[[#This Row],[Code(全)]])</f>
        <v>12520</v>
      </c>
      <c r="P6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半角カタカナﾖ
/// &lt;/summary&gt;
public const char NARROW_KATAKANA_YO = '\uFF96';</v>
      </c>
      <c r="Q6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全角カタカナヨ
/// &lt;/summary&gt;
public const char WIDE_KATAKANA_YO = '\u30E8';</v>
      </c>
      <c r="R6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Chars.NARROW_KATAKANA_YO:
    resultCharArray[resultIndex++] = Chars.WIDE_KATAKANA_YO;
    break;</v>
      </c>
      <c r="S6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Chars.WIDE_KATAKANA_YO:
    resultCharArray[resultIndex++] = Chars.NARROW_KATAKANA_YO;
    break;</v>
      </c>
      <c r="T65" s="3" t="str">
        <f>"new NarrowWidePair() {Narrow = """&amp;半角・全角[[#This Row],[表示(半)]]&amp;""", Wide = """&amp;半角・全角[[#This Row],[表示(全)]]&amp;"""},"</f>
        <v>new NarrowWidePair() {Narrow = "ﾖ", Wide = "ヨ"},</v>
      </c>
      <c r="U65" s="2"/>
    </row>
    <row r="66" spans="1:21" ht="15.75" customHeight="1" x14ac:dyDescent="0.4">
      <c r="C66" s="25" t="s">
        <v>740</v>
      </c>
      <c r="D66" s="25" t="s">
        <v>207</v>
      </c>
      <c r="E66" s="25" t="s">
        <v>816</v>
      </c>
      <c r="F66" s="26" t="s">
        <v>82</v>
      </c>
      <c r="G66" s="27" t="str">
        <f>_xlfn.UNICHAR(HEX2DEC(半角・全角[[#This Row],[Code(半)]]))</f>
        <v>ﾗ</v>
      </c>
      <c r="H66" s="27" t="str">
        <f>IF(ROW()&lt;=3, "-", IF((HEX2DEC(半角・全角[[#This Row],[Code(半)]])-1)=HEX2DEC($F65),"○", ""))</f>
        <v>○</v>
      </c>
      <c r="I66" s="26" t="s">
        <v>175</v>
      </c>
      <c r="J66" s="25" t="str">
        <f>_xlfn.UNICHAR(HEX2DEC(半角・全角[[#This Row],[Code(全)]]))</f>
        <v>ラ</v>
      </c>
      <c r="K66" s="27" t="str">
        <f>IF(ROW()&lt;=3, "-", IF((HEX2DEC(半角・全角[[#This Row],[Code(全)]])-1)=HEX2DEC($I65),"○", ""))</f>
        <v>○</v>
      </c>
      <c r="L66" s="27" t="str">
        <f>TEXT(DEC2HEX(ABS(HEX2DEC(半角・全角[[#This Row],[Code(全)]])-HEX2DEC(半角・全角[[#This Row],[Code(半)]]))),"0000")</f>
        <v>CEAE</v>
      </c>
      <c r="M66" s="4" t="str">
        <f>SUBSTITUTE("NARROW_"&amp;半角・全角[[#This Row],[Prefix]]&amp;"_"&amp;半角・全角[[#This Row],[名称]],"-","_")</f>
        <v>NARROW_KATAKANA_RA</v>
      </c>
      <c r="N66" s="4" t="str">
        <f>SUBSTITUTE("WIDE_"&amp;半角・全角[[#This Row],[Prefix]]&amp;"_"&amp;半角・全角[[#This Row],[名称]],"-","_")</f>
        <v>WIDE_KATAKANA_RA</v>
      </c>
      <c r="O66" s="4">
        <f>HEX2DEC(半角・全角[[#This Row],[Code(全)]])</f>
        <v>12521</v>
      </c>
      <c r="P6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半角カタカナﾗ
/// &lt;/summary&gt;
public const char NARROW_KATAKANA_RA = '\uFF97';</v>
      </c>
      <c r="Q6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全角カタカナラ
/// &lt;/summary&gt;
public const char WIDE_KATAKANA_RA = '\u30E9';</v>
      </c>
      <c r="R6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Chars.NARROW_KATAKANA_RA:
    resultCharArray[resultIndex++] = Chars.WIDE_KATAKANA_RA;
    break;</v>
      </c>
      <c r="S6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Chars.WIDE_KATAKANA_RA:
    resultCharArray[resultIndex++] = Chars.NARROW_KATAKANA_RA;
    break;</v>
      </c>
      <c r="T66" s="3" t="str">
        <f>"new NarrowWidePair() {Narrow = """&amp;半角・全角[[#This Row],[表示(半)]]&amp;""", Wide = """&amp;半角・全角[[#This Row],[表示(全)]]&amp;"""},"</f>
        <v>new NarrowWidePair() {Narrow = "ﾗ", Wide = "ラ"},</v>
      </c>
      <c r="U66" s="2"/>
    </row>
    <row r="67" spans="1:21" ht="15.75" customHeight="1" x14ac:dyDescent="0.4">
      <c r="C67" s="25" t="s">
        <v>741</v>
      </c>
      <c r="D67" s="25" t="s">
        <v>207</v>
      </c>
      <c r="E67" s="25" t="s">
        <v>816</v>
      </c>
      <c r="F67" s="26" t="s">
        <v>83</v>
      </c>
      <c r="G67" s="27" t="str">
        <f>_xlfn.UNICHAR(HEX2DEC(半角・全角[[#This Row],[Code(半)]]))</f>
        <v>ﾘ</v>
      </c>
      <c r="H67" s="27" t="str">
        <f>IF(ROW()&lt;=3, "-", IF((HEX2DEC(半角・全角[[#This Row],[Code(半)]])-1)=HEX2DEC($F66),"○", ""))</f>
        <v>○</v>
      </c>
      <c r="I67" s="26" t="s">
        <v>176</v>
      </c>
      <c r="J67" s="25" t="str">
        <f>_xlfn.UNICHAR(HEX2DEC(半角・全角[[#This Row],[Code(全)]]))</f>
        <v>リ</v>
      </c>
      <c r="K67" s="27" t="str">
        <f>IF(ROW()&lt;=3, "-", IF((HEX2DEC(半角・全角[[#This Row],[Code(全)]])-1)=HEX2DEC($I66),"○", ""))</f>
        <v>○</v>
      </c>
      <c r="L67" s="27" t="str">
        <f>TEXT(DEC2HEX(ABS(HEX2DEC(半角・全角[[#This Row],[Code(全)]])-HEX2DEC(半角・全角[[#This Row],[Code(半)]]))),"0000")</f>
        <v>CEAE</v>
      </c>
      <c r="M67" s="4" t="str">
        <f>SUBSTITUTE("NARROW_"&amp;半角・全角[[#This Row],[Prefix]]&amp;"_"&amp;半角・全角[[#This Row],[名称]],"-","_")</f>
        <v>NARROW_KATAKANA_RI</v>
      </c>
      <c r="N67" s="4" t="str">
        <f>SUBSTITUTE("WIDE_"&amp;半角・全角[[#This Row],[Prefix]]&amp;"_"&amp;半角・全角[[#This Row],[名称]],"-","_")</f>
        <v>WIDE_KATAKANA_RI</v>
      </c>
      <c r="O67" s="4">
        <f>HEX2DEC(半角・全角[[#This Row],[Code(全)]])</f>
        <v>12522</v>
      </c>
      <c r="P6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半角カタカナﾘ
/// &lt;/summary&gt;
public const char NARROW_KATAKANA_RI = '\uFF98';</v>
      </c>
      <c r="Q6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全角カタカナリ
/// &lt;/summary&gt;
public const char WIDE_KATAKANA_RI = '\u30EA';</v>
      </c>
      <c r="R6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Chars.NARROW_KATAKANA_RI:
    resultCharArray[resultIndex++] = Chars.WIDE_KATAKANA_RI;
    break;</v>
      </c>
      <c r="S6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Chars.WIDE_KATAKANA_RI:
    resultCharArray[resultIndex++] = Chars.NARROW_KATAKANA_RI;
    break;</v>
      </c>
      <c r="T67" s="3" t="str">
        <f>"new NarrowWidePair() {Narrow = """&amp;半角・全角[[#This Row],[表示(半)]]&amp;""", Wide = """&amp;半角・全角[[#This Row],[表示(全)]]&amp;"""},"</f>
        <v>new NarrowWidePair() {Narrow = "ﾘ", Wide = "リ"},</v>
      </c>
      <c r="U67" s="2"/>
    </row>
    <row r="68" spans="1:21" ht="15.75" customHeight="1" x14ac:dyDescent="0.4">
      <c r="C68" s="25" t="s">
        <v>742</v>
      </c>
      <c r="D68" s="25" t="s">
        <v>207</v>
      </c>
      <c r="E68" s="25" t="s">
        <v>816</v>
      </c>
      <c r="F68" s="26" t="s">
        <v>84</v>
      </c>
      <c r="G68" s="27" t="str">
        <f>_xlfn.UNICHAR(HEX2DEC(半角・全角[[#This Row],[Code(半)]]))</f>
        <v>ﾙ</v>
      </c>
      <c r="H68" s="27" t="str">
        <f>IF(ROW()&lt;=3, "-", IF((HEX2DEC(半角・全角[[#This Row],[Code(半)]])-1)=HEX2DEC($F67),"○", ""))</f>
        <v>○</v>
      </c>
      <c r="I68" s="26" t="s">
        <v>177</v>
      </c>
      <c r="J68" s="25" t="str">
        <f>_xlfn.UNICHAR(HEX2DEC(半角・全角[[#This Row],[Code(全)]]))</f>
        <v>ル</v>
      </c>
      <c r="K68" s="27" t="str">
        <f>IF(ROW()&lt;=3, "-", IF((HEX2DEC(半角・全角[[#This Row],[Code(全)]])-1)=HEX2DEC($I67),"○", ""))</f>
        <v>○</v>
      </c>
      <c r="L68" s="27" t="str">
        <f>TEXT(DEC2HEX(ABS(HEX2DEC(半角・全角[[#This Row],[Code(全)]])-HEX2DEC(半角・全角[[#This Row],[Code(半)]]))),"0000")</f>
        <v>CEAE</v>
      </c>
      <c r="M68" s="4" t="str">
        <f>SUBSTITUTE("NARROW_"&amp;半角・全角[[#This Row],[Prefix]]&amp;"_"&amp;半角・全角[[#This Row],[名称]],"-","_")</f>
        <v>NARROW_KATAKANA_RU</v>
      </c>
      <c r="N68" s="4" t="str">
        <f>SUBSTITUTE("WIDE_"&amp;半角・全角[[#This Row],[Prefix]]&amp;"_"&amp;半角・全角[[#This Row],[名称]],"-","_")</f>
        <v>WIDE_KATAKANA_RU</v>
      </c>
      <c r="O68" s="4">
        <f>HEX2DEC(半角・全角[[#This Row],[Code(全)]])</f>
        <v>12523</v>
      </c>
      <c r="P6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半角カタカナﾙ
/// &lt;/summary&gt;
public const char NARROW_KATAKANA_RU = '\uFF99';</v>
      </c>
      <c r="Q6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全角カタカナル
/// &lt;/summary&gt;
public const char WIDE_KATAKANA_RU = '\u30EB';</v>
      </c>
      <c r="R6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Chars.NARROW_KATAKANA_RU:
    resultCharArray[resultIndex++] = Chars.WIDE_KATAKANA_RU;
    break;</v>
      </c>
      <c r="S6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Chars.WIDE_KATAKANA_RU:
    resultCharArray[resultIndex++] = Chars.NARROW_KATAKANA_RU;
    break;</v>
      </c>
      <c r="T68" s="3" t="str">
        <f>"new NarrowWidePair() {Narrow = """&amp;半角・全角[[#This Row],[表示(半)]]&amp;""", Wide = """&amp;半角・全角[[#This Row],[表示(全)]]&amp;"""},"</f>
        <v>new NarrowWidePair() {Narrow = "ﾙ", Wide = "ル"},</v>
      </c>
      <c r="U68" s="2"/>
    </row>
    <row r="69" spans="1:21" ht="15.75" customHeight="1" x14ac:dyDescent="0.4">
      <c r="C69" s="25" t="s">
        <v>743</v>
      </c>
      <c r="D69" s="25" t="s">
        <v>207</v>
      </c>
      <c r="E69" s="25" t="s">
        <v>816</v>
      </c>
      <c r="F69" s="26" t="s">
        <v>85</v>
      </c>
      <c r="G69" s="27" t="str">
        <f>_xlfn.UNICHAR(HEX2DEC(半角・全角[[#This Row],[Code(半)]]))</f>
        <v>ﾚ</v>
      </c>
      <c r="H69" s="27" t="str">
        <f>IF(ROW()&lt;=3, "-", IF((HEX2DEC(半角・全角[[#This Row],[Code(半)]])-1)=HEX2DEC($F68),"○", ""))</f>
        <v>○</v>
      </c>
      <c r="I69" s="26" t="s">
        <v>178</v>
      </c>
      <c r="J69" s="25" t="str">
        <f>_xlfn.UNICHAR(HEX2DEC(半角・全角[[#This Row],[Code(全)]]))</f>
        <v>レ</v>
      </c>
      <c r="K69" s="27" t="str">
        <f>IF(ROW()&lt;=3, "-", IF((HEX2DEC(半角・全角[[#This Row],[Code(全)]])-1)=HEX2DEC($I68),"○", ""))</f>
        <v>○</v>
      </c>
      <c r="L69" s="27" t="str">
        <f>TEXT(DEC2HEX(ABS(HEX2DEC(半角・全角[[#This Row],[Code(全)]])-HEX2DEC(半角・全角[[#This Row],[Code(半)]]))),"0000")</f>
        <v>CEAE</v>
      </c>
      <c r="M69" s="4" t="str">
        <f>SUBSTITUTE("NARROW_"&amp;半角・全角[[#This Row],[Prefix]]&amp;"_"&amp;半角・全角[[#This Row],[名称]],"-","_")</f>
        <v>NARROW_KATAKANA_RE</v>
      </c>
      <c r="N69" s="4" t="str">
        <f>SUBSTITUTE("WIDE_"&amp;半角・全角[[#This Row],[Prefix]]&amp;"_"&amp;半角・全角[[#This Row],[名称]],"-","_")</f>
        <v>WIDE_KATAKANA_RE</v>
      </c>
      <c r="O69" s="4">
        <f>HEX2DEC(半角・全角[[#This Row],[Code(全)]])</f>
        <v>12524</v>
      </c>
      <c r="P6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半角カタカナﾚ
/// &lt;/summary&gt;
public const char NARROW_KATAKANA_RE = '\uFF9A';</v>
      </c>
      <c r="Q6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全角カタカナレ
/// &lt;/summary&gt;
public const char WIDE_KATAKANA_RE = '\u30EC';</v>
      </c>
      <c r="R6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Chars.NARROW_KATAKANA_RE:
    resultCharArray[resultIndex++] = Chars.WIDE_KATAKANA_RE;
    break;</v>
      </c>
      <c r="S6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Chars.WIDE_KATAKANA_RE:
    resultCharArray[resultIndex++] = Chars.NARROW_KATAKANA_RE;
    break;</v>
      </c>
      <c r="T69" s="3" t="str">
        <f>"new NarrowWidePair() {Narrow = """&amp;半角・全角[[#This Row],[表示(半)]]&amp;""", Wide = """&amp;半角・全角[[#This Row],[表示(全)]]&amp;"""},"</f>
        <v>new NarrowWidePair() {Narrow = "ﾚ", Wide = "レ"},</v>
      </c>
      <c r="U69" s="2"/>
    </row>
    <row r="70" spans="1:21" ht="15.75" customHeight="1" x14ac:dyDescent="0.4">
      <c r="C70" s="25" t="s">
        <v>744</v>
      </c>
      <c r="D70" s="25" t="s">
        <v>207</v>
      </c>
      <c r="E70" s="25" t="s">
        <v>816</v>
      </c>
      <c r="F70" s="26" t="s">
        <v>86</v>
      </c>
      <c r="G70" s="27" t="str">
        <f>_xlfn.UNICHAR(HEX2DEC(半角・全角[[#This Row],[Code(半)]]))</f>
        <v>ﾛ</v>
      </c>
      <c r="H70" s="27" t="str">
        <f>IF(ROW()&lt;=3, "-", IF((HEX2DEC(半角・全角[[#This Row],[Code(半)]])-1)=HEX2DEC($F69),"○", ""))</f>
        <v>○</v>
      </c>
      <c r="I70" s="26" t="s">
        <v>179</v>
      </c>
      <c r="J70" s="25" t="str">
        <f>_xlfn.UNICHAR(HEX2DEC(半角・全角[[#This Row],[Code(全)]]))</f>
        <v>ロ</v>
      </c>
      <c r="K70" s="27" t="str">
        <f>IF(ROW()&lt;=3, "-", IF((HEX2DEC(半角・全角[[#This Row],[Code(全)]])-1)=HEX2DEC($I69),"○", ""))</f>
        <v>○</v>
      </c>
      <c r="L70" s="27" t="str">
        <f>TEXT(DEC2HEX(ABS(HEX2DEC(半角・全角[[#This Row],[Code(全)]])-HEX2DEC(半角・全角[[#This Row],[Code(半)]]))),"0000")</f>
        <v>CEAE</v>
      </c>
      <c r="M70" s="4" t="str">
        <f>SUBSTITUTE("NARROW_"&amp;半角・全角[[#This Row],[Prefix]]&amp;"_"&amp;半角・全角[[#This Row],[名称]],"-","_")</f>
        <v>NARROW_KATAKANA_RO</v>
      </c>
      <c r="N70" s="4" t="str">
        <f>SUBSTITUTE("WIDE_"&amp;半角・全角[[#This Row],[Prefix]]&amp;"_"&amp;半角・全角[[#This Row],[名称]],"-","_")</f>
        <v>WIDE_KATAKANA_RO</v>
      </c>
      <c r="O70" s="4">
        <f>HEX2DEC(半角・全角[[#This Row],[Code(全)]])</f>
        <v>12525</v>
      </c>
      <c r="P7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半角カタカナﾛ
/// &lt;/summary&gt;
public const char NARROW_KATAKANA_RO = '\uFF9B';</v>
      </c>
      <c r="Q7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全角カタカナロ
/// &lt;/summary&gt;
public const char WIDE_KATAKANA_RO = '\u30ED';</v>
      </c>
      <c r="R7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Chars.NARROW_KATAKANA_RO:
    resultCharArray[resultIndex++] = Chars.WIDE_KATAKANA_RO;
    break;</v>
      </c>
      <c r="S7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Chars.WIDE_KATAKANA_RO:
    resultCharArray[resultIndex++] = Chars.NARROW_KATAKANA_RO;
    break;</v>
      </c>
      <c r="T70" s="3" t="str">
        <f>"new NarrowWidePair() {Narrow = """&amp;半角・全角[[#This Row],[表示(半)]]&amp;""", Wide = """&amp;半角・全角[[#This Row],[表示(全)]]&amp;"""},"</f>
        <v>new NarrowWidePair() {Narrow = "ﾛ", Wide = "ロ"},</v>
      </c>
      <c r="U70" s="2"/>
    </row>
    <row r="71" spans="1:21" ht="15.75" customHeight="1" x14ac:dyDescent="0.4">
      <c r="C71" s="1" t="s">
        <v>746</v>
      </c>
      <c r="D71" s="1" t="s">
        <v>207</v>
      </c>
      <c r="E71" s="1" t="s">
        <v>816</v>
      </c>
      <c r="F71" s="2" t="s">
        <v>87</v>
      </c>
      <c r="G71" s="4" t="str">
        <f>_xlfn.UNICHAR(HEX2DEC(半角・全角[[#This Row],[Code(半)]]))</f>
        <v>ﾜ</v>
      </c>
      <c r="H71" s="4" t="str">
        <f>IF(ROW()&lt;=3, "-", IF((HEX2DEC(半角・全角[[#This Row],[Code(半)]])-1)=HEX2DEC($F70),"○", ""))</f>
        <v>○</v>
      </c>
      <c r="I71" s="2" t="s">
        <v>180</v>
      </c>
      <c r="J71" s="1" t="str">
        <f>_xlfn.UNICHAR(HEX2DEC(半角・全角[[#This Row],[Code(全)]]))</f>
        <v>ワ</v>
      </c>
      <c r="K71" s="4" t="str">
        <f>IF(ROW()&lt;=3, "-", IF((HEX2DEC(半角・全角[[#This Row],[Code(全)]])-1)=HEX2DEC($I70),"○", ""))</f>
        <v/>
      </c>
      <c r="L71" s="4" t="str">
        <f>TEXT(DEC2HEX(ABS(HEX2DEC(半角・全角[[#This Row],[Code(全)]])-HEX2DEC(半角・全角[[#This Row],[Code(半)]]))),"0000")</f>
        <v>CEAD</v>
      </c>
      <c r="M71" s="4" t="str">
        <f>SUBSTITUTE("NARROW_"&amp;半角・全角[[#This Row],[Prefix]]&amp;"_"&amp;半角・全角[[#This Row],[名称]],"-","_")</f>
        <v>NARROW_KATAKANA_WA</v>
      </c>
      <c r="N71" s="4" t="str">
        <f>SUBSTITUTE("WIDE_"&amp;半角・全角[[#This Row],[Prefix]]&amp;"_"&amp;半角・全角[[#This Row],[名称]],"-","_")</f>
        <v>WIDE_KATAKANA_WA</v>
      </c>
      <c r="O71" s="4">
        <f>HEX2DEC(半角・全角[[#This Row],[Code(全)]])</f>
        <v>12527</v>
      </c>
      <c r="P7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半角カタカナﾜ
/// &lt;/summary&gt;
public const char NARROW_KATAKANA_WA = '\uFF9C';</v>
      </c>
      <c r="Q7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全角カタカナワ
/// &lt;/summary&gt;
public const char WIDE_KATAKANA_WA = '\u30EF';</v>
      </c>
      <c r="R7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Chars.NARROW_KATAKANA_WA:
    resultCharArray[resultIndex++] = Chars.WIDE_KATAKANA_WA;
    break;</v>
      </c>
      <c r="S7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Chars.WIDE_KATAKANA_WA:
    resultCharArray[resultIndex++] = Chars.NARROW_KATAKANA_WA;
    break;</v>
      </c>
      <c r="T71" s="3" t="str">
        <f>"new NarrowWidePair() {Narrow = """&amp;半角・全角[[#This Row],[表示(半)]]&amp;""", Wide = """&amp;半角・全角[[#This Row],[表示(全)]]&amp;"""},"</f>
        <v>new NarrowWidePair() {Narrow = "ﾜ", Wide = "ワ"},</v>
      </c>
      <c r="U71" s="2"/>
    </row>
    <row r="72" spans="1:21" ht="15.75" customHeight="1" x14ac:dyDescent="0.4">
      <c r="C72" s="1" t="s">
        <v>749</v>
      </c>
      <c r="D72" s="1" t="s">
        <v>207</v>
      </c>
      <c r="E72" s="1" t="s">
        <v>816</v>
      </c>
      <c r="F72" s="2" t="s">
        <v>33</v>
      </c>
      <c r="G72" s="4" t="str">
        <f>_xlfn.UNICHAR(HEX2DEC(半角・全角[[#This Row],[Code(半)]]))</f>
        <v>ｦ</v>
      </c>
      <c r="H72" s="4" t="str">
        <f>IF(ROW()&lt;=3, "-", IF((HEX2DEC(半角・全角[[#This Row],[Code(半)]])-1)=HEX2DEC($F71),"○", ""))</f>
        <v/>
      </c>
      <c r="I72" s="2" t="s">
        <v>126</v>
      </c>
      <c r="J72" s="1" t="str">
        <f>_xlfn.UNICHAR(HEX2DEC(半角・全角[[#This Row],[Code(全)]]))</f>
        <v>ヲ</v>
      </c>
      <c r="K72" s="4" t="str">
        <f>IF(ROW()&lt;=3, "-", IF((HEX2DEC(半角・全角[[#This Row],[Code(全)]])-1)=HEX2DEC($I71),"○", ""))</f>
        <v/>
      </c>
      <c r="L72" s="4" t="str">
        <f>TEXT(DEC2HEX(ABS(HEX2DEC(半角・全角[[#This Row],[Code(全)]])-HEX2DEC(半角・全角[[#This Row],[Code(半)]]))),"0000")</f>
        <v>CE74</v>
      </c>
      <c r="M72" s="4" t="str">
        <f>SUBSTITUTE("NARROW_"&amp;半角・全角[[#This Row],[Prefix]]&amp;"_"&amp;半角・全角[[#This Row],[名称]],"-","_")</f>
        <v>NARROW_KATAKANA_WO</v>
      </c>
      <c r="N72" s="4" t="str">
        <f>SUBSTITUTE("WIDE_"&amp;半角・全角[[#This Row],[Prefix]]&amp;"_"&amp;半角・全角[[#This Row],[名称]],"-","_")</f>
        <v>WIDE_KATAKANA_WO</v>
      </c>
      <c r="O72" s="4">
        <f>HEX2DEC(半角・全角[[#This Row],[Code(全)]])</f>
        <v>12530</v>
      </c>
      <c r="P7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半角カタカナｦ
/// &lt;/summary&gt;
public const char NARROW_KATAKANA_WO = '\uFF66';</v>
      </c>
      <c r="Q7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全角カタカナヲ
/// &lt;/summary&gt;
public const char WIDE_KATAKANA_WO = '\u30F2';</v>
      </c>
      <c r="R7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Chars.NARROW_KATAKANA_WO:
    resultCharArray[resultIndex++] = Chars.WIDE_KATAKANA_WO;
    break;</v>
      </c>
      <c r="S7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Chars.WIDE_KATAKANA_WO:
    resultCharArray[resultIndex++] = Chars.NARROW_KATAKANA_WO;
    break;</v>
      </c>
      <c r="T72" s="3" t="str">
        <f>"new NarrowWidePair() {Narrow = """&amp;半角・全角[[#This Row],[表示(半)]]&amp;""", Wide = """&amp;半角・全角[[#This Row],[表示(全)]]&amp;"""},"</f>
        <v>new NarrowWidePair() {Narrow = "ｦ", Wide = "ヲ"},</v>
      </c>
      <c r="U72" s="2"/>
    </row>
    <row r="73" spans="1:21" ht="15.75" customHeight="1" x14ac:dyDescent="0.4">
      <c r="C73" s="1" t="s">
        <v>14</v>
      </c>
      <c r="D73" s="1" t="s">
        <v>207</v>
      </c>
      <c r="E73" s="1" t="s">
        <v>816</v>
      </c>
      <c r="F73" s="2" t="s">
        <v>88</v>
      </c>
      <c r="G73" s="4" t="str">
        <f>_xlfn.UNICHAR(HEX2DEC(半角・全角[[#This Row],[Code(半)]]))</f>
        <v>ﾝ</v>
      </c>
      <c r="H73" s="4" t="str">
        <f>IF(ROW()&lt;=3, "-", IF((HEX2DEC(半角・全角[[#This Row],[Code(半)]])-1)=HEX2DEC($F72),"○", ""))</f>
        <v/>
      </c>
      <c r="I73" s="2" t="s">
        <v>181</v>
      </c>
      <c r="J73" s="1" t="str">
        <f>_xlfn.UNICHAR(HEX2DEC(半角・全角[[#This Row],[Code(全)]]))</f>
        <v>ン</v>
      </c>
      <c r="K73" s="4" t="str">
        <f>IF(ROW()&lt;=3, "-", IF((HEX2DEC(半角・全角[[#This Row],[Code(全)]])-1)=HEX2DEC($I72),"○", ""))</f>
        <v>○</v>
      </c>
      <c r="L73" s="4" t="str">
        <f>TEXT(DEC2HEX(ABS(HEX2DEC(半角・全角[[#This Row],[Code(全)]])-HEX2DEC(半角・全角[[#This Row],[Code(半)]]))),"0000")</f>
        <v>CEAA</v>
      </c>
      <c r="M73" s="4" t="str">
        <f>SUBSTITUTE("NARROW_"&amp;半角・全角[[#This Row],[Prefix]]&amp;"_"&amp;半角・全角[[#This Row],[名称]],"-","_")</f>
        <v>NARROW_KATAKANA_N</v>
      </c>
      <c r="N73" s="4" t="str">
        <f>SUBSTITUTE("WIDE_"&amp;半角・全角[[#This Row],[Prefix]]&amp;"_"&amp;半角・全角[[#This Row],[名称]],"-","_")</f>
        <v>WIDE_KATAKANA_N</v>
      </c>
      <c r="O73" s="4">
        <f>HEX2DEC(半角・全角[[#This Row],[Code(全)]])</f>
        <v>12531</v>
      </c>
      <c r="P7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半角カタカナﾝ
/// &lt;/summary&gt;
public const char NARROW_KATAKANA_N = '\uFF9D';</v>
      </c>
      <c r="Q7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全角カタカナン
/// &lt;/summary&gt;
public const char WIDE_KATAKANA_N = '\u30F3';</v>
      </c>
      <c r="R7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Chars.NARROW_KATAKANA_N:
    resultCharArray[resultIndex++] = Chars.WIDE_KATAKANA_N;
    break;</v>
      </c>
      <c r="S7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Chars.WIDE_KATAKANA_N:
    resultCharArray[resultIndex++] = Chars.NARROW_KATAKANA_N;
    break;</v>
      </c>
      <c r="T73" s="3" t="str">
        <f>"new NarrowWidePair() {Narrow = """&amp;半角・全角[[#This Row],[表示(半)]]&amp;""", Wide = """&amp;半角・全角[[#This Row],[表示(全)]]&amp;"""},"</f>
        <v>new NarrowWidePair() {Narrow = "ﾝ", Wide = "ン"},</v>
      </c>
      <c r="U73" s="2"/>
    </row>
    <row r="74" spans="1:21" ht="15.75" customHeight="1" x14ac:dyDescent="0.4">
      <c r="C74" s="1" t="s">
        <v>188</v>
      </c>
      <c r="D74" s="1" t="s">
        <v>206</v>
      </c>
      <c r="E74" s="1" t="s">
        <v>766</v>
      </c>
      <c r="F74" s="2" t="s">
        <v>32</v>
      </c>
      <c r="G74" s="4" t="str">
        <f>_xlfn.UNICHAR(HEX2DEC(半角・全角[[#This Row],[Code(半)]]))</f>
        <v>･</v>
      </c>
      <c r="H74" s="4" t="str">
        <f>IF(ROW()&lt;=3, "-", IF((HEX2DEC(半角・全角[[#This Row],[Code(半)]])-1)=HEX2DEC($F73),"○", ""))</f>
        <v/>
      </c>
      <c r="I74" s="2" t="s">
        <v>125</v>
      </c>
      <c r="J74" s="1" t="str">
        <f>_xlfn.UNICHAR(HEX2DEC(半角・全角[[#This Row],[Code(全)]]))</f>
        <v>・</v>
      </c>
      <c r="K74" s="4" t="str">
        <f>IF(ROW()&lt;=3, "-", IF((HEX2DEC(半角・全角[[#This Row],[Code(全)]])-1)=HEX2DEC($I73),"○", ""))</f>
        <v/>
      </c>
      <c r="L74" s="4" t="str">
        <f>TEXT(DEC2HEX(ABS(HEX2DEC(半角・全角[[#This Row],[Code(全)]])-HEX2DEC(半角・全角[[#This Row],[Code(半)]]))),"0000")</f>
        <v>CE6A</v>
      </c>
      <c r="M74" s="4" t="str">
        <f>SUBSTITUTE("NARROW_"&amp;半角・全角[[#This Row],[Prefix]]&amp;"_"&amp;半角・全角[[#This Row],[名称]],"-","_")</f>
        <v>NARROW_SYMBOL_KATAKANA_MIDDLE_DOT</v>
      </c>
      <c r="N74" s="4" t="str">
        <f>SUBSTITUTE("WIDE_"&amp;半角・全角[[#This Row],[Prefix]]&amp;"_"&amp;半角・全角[[#This Row],[名称]],"-","_")</f>
        <v>WIDE_SYMBOL_KATAKANA_MIDDLE_DOT</v>
      </c>
      <c r="O74" s="4">
        <f>HEX2DEC(半角・全角[[#This Row],[Code(全)]])</f>
        <v>12539</v>
      </c>
      <c r="P7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半角記号･
/// &lt;/summary&gt;
public const char NARROW_SYMBOL_KATAKANA_MIDDLE_DOT = '\uFF65';</v>
      </c>
      <c r="Q7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全角記号・
/// &lt;/summary&gt;
public const char WIDE_SYMBOL_KATAKANA_MIDDLE_DOT = '\u30FB';</v>
      </c>
      <c r="R7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Chars.NARROW_SYMBOL_KATAKANA_MIDDLE_DOT:
    resultCharArray[resultIndex++] = Chars.WIDE_SYMBOL_KATAKANA_MIDDLE_DOT;
    break;</v>
      </c>
      <c r="S7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Chars.WIDE_SYMBOL_KATAKANA_MIDDLE_DOT:
    resultCharArray[resultIndex++] = Chars.NARROW_SYMBOL_KATAKANA_MIDDLE_DOT;
    break;</v>
      </c>
      <c r="T74" s="3" t="str">
        <f>"new NarrowWidePair() {Narrow = """&amp;半角・全角[[#This Row],[表示(半)]]&amp;""", Wide = """&amp;半角・全角[[#This Row],[表示(全)]]&amp;"""},"</f>
        <v>new NarrowWidePair() {Narrow = "･", Wide = "・"},</v>
      </c>
      <c r="U74" s="2"/>
    </row>
    <row r="75" spans="1:21" ht="15.75" customHeight="1" x14ac:dyDescent="0.4">
      <c r="C75" s="1" t="s">
        <v>817</v>
      </c>
      <c r="D75" s="1" t="s">
        <v>206</v>
      </c>
      <c r="E75" s="1" t="s">
        <v>766</v>
      </c>
      <c r="F75" s="2" t="s">
        <v>43</v>
      </c>
      <c r="G75" s="4" t="str">
        <f>_xlfn.UNICHAR(HEX2DEC(半角・全角[[#This Row],[Code(半)]]))</f>
        <v>ｰ</v>
      </c>
      <c r="H75" s="4" t="str">
        <f>IF(ROW()&lt;=3, "-", IF((HEX2DEC(半角・全角[[#This Row],[Code(半)]])-1)=HEX2DEC($F74),"○", ""))</f>
        <v/>
      </c>
      <c r="I75" s="2" t="s">
        <v>136</v>
      </c>
      <c r="J75" s="1" t="str">
        <f>_xlfn.UNICHAR(HEX2DEC(半角・全角[[#This Row],[Code(全)]]))</f>
        <v>ー</v>
      </c>
      <c r="K75" s="4" t="str">
        <f>IF(ROW()&lt;=3, "-", IF((HEX2DEC(半角・全角[[#This Row],[Code(全)]])-1)=HEX2DEC($I74),"○", ""))</f>
        <v>○</v>
      </c>
      <c r="L75" s="4" t="str">
        <f>TEXT(DEC2HEX(ABS(HEX2DEC(半角・全角[[#This Row],[Code(全)]])-HEX2DEC(半角・全角[[#This Row],[Code(半)]]))),"0000")</f>
        <v>CE74</v>
      </c>
      <c r="M75" s="4" t="str">
        <f>SUBSTITUTE("NARROW_"&amp;半角・全角[[#This Row],[Prefix]]&amp;"_"&amp;半角・全角[[#This Row],[名称]],"-","_")</f>
        <v>NARROW_SYMBOL_PROLONGED_SOUND_MARK</v>
      </c>
      <c r="N75" s="4" t="str">
        <f>SUBSTITUTE("WIDE_"&amp;半角・全角[[#This Row],[Prefix]]&amp;"_"&amp;半角・全角[[#This Row],[名称]],"-","_")</f>
        <v>WIDE_SYMBOL_PROLONGED_SOUND_MARK</v>
      </c>
      <c r="O75" s="4">
        <f>HEX2DEC(半角・全角[[#This Row],[Code(全)]])</f>
        <v>12540</v>
      </c>
      <c r="P7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半角記号ｰ
/// &lt;/summary&gt;
public const char NARROW_SYMBOL_PROLONGED_SOUND_MARK = '\uFF70';</v>
      </c>
      <c r="Q7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全角記号ー
/// &lt;/summary&gt;
public const char WIDE_SYMBOL_PROLONGED_SOUND_MARK = '\u30FC';</v>
      </c>
      <c r="R7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Chars.NARROW_SYMBOL_PROLONGED_SOUND_MARK:
    resultCharArray[resultIndex++] = Chars.WIDE_SYMBOL_PROLONGED_SOUND_MARK;
    break;</v>
      </c>
      <c r="S7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Chars.WIDE_SYMBOL_PROLONGED_SOUND_MARK:
    resultCharArray[resultIndex++] = Chars.NARROW_SYMBOL_PROLONGED_SOUND_MARK;
    break;</v>
      </c>
      <c r="T75" s="3" t="str">
        <f>"new NarrowWidePair() {Narrow = """&amp;半角・全角[[#This Row],[表示(半)]]&amp;""", Wide = """&amp;半角・全角[[#This Row],[表示(全)]]&amp;"""},"</f>
        <v>new NarrowWidePair() {Narrow = "ｰ", Wide = "ー"},</v>
      </c>
      <c r="U75" s="2"/>
    </row>
    <row r="76" spans="1:21" ht="15.75" customHeight="1" x14ac:dyDescent="0.4">
      <c r="C76" s="1" t="s">
        <v>819</v>
      </c>
      <c r="D76" s="1" t="s">
        <v>312</v>
      </c>
      <c r="E76" s="1" t="s">
        <v>818</v>
      </c>
      <c r="F76" s="2" t="s">
        <v>209</v>
      </c>
      <c r="G76" s="4" t="str">
        <f>_xlfn.UNICHAR(HEX2DEC(半角・全角[[#This Row],[Code(半)]]))</f>
        <v>ﾡ</v>
      </c>
      <c r="H76" s="4" t="str">
        <f>IF(ROW()&lt;=3, "-", IF((HEX2DEC(半角・全角[[#This Row],[Code(半)]])-1)=HEX2DEC($F75),"○", ""))</f>
        <v/>
      </c>
      <c r="I76" s="2" t="s">
        <v>261</v>
      </c>
      <c r="J76" s="1" t="str">
        <f>_xlfn.UNICHAR(HEX2DEC(半角・全角[[#This Row],[Code(全)]]))</f>
        <v>ㄱ</v>
      </c>
      <c r="K76" s="4" t="str">
        <f>IF(ROW()&lt;=3, "-", IF((HEX2DEC(半角・全角[[#This Row],[Code(全)]])-1)=HEX2DEC($I75),"○", ""))</f>
        <v/>
      </c>
      <c r="L76" s="4" t="str">
        <f>TEXT(DEC2HEX(ABS(HEX2DEC(半角・全角[[#This Row],[Code(全)]])-HEX2DEC(半角・全角[[#This Row],[Code(半)]]))),"0000")</f>
        <v>CE70</v>
      </c>
      <c r="M76" s="4" t="str">
        <f>SUBSTITUTE("NARROW_"&amp;半角・全角[[#This Row],[Prefix]]&amp;"_"&amp;半角・全角[[#This Row],[名称]],"-","_")</f>
        <v>NARROW_HANGUL_KIYEOK</v>
      </c>
      <c r="N76" s="4" t="str">
        <f>SUBSTITUTE("WIDE_"&amp;半角・全角[[#This Row],[Prefix]]&amp;"_"&amp;半角・全角[[#This Row],[名称]],"-","_")</f>
        <v>WIDE_HANGUL_KIYEOK</v>
      </c>
      <c r="O76" s="4">
        <f>HEX2DEC(半角・全角[[#This Row],[Code(全)]])</f>
        <v>12593</v>
      </c>
      <c r="P7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半角ハングルﾡ
/// &lt;/summary&gt;
public const char NARROW_HANGUL_KIYEOK = '\uFFA1';</v>
      </c>
      <c r="Q7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全角ハングルㄱ
/// &lt;/summary&gt;
public const char WIDE_HANGUL_KIYEOK = '\u3131';</v>
      </c>
      <c r="R7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Chars.NARROW_HANGUL_KIYEOK:
    resultCharArray[resultIndex++] = Chars.WIDE_HANGUL_KIYEOK;
    break;</v>
      </c>
      <c r="S7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Chars.WIDE_HANGUL_KIYEOK:
    resultCharArray[resultIndex++] = Chars.NARROW_HANGUL_KIYEOK;
    break;</v>
      </c>
      <c r="T76" s="3" t="str">
        <f>"new NarrowWidePair() {Narrow = """&amp;半角・全角[[#This Row],[表示(半)]]&amp;""", Wide = """&amp;半角・全角[[#This Row],[表示(全)]]&amp;"""},"</f>
        <v>new NarrowWidePair() {Narrow = "ﾡ", Wide = "ㄱ"},</v>
      </c>
      <c r="U76" s="2"/>
    </row>
    <row r="77" spans="1:21" ht="15.75" customHeight="1" x14ac:dyDescent="0.4">
      <c r="C77" s="1" t="s">
        <v>820</v>
      </c>
      <c r="D77" s="1" t="s">
        <v>312</v>
      </c>
      <c r="E77" s="1" t="s">
        <v>818</v>
      </c>
      <c r="F77" s="2" t="s">
        <v>210</v>
      </c>
      <c r="G77" s="4" t="str">
        <f>_xlfn.UNICHAR(HEX2DEC(半角・全角[[#This Row],[Code(半)]]))</f>
        <v>ﾢ</v>
      </c>
      <c r="H77" s="4" t="str">
        <f>IF(ROW()&lt;=3, "-", IF((HEX2DEC(半角・全角[[#This Row],[Code(半)]])-1)=HEX2DEC($F76),"○", ""))</f>
        <v>○</v>
      </c>
      <c r="I77" s="2" t="s">
        <v>262</v>
      </c>
      <c r="J77" s="1" t="str">
        <f>_xlfn.UNICHAR(HEX2DEC(半角・全角[[#This Row],[Code(全)]]))</f>
        <v>ㄲ</v>
      </c>
      <c r="K77" s="4" t="str">
        <f>IF(ROW()&lt;=3, "-", IF((HEX2DEC(半角・全角[[#This Row],[Code(全)]])-1)=HEX2DEC($I76),"○", ""))</f>
        <v>○</v>
      </c>
      <c r="L77" s="4" t="str">
        <f>TEXT(DEC2HEX(ABS(HEX2DEC(半角・全角[[#This Row],[Code(全)]])-HEX2DEC(半角・全角[[#This Row],[Code(半)]]))),"0000")</f>
        <v>CE70</v>
      </c>
      <c r="M77" s="4" t="str">
        <f>SUBSTITUTE("NARROW_"&amp;半角・全角[[#This Row],[Prefix]]&amp;"_"&amp;半角・全角[[#This Row],[名称]],"-","_")</f>
        <v>NARROW_HANGUL_SSANGKIYEOK</v>
      </c>
      <c r="N77" s="4" t="str">
        <f>SUBSTITUTE("WIDE_"&amp;半角・全角[[#This Row],[Prefix]]&amp;"_"&amp;半角・全角[[#This Row],[名称]],"-","_")</f>
        <v>WIDE_HANGUL_SSANGKIYEOK</v>
      </c>
      <c r="O77" s="4">
        <f>HEX2DEC(半角・全角[[#This Row],[Code(全)]])</f>
        <v>12594</v>
      </c>
      <c r="P7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半角ハングルﾢ
/// &lt;/summary&gt;
public const char NARROW_HANGUL_SSANGKIYEOK = '\uFFA2';</v>
      </c>
      <c r="Q7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全角ハングルㄲ
/// &lt;/summary&gt;
public const char WIDE_HANGUL_SSANGKIYEOK = '\u3132';</v>
      </c>
      <c r="R7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Chars.NARROW_HANGUL_SSANGKIYEOK:
    resultCharArray[resultIndex++] = Chars.WIDE_HANGUL_SSANGKIYEOK;
    break;</v>
      </c>
      <c r="S7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Chars.WIDE_HANGUL_SSANGKIYEOK:
    resultCharArray[resultIndex++] = Chars.NARROW_HANGUL_SSANGKIYEOK;
    break;</v>
      </c>
      <c r="T77" s="3" t="str">
        <f>"new NarrowWidePair() {Narrow = """&amp;半角・全角[[#This Row],[表示(半)]]&amp;""", Wide = """&amp;半角・全角[[#This Row],[表示(全)]]&amp;"""},"</f>
        <v>new NarrowWidePair() {Narrow = "ﾢ", Wide = "ㄲ"},</v>
      </c>
      <c r="U77" s="2"/>
    </row>
    <row r="78" spans="1:21" ht="15.75" customHeight="1" x14ac:dyDescent="0.4">
      <c r="C78" s="1" t="s">
        <v>821</v>
      </c>
      <c r="D78" s="1" t="s">
        <v>312</v>
      </c>
      <c r="E78" s="1" t="s">
        <v>818</v>
      </c>
      <c r="F78" s="2" t="s">
        <v>211</v>
      </c>
      <c r="G78" s="4" t="str">
        <f>_xlfn.UNICHAR(HEX2DEC(半角・全角[[#This Row],[Code(半)]]))</f>
        <v>ﾣ</v>
      </c>
      <c r="H78" s="4" t="str">
        <f>IF(ROW()&lt;=3, "-", IF((HEX2DEC(半角・全角[[#This Row],[Code(半)]])-1)=HEX2DEC($F77),"○", ""))</f>
        <v>○</v>
      </c>
      <c r="I78" s="2" t="s">
        <v>263</v>
      </c>
      <c r="J78" s="1" t="str">
        <f>_xlfn.UNICHAR(HEX2DEC(半角・全角[[#This Row],[Code(全)]]))</f>
        <v>ㄳ</v>
      </c>
      <c r="K78" s="4" t="str">
        <f>IF(ROW()&lt;=3, "-", IF((HEX2DEC(半角・全角[[#This Row],[Code(全)]])-1)=HEX2DEC($I77),"○", ""))</f>
        <v>○</v>
      </c>
      <c r="L78" s="4" t="str">
        <f>TEXT(DEC2HEX(ABS(HEX2DEC(半角・全角[[#This Row],[Code(全)]])-HEX2DEC(半角・全角[[#This Row],[Code(半)]]))),"0000")</f>
        <v>CE70</v>
      </c>
      <c r="M78" s="4" t="str">
        <f>SUBSTITUTE("NARROW_"&amp;半角・全角[[#This Row],[Prefix]]&amp;"_"&amp;半角・全角[[#This Row],[名称]],"-","_")</f>
        <v>NARROW_HANGUL_KIYEOK_SIOS</v>
      </c>
      <c r="N78" s="4" t="str">
        <f>SUBSTITUTE("WIDE_"&amp;半角・全角[[#This Row],[Prefix]]&amp;"_"&amp;半角・全角[[#This Row],[名称]],"-","_")</f>
        <v>WIDE_HANGUL_KIYEOK_SIOS</v>
      </c>
      <c r="O78" s="4">
        <f>HEX2DEC(半角・全角[[#This Row],[Code(全)]])</f>
        <v>12595</v>
      </c>
      <c r="P7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半角ハングルﾣ
/// &lt;/summary&gt;
public const char NARROW_HANGUL_KIYEOK_SIOS = '\uFFA3';</v>
      </c>
      <c r="Q7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全角ハングルㄳ
/// &lt;/summary&gt;
public const char WIDE_HANGUL_KIYEOK_SIOS = '\u3133';</v>
      </c>
      <c r="R7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Chars.NARROW_HANGUL_KIYEOK_SIOS:
    resultCharArray[resultIndex++] = Chars.WIDE_HANGUL_KIYEOK_SIOS;
    break;</v>
      </c>
      <c r="S7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Chars.WIDE_HANGUL_KIYEOK_SIOS:
    resultCharArray[resultIndex++] = Chars.NARROW_HANGUL_KIYEOK_SIOS;
    break;</v>
      </c>
      <c r="T78" s="3" t="str">
        <f>"new NarrowWidePair() {Narrow = """&amp;半角・全角[[#This Row],[表示(半)]]&amp;""", Wide = """&amp;半角・全角[[#This Row],[表示(全)]]&amp;"""},"</f>
        <v>new NarrowWidePair() {Narrow = "ﾣ", Wide = "ㄳ"},</v>
      </c>
      <c r="U78" s="2"/>
    </row>
    <row r="79" spans="1:21" ht="15.75" customHeight="1" x14ac:dyDescent="0.4">
      <c r="C79" s="1" t="s">
        <v>822</v>
      </c>
      <c r="D79" s="1" t="s">
        <v>312</v>
      </c>
      <c r="E79" s="1" t="s">
        <v>818</v>
      </c>
      <c r="F79" s="2" t="s">
        <v>212</v>
      </c>
      <c r="G79" s="4" t="str">
        <f>_xlfn.UNICHAR(HEX2DEC(半角・全角[[#This Row],[Code(半)]]))</f>
        <v>ﾤ</v>
      </c>
      <c r="H79" s="4" t="str">
        <f>IF(ROW()&lt;=3, "-", IF((HEX2DEC(半角・全角[[#This Row],[Code(半)]])-1)=HEX2DEC($F78),"○", ""))</f>
        <v>○</v>
      </c>
      <c r="I79" s="2" t="s">
        <v>264</v>
      </c>
      <c r="J79" s="1" t="str">
        <f>_xlfn.UNICHAR(HEX2DEC(半角・全角[[#This Row],[Code(全)]]))</f>
        <v>ㄴ</v>
      </c>
      <c r="K79" s="4" t="str">
        <f>IF(ROW()&lt;=3, "-", IF((HEX2DEC(半角・全角[[#This Row],[Code(全)]])-1)=HEX2DEC($I78),"○", ""))</f>
        <v>○</v>
      </c>
      <c r="L79" s="4" t="str">
        <f>TEXT(DEC2HEX(ABS(HEX2DEC(半角・全角[[#This Row],[Code(全)]])-HEX2DEC(半角・全角[[#This Row],[Code(半)]]))),"0000")</f>
        <v>CE70</v>
      </c>
      <c r="M79" s="4" t="str">
        <f>SUBSTITUTE("NARROW_"&amp;半角・全角[[#This Row],[Prefix]]&amp;"_"&amp;半角・全角[[#This Row],[名称]],"-","_")</f>
        <v>NARROW_HANGUL_NIEUN</v>
      </c>
      <c r="N79" s="4" t="str">
        <f>SUBSTITUTE("WIDE_"&amp;半角・全角[[#This Row],[Prefix]]&amp;"_"&amp;半角・全角[[#This Row],[名称]],"-","_")</f>
        <v>WIDE_HANGUL_NIEUN</v>
      </c>
      <c r="O79" s="4">
        <f>HEX2DEC(半角・全角[[#This Row],[Code(全)]])</f>
        <v>12596</v>
      </c>
      <c r="P7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半角ハングルﾤ
/// &lt;/summary&gt;
public const char NARROW_HANGUL_NIEUN = '\uFFA4';</v>
      </c>
      <c r="Q7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全角ハングルㄴ
/// &lt;/summary&gt;
public const char WIDE_HANGUL_NIEUN = '\u3134';</v>
      </c>
      <c r="R7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Chars.NARROW_HANGUL_NIEUN:
    resultCharArray[resultIndex++] = Chars.WIDE_HANGUL_NIEUN;
    break;</v>
      </c>
      <c r="S7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Chars.WIDE_HANGUL_NIEUN:
    resultCharArray[resultIndex++] = Chars.NARROW_HANGUL_NIEUN;
    break;</v>
      </c>
      <c r="T79" s="3" t="str">
        <f>"new NarrowWidePair() {Narrow = """&amp;半角・全角[[#This Row],[表示(半)]]&amp;""", Wide = """&amp;半角・全角[[#This Row],[表示(全)]]&amp;"""},"</f>
        <v>new NarrowWidePair() {Narrow = "ﾤ", Wide = "ㄴ"},</v>
      </c>
      <c r="U79" s="2"/>
    </row>
    <row r="80" spans="1:21" ht="15.75" customHeight="1" x14ac:dyDescent="0.4">
      <c r="C80" s="1" t="s">
        <v>823</v>
      </c>
      <c r="D80" s="1" t="s">
        <v>312</v>
      </c>
      <c r="E80" s="1" t="s">
        <v>818</v>
      </c>
      <c r="F80" s="2" t="s">
        <v>213</v>
      </c>
      <c r="G80" s="4" t="str">
        <f>_xlfn.UNICHAR(HEX2DEC(半角・全角[[#This Row],[Code(半)]]))</f>
        <v>ﾥ</v>
      </c>
      <c r="H80" s="4" t="str">
        <f>IF(ROW()&lt;=3, "-", IF((HEX2DEC(半角・全角[[#This Row],[Code(半)]])-1)=HEX2DEC($F79),"○", ""))</f>
        <v>○</v>
      </c>
      <c r="I80" s="2" t="s">
        <v>265</v>
      </c>
      <c r="J80" s="1" t="str">
        <f>_xlfn.UNICHAR(HEX2DEC(半角・全角[[#This Row],[Code(全)]]))</f>
        <v>ㄵ</v>
      </c>
      <c r="K80" s="4" t="str">
        <f>IF(ROW()&lt;=3, "-", IF((HEX2DEC(半角・全角[[#This Row],[Code(全)]])-1)=HEX2DEC($I79),"○", ""))</f>
        <v>○</v>
      </c>
      <c r="L80" s="4" t="str">
        <f>TEXT(DEC2HEX(ABS(HEX2DEC(半角・全角[[#This Row],[Code(全)]])-HEX2DEC(半角・全角[[#This Row],[Code(半)]]))),"0000")</f>
        <v>CE70</v>
      </c>
      <c r="M80" s="4" t="str">
        <f>SUBSTITUTE("NARROW_"&amp;半角・全角[[#This Row],[Prefix]]&amp;"_"&amp;半角・全角[[#This Row],[名称]],"-","_")</f>
        <v>NARROW_HANGUL_NIEUN_CIEUC</v>
      </c>
      <c r="N80" s="4" t="str">
        <f>SUBSTITUTE("WIDE_"&amp;半角・全角[[#This Row],[Prefix]]&amp;"_"&amp;半角・全角[[#This Row],[名称]],"-","_")</f>
        <v>WIDE_HANGUL_NIEUN_CIEUC</v>
      </c>
      <c r="O80" s="4">
        <f>HEX2DEC(半角・全角[[#This Row],[Code(全)]])</f>
        <v>12597</v>
      </c>
      <c r="P8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半角ハングルﾥ
/// &lt;/summary&gt;
public const char NARROW_HANGUL_NIEUN_CIEUC = '\uFFA5';</v>
      </c>
      <c r="Q8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全角ハングルㄵ
/// &lt;/summary&gt;
public const char WIDE_HANGUL_NIEUN_CIEUC = '\u3135';</v>
      </c>
      <c r="R8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Chars.NARROW_HANGUL_NIEUN_CIEUC:
    resultCharArray[resultIndex++] = Chars.WIDE_HANGUL_NIEUN_CIEUC;
    break;</v>
      </c>
      <c r="S8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Chars.WIDE_HANGUL_NIEUN_CIEUC:
    resultCharArray[resultIndex++] = Chars.NARROW_HANGUL_NIEUN_CIEUC;
    break;</v>
      </c>
      <c r="T80" s="3" t="str">
        <f>"new NarrowWidePair() {Narrow = """&amp;半角・全角[[#This Row],[表示(半)]]&amp;""", Wide = """&amp;半角・全角[[#This Row],[表示(全)]]&amp;"""},"</f>
        <v>new NarrowWidePair() {Narrow = "ﾥ", Wide = "ㄵ"},</v>
      </c>
      <c r="U80" s="2"/>
    </row>
    <row r="81" spans="3:21" ht="15.75" customHeight="1" x14ac:dyDescent="0.4">
      <c r="C81" s="1" t="s">
        <v>824</v>
      </c>
      <c r="D81" s="1" t="s">
        <v>312</v>
      </c>
      <c r="E81" s="1" t="s">
        <v>818</v>
      </c>
      <c r="F81" s="2" t="s">
        <v>214</v>
      </c>
      <c r="G81" s="4" t="str">
        <f>_xlfn.UNICHAR(HEX2DEC(半角・全角[[#This Row],[Code(半)]]))</f>
        <v>ﾦ</v>
      </c>
      <c r="H81" s="4" t="str">
        <f>IF(ROW()&lt;=3, "-", IF((HEX2DEC(半角・全角[[#This Row],[Code(半)]])-1)=HEX2DEC($F80),"○", ""))</f>
        <v>○</v>
      </c>
      <c r="I81" s="2" t="s">
        <v>266</v>
      </c>
      <c r="J81" s="1" t="str">
        <f>_xlfn.UNICHAR(HEX2DEC(半角・全角[[#This Row],[Code(全)]]))</f>
        <v>ㄶ</v>
      </c>
      <c r="K81" s="4" t="str">
        <f>IF(ROW()&lt;=3, "-", IF((HEX2DEC(半角・全角[[#This Row],[Code(全)]])-1)=HEX2DEC($I80),"○", ""))</f>
        <v>○</v>
      </c>
      <c r="L81" s="4" t="str">
        <f>TEXT(DEC2HEX(ABS(HEX2DEC(半角・全角[[#This Row],[Code(全)]])-HEX2DEC(半角・全角[[#This Row],[Code(半)]]))),"0000")</f>
        <v>CE70</v>
      </c>
      <c r="M81" s="4" t="str">
        <f>SUBSTITUTE("NARROW_"&amp;半角・全角[[#This Row],[Prefix]]&amp;"_"&amp;半角・全角[[#This Row],[名称]],"-","_")</f>
        <v>NARROW_HANGUL_NIEUN_HIEUH</v>
      </c>
      <c r="N81" s="4" t="str">
        <f>SUBSTITUTE("WIDE_"&amp;半角・全角[[#This Row],[Prefix]]&amp;"_"&amp;半角・全角[[#This Row],[名称]],"-","_")</f>
        <v>WIDE_HANGUL_NIEUN_HIEUH</v>
      </c>
      <c r="O81" s="4">
        <f>HEX2DEC(半角・全角[[#This Row],[Code(全)]])</f>
        <v>12598</v>
      </c>
      <c r="P8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半角ハングルﾦ
/// &lt;/summary&gt;
public const char NARROW_HANGUL_NIEUN_HIEUH = '\uFFA6';</v>
      </c>
      <c r="Q8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全角ハングルㄶ
/// &lt;/summary&gt;
public const char WIDE_HANGUL_NIEUN_HIEUH = '\u3136';</v>
      </c>
      <c r="R8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Chars.NARROW_HANGUL_NIEUN_HIEUH:
    resultCharArray[resultIndex++] = Chars.WIDE_HANGUL_NIEUN_HIEUH;
    break;</v>
      </c>
      <c r="S8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Chars.WIDE_HANGUL_NIEUN_HIEUH:
    resultCharArray[resultIndex++] = Chars.NARROW_HANGUL_NIEUN_HIEUH;
    break;</v>
      </c>
      <c r="T81" s="3" t="str">
        <f>"new NarrowWidePair() {Narrow = """&amp;半角・全角[[#This Row],[表示(半)]]&amp;""", Wide = """&amp;半角・全角[[#This Row],[表示(全)]]&amp;"""},"</f>
        <v>new NarrowWidePair() {Narrow = "ﾦ", Wide = "ㄶ"},</v>
      </c>
      <c r="U81" s="2"/>
    </row>
    <row r="82" spans="3:21" ht="15.75" customHeight="1" x14ac:dyDescent="0.4">
      <c r="C82" s="1" t="s">
        <v>825</v>
      </c>
      <c r="D82" s="1" t="s">
        <v>312</v>
      </c>
      <c r="E82" s="1" t="s">
        <v>818</v>
      </c>
      <c r="F82" s="2" t="s">
        <v>215</v>
      </c>
      <c r="G82" s="4" t="str">
        <f>_xlfn.UNICHAR(HEX2DEC(半角・全角[[#This Row],[Code(半)]]))</f>
        <v>ﾧ</v>
      </c>
      <c r="H82" s="4" t="str">
        <f>IF(ROW()&lt;=3, "-", IF((HEX2DEC(半角・全角[[#This Row],[Code(半)]])-1)=HEX2DEC($F81),"○", ""))</f>
        <v>○</v>
      </c>
      <c r="I82" s="2" t="s">
        <v>267</v>
      </c>
      <c r="J82" s="1" t="str">
        <f>_xlfn.UNICHAR(HEX2DEC(半角・全角[[#This Row],[Code(全)]]))</f>
        <v>ㄷ</v>
      </c>
      <c r="K82" s="4" t="str">
        <f>IF(ROW()&lt;=3, "-", IF((HEX2DEC(半角・全角[[#This Row],[Code(全)]])-1)=HEX2DEC($I81),"○", ""))</f>
        <v>○</v>
      </c>
      <c r="L82" s="4" t="str">
        <f>TEXT(DEC2HEX(ABS(HEX2DEC(半角・全角[[#This Row],[Code(全)]])-HEX2DEC(半角・全角[[#This Row],[Code(半)]]))),"0000")</f>
        <v>CE70</v>
      </c>
      <c r="M82" s="4" t="str">
        <f>SUBSTITUTE("NARROW_"&amp;半角・全角[[#This Row],[Prefix]]&amp;"_"&amp;半角・全角[[#This Row],[名称]],"-","_")</f>
        <v>NARROW_HANGUL_TIKEUT</v>
      </c>
      <c r="N82" s="4" t="str">
        <f>SUBSTITUTE("WIDE_"&amp;半角・全角[[#This Row],[Prefix]]&amp;"_"&amp;半角・全角[[#This Row],[名称]],"-","_")</f>
        <v>WIDE_HANGUL_TIKEUT</v>
      </c>
      <c r="O82" s="4">
        <f>HEX2DEC(半角・全角[[#This Row],[Code(全)]])</f>
        <v>12599</v>
      </c>
      <c r="P8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半角ハングルﾧ
/// &lt;/summary&gt;
public const char NARROW_HANGUL_TIKEUT = '\uFFA7';</v>
      </c>
      <c r="Q8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全角ハングルㄷ
/// &lt;/summary&gt;
public const char WIDE_HANGUL_TIKEUT = '\u3137';</v>
      </c>
      <c r="R8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Chars.NARROW_HANGUL_TIKEUT:
    resultCharArray[resultIndex++] = Chars.WIDE_HANGUL_TIKEUT;
    break;</v>
      </c>
      <c r="S8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Chars.WIDE_HANGUL_TIKEUT:
    resultCharArray[resultIndex++] = Chars.NARROW_HANGUL_TIKEUT;
    break;</v>
      </c>
      <c r="T82" s="3" t="str">
        <f>"new NarrowWidePair() {Narrow = """&amp;半角・全角[[#This Row],[表示(半)]]&amp;""", Wide = """&amp;半角・全角[[#This Row],[表示(全)]]&amp;"""},"</f>
        <v>new NarrowWidePair() {Narrow = "ﾧ", Wide = "ㄷ"},</v>
      </c>
      <c r="U82" s="2"/>
    </row>
    <row r="83" spans="3:21" ht="15.75" customHeight="1" x14ac:dyDescent="0.4">
      <c r="C83" s="1" t="s">
        <v>826</v>
      </c>
      <c r="D83" s="1" t="s">
        <v>312</v>
      </c>
      <c r="E83" s="1" t="s">
        <v>818</v>
      </c>
      <c r="F83" s="2" t="s">
        <v>216</v>
      </c>
      <c r="G83" s="4" t="str">
        <f>_xlfn.UNICHAR(HEX2DEC(半角・全角[[#This Row],[Code(半)]]))</f>
        <v>ﾨ</v>
      </c>
      <c r="H83" s="4" t="str">
        <f>IF(ROW()&lt;=3, "-", IF((HEX2DEC(半角・全角[[#This Row],[Code(半)]])-1)=HEX2DEC($F82),"○", ""))</f>
        <v>○</v>
      </c>
      <c r="I83" s="2" t="s">
        <v>268</v>
      </c>
      <c r="J83" s="1" t="str">
        <f>_xlfn.UNICHAR(HEX2DEC(半角・全角[[#This Row],[Code(全)]]))</f>
        <v>ㄸ</v>
      </c>
      <c r="K83" s="4" t="str">
        <f>IF(ROW()&lt;=3, "-", IF((HEX2DEC(半角・全角[[#This Row],[Code(全)]])-1)=HEX2DEC($I82),"○", ""))</f>
        <v>○</v>
      </c>
      <c r="L83" s="4" t="str">
        <f>TEXT(DEC2HEX(ABS(HEX2DEC(半角・全角[[#This Row],[Code(全)]])-HEX2DEC(半角・全角[[#This Row],[Code(半)]]))),"0000")</f>
        <v>CE70</v>
      </c>
      <c r="M83" s="4" t="str">
        <f>SUBSTITUTE("NARROW_"&amp;半角・全角[[#This Row],[Prefix]]&amp;"_"&amp;半角・全角[[#This Row],[名称]],"-","_")</f>
        <v>NARROW_HANGUL_SSANGTIKEUT</v>
      </c>
      <c r="N83" s="4" t="str">
        <f>SUBSTITUTE("WIDE_"&amp;半角・全角[[#This Row],[Prefix]]&amp;"_"&amp;半角・全角[[#This Row],[名称]],"-","_")</f>
        <v>WIDE_HANGUL_SSANGTIKEUT</v>
      </c>
      <c r="O83" s="4">
        <f>HEX2DEC(半角・全角[[#This Row],[Code(全)]])</f>
        <v>12600</v>
      </c>
      <c r="P8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半角ハングルﾨ
/// &lt;/summary&gt;
public const char NARROW_HANGUL_SSANGTIKEUT = '\uFFA8';</v>
      </c>
      <c r="Q8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全角ハングルㄸ
/// &lt;/summary&gt;
public const char WIDE_HANGUL_SSANGTIKEUT = '\u3138';</v>
      </c>
      <c r="R8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Chars.NARROW_HANGUL_SSANGTIKEUT:
    resultCharArray[resultIndex++] = Chars.WIDE_HANGUL_SSANGTIKEUT;
    break;</v>
      </c>
      <c r="S8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Chars.WIDE_HANGUL_SSANGTIKEUT:
    resultCharArray[resultIndex++] = Chars.NARROW_HANGUL_SSANGTIKEUT;
    break;</v>
      </c>
      <c r="T83" s="3" t="str">
        <f>"new NarrowWidePair() {Narrow = """&amp;半角・全角[[#This Row],[表示(半)]]&amp;""", Wide = """&amp;半角・全角[[#This Row],[表示(全)]]&amp;"""},"</f>
        <v>new NarrowWidePair() {Narrow = "ﾨ", Wide = "ㄸ"},</v>
      </c>
      <c r="U83" s="2"/>
    </row>
    <row r="84" spans="3:21" ht="15.75" customHeight="1" x14ac:dyDescent="0.4">
      <c r="C84" s="1" t="s">
        <v>827</v>
      </c>
      <c r="D84" s="1" t="s">
        <v>312</v>
      </c>
      <c r="E84" s="1" t="s">
        <v>818</v>
      </c>
      <c r="F84" s="2" t="s">
        <v>217</v>
      </c>
      <c r="G84" s="4" t="str">
        <f>_xlfn.UNICHAR(HEX2DEC(半角・全角[[#This Row],[Code(半)]]))</f>
        <v>ﾩ</v>
      </c>
      <c r="H84" s="4" t="str">
        <f>IF(ROW()&lt;=3, "-", IF((HEX2DEC(半角・全角[[#This Row],[Code(半)]])-1)=HEX2DEC($F83),"○", ""))</f>
        <v>○</v>
      </c>
      <c r="I84" s="2" t="s">
        <v>269</v>
      </c>
      <c r="J84" s="1" t="str">
        <f>_xlfn.UNICHAR(HEX2DEC(半角・全角[[#This Row],[Code(全)]]))</f>
        <v>ㄹ</v>
      </c>
      <c r="K84" s="4" t="str">
        <f>IF(ROW()&lt;=3, "-", IF((HEX2DEC(半角・全角[[#This Row],[Code(全)]])-1)=HEX2DEC($I83),"○", ""))</f>
        <v>○</v>
      </c>
      <c r="L84" s="4" t="str">
        <f>TEXT(DEC2HEX(ABS(HEX2DEC(半角・全角[[#This Row],[Code(全)]])-HEX2DEC(半角・全角[[#This Row],[Code(半)]]))),"0000")</f>
        <v>CE70</v>
      </c>
      <c r="M84" s="4" t="str">
        <f>SUBSTITUTE("NARROW_"&amp;半角・全角[[#This Row],[Prefix]]&amp;"_"&amp;半角・全角[[#This Row],[名称]],"-","_")</f>
        <v>NARROW_HANGUL_RIEUL</v>
      </c>
      <c r="N84" s="4" t="str">
        <f>SUBSTITUTE("WIDE_"&amp;半角・全角[[#This Row],[Prefix]]&amp;"_"&amp;半角・全角[[#This Row],[名称]],"-","_")</f>
        <v>WIDE_HANGUL_RIEUL</v>
      </c>
      <c r="O84" s="4">
        <f>HEX2DEC(半角・全角[[#This Row],[Code(全)]])</f>
        <v>12601</v>
      </c>
      <c r="P8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半角ハングルﾩ
/// &lt;/summary&gt;
public const char NARROW_HANGUL_RIEUL = '\uFFA9';</v>
      </c>
      <c r="Q8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全角ハングルㄹ
/// &lt;/summary&gt;
public const char WIDE_HANGUL_RIEUL = '\u3139';</v>
      </c>
      <c r="R8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Chars.NARROW_HANGUL_RIEUL:
    resultCharArray[resultIndex++] = Chars.WIDE_HANGUL_RIEUL;
    break;</v>
      </c>
      <c r="S8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Chars.WIDE_HANGUL_RIEUL:
    resultCharArray[resultIndex++] = Chars.NARROW_HANGUL_RIEUL;
    break;</v>
      </c>
      <c r="T84" s="3" t="str">
        <f>"new NarrowWidePair() {Narrow = """&amp;半角・全角[[#This Row],[表示(半)]]&amp;""", Wide = """&amp;半角・全角[[#This Row],[表示(全)]]&amp;"""},"</f>
        <v>new NarrowWidePair() {Narrow = "ﾩ", Wide = "ㄹ"},</v>
      </c>
      <c r="U84" s="2"/>
    </row>
    <row r="85" spans="3:21" ht="15.75" customHeight="1" x14ac:dyDescent="0.4">
      <c r="C85" s="1" t="s">
        <v>847</v>
      </c>
      <c r="D85" s="1" t="s">
        <v>312</v>
      </c>
      <c r="E85" s="1" t="s">
        <v>818</v>
      </c>
      <c r="F85" s="2" t="s">
        <v>218</v>
      </c>
      <c r="G85" s="4" t="str">
        <f>_xlfn.UNICHAR(HEX2DEC(半角・全角[[#This Row],[Code(半)]]))</f>
        <v>ﾪ</v>
      </c>
      <c r="H85" s="4" t="str">
        <f>IF(ROW()&lt;=3, "-", IF((HEX2DEC(半角・全角[[#This Row],[Code(半)]])-1)=HEX2DEC($F84),"○", ""))</f>
        <v>○</v>
      </c>
      <c r="I85" s="2" t="s">
        <v>270</v>
      </c>
      <c r="J85" s="1" t="str">
        <f>_xlfn.UNICHAR(HEX2DEC(半角・全角[[#This Row],[Code(全)]]))</f>
        <v>ㄺ</v>
      </c>
      <c r="K85" s="4" t="str">
        <f>IF(ROW()&lt;=3, "-", IF((HEX2DEC(半角・全角[[#This Row],[Code(全)]])-1)=HEX2DEC($I84),"○", ""))</f>
        <v>○</v>
      </c>
      <c r="L85" s="4" t="str">
        <f>TEXT(DEC2HEX(ABS(HEX2DEC(半角・全角[[#This Row],[Code(全)]])-HEX2DEC(半角・全角[[#This Row],[Code(半)]]))),"0000")</f>
        <v>CE70</v>
      </c>
      <c r="M85" s="4" t="str">
        <f>SUBSTITUTE("NARROW_"&amp;半角・全角[[#This Row],[Prefix]]&amp;"_"&amp;半角・全角[[#This Row],[名称]],"-","_")</f>
        <v>NARROW_HANGUL_RIEUL_KIYEOK</v>
      </c>
      <c r="N85" s="4" t="str">
        <f>SUBSTITUTE("WIDE_"&amp;半角・全角[[#This Row],[Prefix]]&amp;"_"&amp;半角・全角[[#This Row],[名称]],"-","_")</f>
        <v>WIDE_HANGUL_RIEUL_KIYEOK</v>
      </c>
      <c r="O85" s="4">
        <f>HEX2DEC(半角・全角[[#This Row],[Code(全)]])</f>
        <v>12602</v>
      </c>
      <c r="P8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半角ハングルﾪ
/// &lt;/summary&gt;
public const char NARROW_HANGUL_RIEUL_KIYEOK = '\uFFAA';</v>
      </c>
      <c r="Q8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全角ハングルㄺ
/// &lt;/summary&gt;
public const char WIDE_HANGUL_RIEUL_KIYEOK = '\u313A';</v>
      </c>
      <c r="R8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Chars.NARROW_HANGUL_RIEUL_KIYEOK:
    resultCharArray[resultIndex++] = Chars.WIDE_HANGUL_RIEUL_KIYEOK;
    break;</v>
      </c>
      <c r="S8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Chars.WIDE_HANGUL_RIEUL_KIYEOK:
    resultCharArray[resultIndex++] = Chars.NARROW_HANGUL_RIEUL_KIYEOK;
    break;</v>
      </c>
      <c r="T85" s="3" t="str">
        <f>"new NarrowWidePair() {Narrow = """&amp;半角・全角[[#This Row],[表示(半)]]&amp;""", Wide = """&amp;半角・全角[[#This Row],[表示(全)]]&amp;"""},"</f>
        <v>new NarrowWidePair() {Narrow = "ﾪ", Wide = "ㄺ"},</v>
      </c>
      <c r="U85" s="2"/>
    </row>
    <row r="86" spans="3:21" ht="15.75" customHeight="1" x14ac:dyDescent="0.4">
      <c r="C86" s="1" t="s">
        <v>848</v>
      </c>
      <c r="D86" s="1" t="s">
        <v>312</v>
      </c>
      <c r="E86" s="1" t="s">
        <v>818</v>
      </c>
      <c r="F86" s="2" t="s">
        <v>219</v>
      </c>
      <c r="G86" s="4" t="str">
        <f>_xlfn.UNICHAR(HEX2DEC(半角・全角[[#This Row],[Code(半)]]))</f>
        <v>ﾫ</v>
      </c>
      <c r="H86" s="4" t="str">
        <f>IF(ROW()&lt;=3, "-", IF((HEX2DEC(半角・全角[[#This Row],[Code(半)]])-1)=HEX2DEC($F85),"○", ""))</f>
        <v>○</v>
      </c>
      <c r="I86" s="2" t="s">
        <v>271</v>
      </c>
      <c r="J86" s="1" t="str">
        <f>_xlfn.UNICHAR(HEX2DEC(半角・全角[[#This Row],[Code(全)]]))</f>
        <v>ㄻ</v>
      </c>
      <c r="K86" s="4" t="str">
        <f>IF(ROW()&lt;=3, "-", IF((HEX2DEC(半角・全角[[#This Row],[Code(全)]])-1)=HEX2DEC($I85),"○", ""))</f>
        <v>○</v>
      </c>
      <c r="L86" s="4" t="str">
        <f>TEXT(DEC2HEX(ABS(HEX2DEC(半角・全角[[#This Row],[Code(全)]])-HEX2DEC(半角・全角[[#This Row],[Code(半)]]))),"0000")</f>
        <v>CE70</v>
      </c>
      <c r="M86" s="4" t="str">
        <f>SUBSTITUTE("NARROW_"&amp;半角・全角[[#This Row],[Prefix]]&amp;"_"&amp;半角・全角[[#This Row],[名称]],"-","_")</f>
        <v>NARROW_HANGUL_RIEUL_MIEUM</v>
      </c>
      <c r="N86" s="4" t="str">
        <f>SUBSTITUTE("WIDE_"&amp;半角・全角[[#This Row],[Prefix]]&amp;"_"&amp;半角・全角[[#This Row],[名称]],"-","_")</f>
        <v>WIDE_HANGUL_RIEUL_MIEUM</v>
      </c>
      <c r="O86" s="4">
        <f>HEX2DEC(半角・全角[[#This Row],[Code(全)]])</f>
        <v>12603</v>
      </c>
      <c r="P8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半角ハングルﾫ
/// &lt;/summary&gt;
public const char NARROW_HANGUL_RIEUL_MIEUM = '\uFFAB';</v>
      </c>
      <c r="Q8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全角ハングルㄻ
/// &lt;/summary&gt;
public const char WIDE_HANGUL_RIEUL_MIEUM = '\u313B';</v>
      </c>
      <c r="R8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Chars.NARROW_HANGUL_RIEUL_MIEUM:
    resultCharArray[resultIndex++] = Chars.WIDE_HANGUL_RIEUL_MIEUM;
    break;</v>
      </c>
      <c r="S8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Chars.WIDE_HANGUL_RIEUL_MIEUM:
    resultCharArray[resultIndex++] = Chars.NARROW_HANGUL_RIEUL_MIEUM;
    break;</v>
      </c>
      <c r="T86" s="3" t="str">
        <f>"new NarrowWidePair() {Narrow = """&amp;半角・全角[[#This Row],[表示(半)]]&amp;""", Wide = """&amp;半角・全角[[#This Row],[表示(全)]]&amp;"""},"</f>
        <v>new NarrowWidePair() {Narrow = "ﾫ", Wide = "ㄻ"},</v>
      </c>
      <c r="U86" s="2"/>
    </row>
    <row r="87" spans="3:21" ht="15.75" customHeight="1" x14ac:dyDescent="0.4">
      <c r="C87" s="1" t="s">
        <v>849</v>
      </c>
      <c r="D87" s="1" t="s">
        <v>312</v>
      </c>
      <c r="E87" s="1" t="s">
        <v>818</v>
      </c>
      <c r="F87" s="2" t="s">
        <v>220</v>
      </c>
      <c r="G87" s="4" t="str">
        <f>_xlfn.UNICHAR(HEX2DEC(半角・全角[[#This Row],[Code(半)]]))</f>
        <v>ﾬ</v>
      </c>
      <c r="H87" s="4" t="str">
        <f>IF(ROW()&lt;=3, "-", IF((HEX2DEC(半角・全角[[#This Row],[Code(半)]])-1)=HEX2DEC($F86),"○", ""))</f>
        <v>○</v>
      </c>
      <c r="I87" s="2" t="s">
        <v>272</v>
      </c>
      <c r="J87" s="1" t="str">
        <f>_xlfn.UNICHAR(HEX2DEC(半角・全角[[#This Row],[Code(全)]]))</f>
        <v>ㄼ</v>
      </c>
      <c r="K87" s="4" t="str">
        <f>IF(ROW()&lt;=3, "-", IF((HEX2DEC(半角・全角[[#This Row],[Code(全)]])-1)=HEX2DEC($I86),"○", ""))</f>
        <v>○</v>
      </c>
      <c r="L87" s="4" t="str">
        <f>TEXT(DEC2HEX(ABS(HEX2DEC(半角・全角[[#This Row],[Code(全)]])-HEX2DEC(半角・全角[[#This Row],[Code(半)]]))),"0000")</f>
        <v>CE70</v>
      </c>
      <c r="M87" s="4" t="str">
        <f>SUBSTITUTE("NARROW_"&amp;半角・全角[[#This Row],[Prefix]]&amp;"_"&amp;半角・全角[[#This Row],[名称]],"-","_")</f>
        <v>NARROW_HANGUL_RIEUL_PIEUP</v>
      </c>
      <c r="N87" s="4" t="str">
        <f>SUBSTITUTE("WIDE_"&amp;半角・全角[[#This Row],[Prefix]]&amp;"_"&amp;半角・全角[[#This Row],[名称]],"-","_")</f>
        <v>WIDE_HANGUL_RIEUL_PIEUP</v>
      </c>
      <c r="O87" s="4">
        <f>HEX2DEC(半角・全角[[#This Row],[Code(全)]])</f>
        <v>12604</v>
      </c>
      <c r="P8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半角ハングルﾬ
/// &lt;/summary&gt;
public const char NARROW_HANGUL_RIEUL_PIEUP = '\uFFAC';</v>
      </c>
      <c r="Q8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全角ハングルㄼ
/// &lt;/summary&gt;
public const char WIDE_HANGUL_RIEUL_PIEUP = '\u313C';</v>
      </c>
      <c r="R8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Chars.NARROW_HANGUL_RIEUL_PIEUP:
    resultCharArray[resultIndex++] = Chars.WIDE_HANGUL_RIEUL_PIEUP;
    break;</v>
      </c>
      <c r="S8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Chars.WIDE_HANGUL_RIEUL_PIEUP:
    resultCharArray[resultIndex++] = Chars.NARROW_HANGUL_RIEUL_PIEUP;
    break;</v>
      </c>
      <c r="T87" s="3" t="str">
        <f>"new NarrowWidePair() {Narrow = """&amp;半角・全角[[#This Row],[表示(半)]]&amp;""", Wide = """&amp;半角・全角[[#This Row],[表示(全)]]&amp;"""},"</f>
        <v>new NarrowWidePair() {Narrow = "ﾬ", Wide = "ㄼ"},</v>
      </c>
      <c r="U87" s="2"/>
    </row>
    <row r="88" spans="3:21" ht="15.75" customHeight="1" x14ac:dyDescent="0.4">
      <c r="C88" s="1" t="s">
        <v>850</v>
      </c>
      <c r="D88" s="1" t="s">
        <v>312</v>
      </c>
      <c r="E88" s="1" t="s">
        <v>818</v>
      </c>
      <c r="F88" s="2" t="s">
        <v>221</v>
      </c>
      <c r="G88" s="4" t="str">
        <f>_xlfn.UNICHAR(HEX2DEC(半角・全角[[#This Row],[Code(半)]]))</f>
        <v>ﾭ</v>
      </c>
      <c r="H88" s="4" t="str">
        <f>IF(ROW()&lt;=3, "-", IF((HEX2DEC(半角・全角[[#This Row],[Code(半)]])-1)=HEX2DEC($F87),"○", ""))</f>
        <v>○</v>
      </c>
      <c r="I88" s="2" t="s">
        <v>273</v>
      </c>
      <c r="J88" s="1" t="str">
        <f>_xlfn.UNICHAR(HEX2DEC(半角・全角[[#This Row],[Code(全)]]))</f>
        <v>ㄽ</v>
      </c>
      <c r="K88" s="4" t="str">
        <f>IF(ROW()&lt;=3, "-", IF((HEX2DEC(半角・全角[[#This Row],[Code(全)]])-1)=HEX2DEC($I87),"○", ""))</f>
        <v>○</v>
      </c>
      <c r="L88" s="4" t="str">
        <f>TEXT(DEC2HEX(ABS(HEX2DEC(半角・全角[[#This Row],[Code(全)]])-HEX2DEC(半角・全角[[#This Row],[Code(半)]]))),"0000")</f>
        <v>CE70</v>
      </c>
      <c r="M88" s="4" t="str">
        <f>SUBSTITUTE("NARROW_"&amp;半角・全角[[#This Row],[Prefix]]&amp;"_"&amp;半角・全角[[#This Row],[名称]],"-","_")</f>
        <v>NARROW_HANGUL_RIEUL_SIOS</v>
      </c>
      <c r="N88" s="4" t="str">
        <f>SUBSTITUTE("WIDE_"&amp;半角・全角[[#This Row],[Prefix]]&amp;"_"&amp;半角・全角[[#This Row],[名称]],"-","_")</f>
        <v>WIDE_HANGUL_RIEUL_SIOS</v>
      </c>
      <c r="O88" s="4">
        <f>HEX2DEC(半角・全角[[#This Row],[Code(全)]])</f>
        <v>12605</v>
      </c>
      <c r="P8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半角ハングルﾭ
/// &lt;/summary&gt;
public const char NARROW_HANGUL_RIEUL_SIOS = '\uFFAD';</v>
      </c>
      <c r="Q8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全角ハングルㄽ
/// &lt;/summary&gt;
public const char WIDE_HANGUL_RIEUL_SIOS = '\u313D';</v>
      </c>
      <c r="R8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Chars.NARROW_HANGUL_RIEUL_SIOS:
    resultCharArray[resultIndex++] = Chars.WIDE_HANGUL_RIEUL_SIOS;
    break;</v>
      </c>
      <c r="S8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Chars.WIDE_HANGUL_RIEUL_SIOS:
    resultCharArray[resultIndex++] = Chars.NARROW_HANGUL_RIEUL_SIOS;
    break;</v>
      </c>
      <c r="T88" s="3" t="str">
        <f>"new NarrowWidePair() {Narrow = """&amp;半角・全角[[#This Row],[表示(半)]]&amp;""", Wide = """&amp;半角・全角[[#This Row],[表示(全)]]&amp;"""},"</f>
        <v>new NarrowWidePair() {Narrow = "ﾭ", Wide = "ㄽ"},</v>
      </c>
      <c r="U88" s="2"/>
    </row>
    <row r="89" spans="3:21" ht="15.75" customHeight="1" x14ac:dyDescent="0.4">
      <c r="C89" s="1" t="s">
        <v>851</v>
      </c>
      <c r="D89" s="1" t="s">
        <v>312</v>
      </c>
      <c r="E89" s="1" t="s">
        <v>818</v>
      </c>
      <c r="F89" s="2" t="s">
        <v>222</v>
      </c>
      <c r="G89" s="4" t="str">
        <f>_xlfn.UNICHAR(HEX2DEC(半角・全角[[#This Row],[Code(半)]]))</f>
        <v>ﾮ</v>
      </c>
      <c r="H89" s="4" t="str">
        <f>IF(ROW()&lt;=3, "-", IF((HEX2DEC(半角・全角[[#This Row],[Code(半)]])-1)=HEX2DEC($F88),"○", ""))</f>
        <v>○</v>
      </c>
      <c r="I89" s="2" t="s">
        <v>274</v>
      </c>
      <c r="J89" s="1" t="str">
        <f>_xlfn.UNICHAR(HEX2DEC(半角・全角[[#This Row],[Code(全)]]))</f>
        <v>ㄾ</v>
      </c>
      <c r="K89" s="4" t="str">
        <f>IF(ROW()&lt;=3, "-", IF((HEX2DEC(半角・全角[[#This Row],[Code(全)]])-1)=HEX2DEC($I88),"○", ""))</f>
        <v>○</v>
      </c>
      <c r="L89" s="4" t="str">
        <f>TEXT(DEC2HEX(ABS(HEX2DEC(半角・全角[[#This Row],[Code(全)]])-HEX2DEC(半角・全角[[#This Row],[Code(半)]]))),"0000")</f>
        <v>CE70</v>
      </c>
      <c r="M89" s="4" t="str">
        <f>SUBSTITUTE("NARROW_"&amp;半角・全角[[#This Row],[Prefix]]&amp;"_"&amp;半角・全角[[#This Row],[名称]],"-","_")</f>
        <v>NARROW_HANGUL_RIEUL_THIEUTH</v>
      </c>
      <c r="N89" s="4" t="str">
        <f>SUBSTITUTE("WIDE_"&amp;半角・全角[[#This Row],[Prefix]]&amp;"_"&amp;半角・全角[[#This Row],[名称]],"-","_")</f>
        <v>WIDE_HANGUL_RIEUL_THIEUTH</v>
      </c>
      <c r="O89" s="4">
        <f>HEX2DEC(半角・全角[[#This Row],[Code(全)]])</f>
        <v>12606</v>
      </c>
      <c r="P8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半角ハングルﾮ
/// &lt;/summary&gt;
public const char NARROW_HANGUL_RIEUL_THIEUTH = '\uFFAE';</v>
      </c>
      <c r="Q8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全角ハングルㄾ
/// &lt;/summary&gt;
public const char WIDE_HANGUL_RIEUL_THIEUTH = '\u313E';</v>
      </c>
      <c r="R8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Chars.NARROW_HANGUL_RIEUL_THIEUTH:
    resultCharArray[resultIndex++] = Chars.WIDE_HANGUL_RIEUL_THIEUTH;
    break;</v>
      </c>
      <c r="S8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Chars.WIDE_HANGUL_RIEUL_THIEUTH:
    resultCharArray[resultIndex++] = Chars.NARROW_HANGUL_RIEUL_THIEUTH;
    break;</v>
      </c>
      <c r="T89" s="3" t="str">
        <f>"new NarrowWidePair() {Narrow = """&amp;半角・全角[[#This Row],[表示(半)]]&amp;""", Wide = """&amp;半角・全角[[#This Row],[表示(全)]]&amp;"""},"</f>
        <v>new NarrowWidePair() {Narrow = "ﾮ", Wide = "ㄾ"},</v>
      </c>
      <c r="U89" s="2"/>
    </row>
    <row r="90" spans="3:21" ht="15.75" customHeight="1" x14ac:dyDescent="0.4">
      <c r="C90" s="1" t="s">
        <v>852</v>
      </c>
      <c r="D90" s="1" t="s">
        <v>312</v>
      </c>
      <c r="E90" s="1" t="s">
        <v>818</v>
      </c>
      <c r="F90" s="2" t="s">
        <v>223</v>
      </c>
      <c r="G90" s="4" t="str">
        <f>_xlfn.UNICHAR(HEX2DEC(半角・全角[[#This Row],[Code(半)]]))</f>
        <v>ﾯ</v>
      </c>
      <c r="H90" s="4" t="str">
        <f>IF(ROW()&lt;=3, "-", IF((HEX2DEC(半角・全角[[#This Row],[Code(半)]])-1)=HEX2DEC($F89),"○", ""))</f>
        <v>○</v>
      </c>
      <c r="I90" s="2" t="s">
        <v>275</v>
      </c>
      <c r="J90" s="1" t="str">
        <f>_xlfn.UNICHAR(HEX2DEC(半角・全角[[#This Row],[Code(全)]]))</f>
        <v>ㄿ</v>
      </c>
      <c r="K90" s="4" t="str">
        <f>IF(ROW()&lt;=3, "-", IF((HEX2DEC(半角・全角[[#This Row],[Code(全)]])-1)=HEX2DEC($I89),"○", ""))</f>
        <v>○</v>
      </c>
      <c r="L90" s="4" t="str">
        <f>TEXT(DEC2HEX(ABS(HEX2DEC(半角・全角[[#This Row],[Code(全)]])-HEX2DEC(半角・全角[[#This Row],[Code(半)]]))),"0000")</f>
        <v>CE70</v>
      </c>
      <c r="M90" s="4" t="str">
        <f>SUBSTITUTE("NARROW_"&amp;半角・全角[[#This Row],[Prefix]]&amp;"_"&amp;半角・全角[[#This Row],[名称]],"-","_")</f>
        <v>NARROW_HANGUL_RIEUL_PHIEUPH</v>
      </c>
      <c r="N90" s="4" t="str">
        <f>SUBSTITUTE("WIDE_"&amp;半角・全角[[#This Row],[Prefix]]&amp;"_"&amp;半角・全角[[#This Row],[名称]],"-","_")</f>
        <v>WIDE_HANGUL_RIEUL_PHIEUPH</v>
      </c>
      <c r="O90" s="4">
        <f>HEX2DEC(半角・全角[[#This Row],[Code(全)]])</f>
        <v>12607</v>
      </c>
      <c r="P9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半角ハングルﾯ
/// &lt;/summary&gt;
public const char NARROW_HANGUL_RIEUL_PHIEUPH = '\uFFAF';</v>
      </c>
      <c r="Q9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全角ハングルㄿ
/// &lt;/summary&gt;
public const char WIDE_HANGUL_RIEUL_PHIEUPH = '\u313F';</v>
      </c>
      <c r="R9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Chars.NARROW_HANGUL_RIEUL_PHIEUPH:
    resultCharArray[resultIndex++] = Chars.WIDE_HANGUL_RIEUL_PHIEUPH;
    break;</v>
      </c>
      <c r="S9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Chars.WIDE_HANGUL_RIEUL_PHIEUPH:
    resultCharArray[resultIndex++] = Chars.NARROW_HANGUL_RIEUL_PHIEUPH;
    break;</v>
      </c>
      <c r="T90" s="3" t="str">
        <f>"new NarrowWidePair() {Narrow = """&amp;半角・全角[[#This Row],[表示(半)]]&amp;""", Wide = """&amp;半角・全角[[#This Row],[表示(全)]]&amp;"""},"</f>
        <v>new NarrowWidePair() {Narrow = "ﾯ", Wide = "ㄿ"},</v>
      </c>
      <c r="U90" s="2"/>
    </row>
    <row r="91" spans="3:21" ht="15.75" customHeight="1" x14ac:dyDescent="0.4">
      <c r="C91" s="1" t="s">
        <v>828</v>
      </c>
      <c r="D91" s="1" t="s">
        <v>312</v>
      </c>
      <c r="E91" s="1" t="s">
        <v>818</v>
      </c>
      <c r="F91" s="2" t="s">
        <v>224</v>
      </c>
      <c r="G91" s="4" t="str">
        <f>_xlfn.UNICHAR(HEX2DEC(半角・全角[[#This Row],[Code(半)]]))</f>
        <v>ﾰ</v>
      </c>
      <c r="H91" s="4" t="str">
        <f>IF(ROW()&lt;=3, "-", IF((HEX2DEC(半角・全角[[#This Row],[Code(半)]])-1)=HEX2DEC($F90),"○", ""))</f>
        <v>○</v>
      </c>
      <c r="I91" s="2" t="s">
        <v>276</v>
      </c>
      <c r="J91" s="1" t="str">
        <f>_xlfn.UNICHAR(HEX2DEC(半角・全角[[#This Row],[Code(全)]]))</f>
        <v>ㅀ</v>
      </c>
      <c r="K91" s="4" t="str">
        <f>IF(ROW()&lt;=3, "-", IF((HEX2DEC(半角・全角[[#This Row],[Code(全)]])-1)=HEX2DEC($I90),"○", ""))</f>
        <v>○</v>
      </c>
      <c r="L91" s="4" t="str">
        <f>TEXT(DEC2HEX(ABS(HEX2DEC(半角・全角[[#This Row],[Code(全)]])-HEX2DEC(半角・全角[[#This Row],[Code(半)]]))),"0000")</f>
        <v>CE70</v>
      </c>
      <c r="M91" s="4" t="str">
        <f>SUBSTITUTE("NARROW_"&amp;半角・全角[[#This Row],[Prefix]]&amp;"_"&amp;半角・全角[[#This Row],[名称]],"-","_")</f>
        <v>NARROW_HANGUL_RIEUL_HIEUH</v>
      </c>
      <c r="N91" s="4" t="str">
        <f>SUBSTITUTE("WIDE_"&amp;半角・全角[[#This Row],[Prefix]]&amp;"_"&amp;半角・全角[[#This Row],[名称]],"-","_")</f>
        <v>WIDE_HANGUL_RIEUL_HIEUH</v>
      </c>
      <c r="O91" s="4">
        <f>HEX2DEC(半角・全角[[#This Row],[Code(全)]])</f>
        <v>12608</v>
      </c>
      <c r="P9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半角ハングルﾰ
/// &lt;/summary&gt;
public const char NARROW_HANGUL_RIEUL_HIEUH = '\uFFB0';</v>
      </c>
      <c r="Q9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全角ハングルㅀ
/// &lt;/summary&gt;
public const char WIDE_HANGUL_RIEUL_HIEUH = '\u3140';</v>
      </c>
      <c r="R9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Chars.NARROW_HANGUL_RIEUL_HIEUH:
    resultCharArray[resultIndex++] = Chars.WIDE_HANGUL_RIEUL_HIEUH;
    break;</v>
      </c>
      <c r="S9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Chars.WIDE_HANGUL_RIEUL_HIEUH:
    resultCharArray[resultIndex++] = Chars.NARROW_HANGUL_RIEUL_HIEUH;
    break;</v>
      </c>
      <c r="T91" s="3" t="str">
        <f>"new NarrowWidePair() {Narrow = """&amp;半角・全角[[#This Row],[表示(半)]]&amp;""", Wide = """&amp;半角・全角[[#This Row],[表示(全)]]&amp;"""},"</f>
        <v>new NarrowWidePair() {Narrow = "ﾰ", Wide = "ㅀ"},</v>
      </c>
      <c r="U91" s="2"/>
    </row>
    <row r="92" spans="3:21" ht="15.75" customHeight="1" x14ac:dyDescent="0.4">
      <c r="C92" s="1" t="s">
        <v>829</v>
      </c>
      <c r="D92" s="1" t="s">
        <v>312</v>
      </c>
      <c r="E92" s="1" t="s">
        <v>818</v>
      </c>
      <c r="F92" s="2" t="s">
        <v>225</v>
      </c>
      <c r="G92" s="4" t="str">
        <f>_xlfn.UNICHAR(HEX2DEC(半角・全角[[#This Row],[Code(半)]]))</f>
        <v>ﾱ</v>
      </c>
      <c r="H92" s="4" t="str">
        <f>IF(ROW()&lt;=3, "-", IF((HEX2DEC(半角・全角[[#This Row],[Code(半)]])-1)=HEX2DEC($F91),"○", ""))</f>
        <v>○</v>
      </c>
      <c r="I92" s="2" t="s">
        <v>277</v>
      </c>
      <c r="J92" s="1" t="str">
        <f>_xlfn.UNICHAR(HEX2DEC(半角・全角[[#This Row],[Code(全)]]))</f>
        <v>ㅁ</v>
      </c>
      <c r="K92" s="4" t="str">
        <f>IF(ROW()&lt;=3, "-", IF((HEX2DEC(半角・全角[[#This Row],[Code(全)]])-1)=HEX2DEC($I91),"○", ""))</f>
        <v>○</v>
      </c>
      <c r="L92" s="4" t="str">
        <f>TEXT(DEC2HEX(ABS(HEX2DEC(半角・全角[[#This Row],[Code(全)]])-HEX2DEC(半角・全角[[#This Row],[Code(半)]]))),"0000")</f>
        <v>CE70</v>
      </c>
      <c r="M92" s="4" t="str">
        <f>SUBSTITUTE("NARROW_"&amp;半角・全角[[#This Row],[Prefix]]&amp;"_"&amp;半角・全角[[#This Row],[名称]],"-","_")</f>
        <v>NARROW_HANGUL_MIEUM</v>
      </c>
      <c r="N92" s="4" t="str">
        <f>SUBSTITUTE("WIDE_"&amp;半角・全角[[#This Row],[Prefix]]&amp;"_"&amp;半角・全角[[#This Row],[名称]],"-","_")</f>
        <v>WIDE_HANGUL_MIEUM</v>
      </c>
      <c r="O92" s="4">
        <f>HEX2DEC(半角・全角[[#This Row],[Code(全)]])</f>
        <v>12609</v>
      </c>
      <c r="P9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半角ハングルﾱ
/// &lt;/summary&gt;
public const char NARROW_HANGUL_MIEUM = '\uFFB1';</v>
      </c>
      <c r="Q9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全角ハングルㅁ
/// &lt;/summary&gt;
public const char WIDE_HANGUL_MIEUM = '\u3141';</v>
      </c>
      <c r="R9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Chars.NARROW_HANGUL_MIEUM:
    resultCharArray[resultIndex++] = Chars.WIDE_HANGUL_MIEUM;
    break;</v>
      </c>
      <c r="S9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Chars.WIDE_HANGUL_MIEUM:
    resultCharArray[resultIndex++] = Chars.NARROW_HANGUL_MIEUM;
    break;</v>
      </c>
      <c r="T92" s="3" t="str">
        <f>"new NarrowWidePair() {Narrow = """&amp;半角・全角[[#This Row],[表示(半)]]&amp;""", Wide = """&amp;半角・全角[[#This Row],[表示(全)]]&amp;"""},"</f>
        <v>new NarrowWidePair() {Narrow = "ﾱ", Wide = "ㅁ"},</v>
      </c>
      <c r="U92" s="2"/>
    </row>
    <row r="93" spans="3:21" ht="15.75" customHeight="1" x14ac:dyDescent="0.4">
      <c r="C93" s="1" t="s">
        <v>830</v>
      </c>
      <c r="D93" s="1" t="s">
        <v>312</v>
      </c>
      <c r="E93" s="1" t="s">
        <v>818</v>
      </c>
      <c r="F93" s="2" t="s">
        <v>226</v>
      </c>
      <c r="G93" s="4" t="str">
        <f>_xlfn.UNICHAR(HEX2DEC(半角・全角[[#This Row],[Code(半)]]))</f>
        <v>ﾲ</v>
      </c>
      <c r="H93" s="4" t="str">
        <f>IF(ROW()&lt;=3, "-", IF((HEX2DEC(半角・全角[[#This Row],[Code(半)]])-1)=HEX2DEC($F92),"○", ""))</f>
        <v>○</v>
      </c>
      <c r="I93" s="2" t="s">
        <v>278</v>
      </c>
      <c r="J93" s="1" t="str">
        <f>_xlfn.UNICHAR(HEX2DEC(半角・全角[[#This Row],[Code(全)]]))</f>
        <v>ㅂ</v>
      </c>
      <c r="K93" s="4" t="str">
        <f>IF(ROW()&lt;=3, "-", IF((HEX2DEC(半角・全角[[#This Row],[Code(全)]])-1)=HEX2DEC($I92),"○", ""))</f>
        <v>○</v>
      </c>
      <c r="L93" s="4" t="str">
        <f>TEXT(DEC2HEX(ABS(HEX2DEC(半角・全角[[#This Row],[Code(全)]])-HEX2DEC(半角・全角[[#This Row],[Code(半)]]))),"0000")</f>
        <v>CE70</v>
      </c>
      <c r="M93" s="4" t="str">
        <f>SUBSTITUTE("NARROW_"&amp;半角・全角[[#This Row],[Prefix]]&amp;"_"&amp;半角・全角[[#This Row],[名称]],"-","_")</f>
        <v>NARROW_HANGUL_PIEUP</v>
      </c>
      <c r="N93" s="4" t="str">
        <f>SUBSTITUTE("WIDE_"&amp;半角・全角[[#This Row],[Prefix]]&amp;"_"&amp;半角・全角[[#This Row],[名称]],"-","_")</f>
        <v>WIDE_HANGUL_PIEUP</v>
      </c>
      <c r="O93" s="4">
        <f>HEX2DEC(半角・全角[[#This Row],[Code(全)]])</f>
        <v>12610</v>
      </c>
      <c r="P9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半角ハングルﾲ
/// &lt;/summary&gt;
public const char NARROW_HANGUL_PIEUP = '\uFFB2';</v>
      </c>
      <c r="Q9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全角ハングルㅂ
/// &lt;/summary&gt;
public const char WIDE_HANGUL_PIEUP = '\u3142';</v>
      </c>
      <c r="R9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Chars.NARROW_HANGUL_PIEUP:
    resultCharArray[resultIndex++] = Chars.WIDE_HANGUL_PIEUP;
    break;</v>
      </c>
      <c r="S9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Chars.WIDE_HANGUL_PIEUP:
    resultCharArray[resultIndex++] = Chars.NARROW_HANGUL_PIEUP;
    break;</v>
      </c>
      <c r="T93" s="3" t="str">
        <f>"new NarrowWidePair() {Narrow = """&amp;半角・全角[[#This Row],[表示(半)]]&amp;""", Wide = """&amp;半角・全角[[#This Row],[表示(全)]]&amp;"""},"</f>
        <v>new NarrowWidePair() {Narrow = "ﾲ", Wide = "ㅂ"},</v>
      </c>
      <c r="U93" s="2"/>
    </row>
    <row r="94" spans="3:21" ht="15.75" customHeight="1" x14ac:dyDescent="0.4">
      <c r="C94" s="1" t="s">
        <v>831</v>
      </c>
      <c r="D94" s="1" t="s">
        <v>312</v>
      </c>
      <c r="E94" s="1" t="s">
        <v>818</v>
      </c>
      <c r="F94" s="2" t="s">
        <v>227</v>
      </c>
      <c r="G94" s="4" t="str">
        <f>_xlfn.UNICHAR(HEX2DEC(半角・全角[[#This Row],[Code(半)]]))</f>
        <v>ﾳ</v>
      </c>
      <c r="H94" s="4" t="str">
        <f>IF(ROW()&lt;=3, "-", IF((HEX2DEC(半角・全角[[#This Row],[Code(半)]])-1)=HEX2DEC($F93),"○", ""))</f>
        <v>○</v>
      </c>
      <c r="I94" s="2" t="s">
        <v>279</v>
      </c>
      <c r="J94" s="1" t="str">
        <f>_xlfn.UNICHAR(HEX2DEC(半角・全角[[#This Row],[Code(全)]]))</f>
        <v>ㅃ</v>
      </c>
      <c r="K94" s="4" t="str">
        <f>IF(ROW()&lt;=3, "-", IF((HEX2DEC(半角・全角[[#This Row],[Code(全)]])-1)=HEX2DEC($I93),"○", ""))</f>
        <v>○</v>
      </c>
      <c r="L94" s="4" t="str">
        <f>TEXT(DEC2HEX(ABS(HEX2DEC(半角・全角[[#This Row],[Code(全)]])-HEX2DEC(半角・全角[[#This Row],[Code(半)]]))),"0000")</f>
        <v>CE70</v>
      </c>
      <c r="M94" s="4" t="str">
        <f>SUBSTITUTE("NARROW_"&amp;半角・全角[[#This Row],[Prefix]]&amp;"_"&amp;半角・全角[[#This Row],[名称]],"-","_")</f>
        <v>NARROW_HANGUL_SSANGPIEUP</v>
      </c>
      <c r="N94" s="4" t="str">
        <f>SUBSTITUTE("WIDE_"&amp;半角・全角[[#This Row],[Prefix]]&amp;"_"&amp;半角・全角[[#This Row],[名称]],"-","_")</f>
        <v>WIDE_HANGUL_SSANGPIEUP</v>
      </c>
      <c r="O94" s="4">
        <f>HEX2DEC(半角・全角[[#This Row],[Code(全)]])</f>
        <v>12611</v>
      </c>
      <c r="P9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半角ハングルﾳ
/// &lt;/summary&gt;
public const char NARROW_HANGUL_SSANGPIEUP = '\uFFB3';</v>
      </c>
      <c r="Q9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全角ハングルㅃ
/// &lt;/summary&gt;
public const char WIDE_HANGUL_SSANGPIEUP = '\u3143';</v>
      </c>
      <c r="R9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Chars.NARROW_HANGUL_SSANGPIEUP:
    resultCharArray[resultIndex++] = Chars.WIDE_HANGUL_SSANGPIEUP;
    break;</v>
      </c>
      <c r="S9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Chars.WIDE_HANGUL_SSANGPIEUP:
    resultCharArray[resultIndex++] = Chars.NARROW_HANGUL_SSANGPIEUP;
    break;</v>
      </c>
      <c r="T94" s="3" t="str">
        <f>"new NarrowWidePair() {Narrow = """&amp;半角・全角[[#This Row],[表示(半)]]&amp;""", Wide = """&amp;半角・全角[[#This Row],[表示(全)]]&amp;"""},"</f>
        <v>new NarrowWidePair() {Narrow = "ﾳ", Wide = "ㅃ"},</v>
      </c>
      <c r="U94" s="2"/>
    </row>
    <row r="95" spans="3:21" ht="15.75" customHeight="1" x14ac:dyDescent="0.4">
      <c r="C95" s="1" t="s">
        <v>832</v>
      </c>
      <c r="D95" s="1" t="s">
        <v>312</v>
      </c>
      <c r="E95" s="1" t="s">
        <v>818</v>
      </c>
      <c r="F95" s="2" t="s">
        <v>228</v>
      </c>
      <c r="G95" s="4" t="str">
        <f>_xlfn.UNICHAR(HEX2DEC(半角・全角[[#This Row],[Code(半)]]))</f>
        <v>ﾴ</v>
      </c>
      <c r="H95" s="4" t="str">
        <f>IF(ROW()&lt;=3, "-", IF((HEX2DEC(半角・全角[[#This Row],[Code(半)]])-1)=HEX2DEC($F94),"○", ""))</f>
        <v>○</v>
      </c>
      <c r="I95" s="2" t="s">
        <v>280</v>
      </c>
      <c r="J95" s="1" t="str">
        <f>_xlfn.UNICHAR(HEX2DEC(半角・全角[[#This Row],[Code(全)]]))</f>
        <v>ㅄ</v>
      </c>
      <c r="K95" s="4" t="str">
        <f>IF(ROW()&lt;=3, "-", IF((HEX2DEC(半角・全角[[#This Row],[Code(全)]])-1)=HEX2DEC($I94),"○", ""))</f>
        <v>○</v>
      </c>
      <c r="L95" s="4" t="str">
        <f>TEXT(DEC2HEX(ABS(HEX2DEC(半角・全角[[#This Row],[Code(全)]])-HEX2DEC(半角・全角[[#This Row],[Code(半)]]))),"0000")</f>
        <v>CE70</v>
      </c>
      <c r="M95" s="4" t="str">
        <f>SUBSTITUTE("NARROW_"&amp;半角・全角[[#This Row],[Prefix]]&amp;"_"&amp;半角・全角[[#This Row],[名称]],"-","_")</f>
        <v>NARROW_HANGUL_PIEUP_SIOS</v>
      </c>
      <c r="N95" s="4" t="str">
        <f>SUBSTITUTE("WIDE_"&amp;半角・全角[[#This Row],[Prefix]]&amp;"_"&amp;半角・全角[[#This Row],[名称]],"-","_")</f>
        <v>WIDE_HANGUL_PIEUP_SIOS</v>
      </c>
      <c r="O95" s="4">
        <f>HEX2DEC(半角・全角[[#This Row],[Code(全)]])</f>
        <v>12612</v>
      </c>
      <c r="P9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半角ハングルﾴ
/// &lt;/summary&gt;
public const char NARROW_HANGUL_PIEUP_SIOS = '\uFFB4';</v>
      </c>
      <c r="Q9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全角ハングルㅄ
/// &lt;/summary&gt;
public const char WIDE_HANGUL_PIEUP_SIOS = '\u3144';</v>
      </c>
      <c r="R9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Chars.NARROW_HANGUL_PIEUP_SIOS:
    resultCharArray[resultIndex++] = Chars.WIDE_HANGUL_PIEUP_SIOS;
    break;</v>
      </c>
      <c r="S9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Chars.WIDE_HANGUL_PIEUP_SIOS:
    resultCharArray[resultIndex++] = Chars.NARROW_HANGUL_PIEUP_SIOS;
    break;</v>
      </c>
      <c r="T95" s="3" t="str">
        <f>"new NarrowWidePair() {Narrow = """&amp;半角・全角[[#This Row],[表示(半)]]&amp;""", Wide = """&amp;半角・全角[[#This Row],[表示(全)]]&amp;"""},"</f>
        <v>new NarrowWidePair() {Narrow = "ﾴ", Wide = "ㅄ"},</v>
      </c>
      <c r="U95" s="2"/>
    </row>
    <row r="96" spans="3:21" ht="15.75" customHeight="1" x14ac:dyDescent="0.4">
      <c r="C96" s="1" t="s">
        <v>833</v>
      </c>
      <c r="D96" s="1" t="s">
        <v>312</v>
      </c>
      <c r="E96" s="1" t="s">
        <v>818</v>
      </c>
      <c r="F96" s="2" t="s">
        <v>229</v>
      </c>
      <c r="G96" s="4" t="str">
        <f>_xlfn.UNICHAR(HEX2DEC(半角・全角[[#This Row],[Code(半)]]))</f>
        <v>ﾵ</v>
      </c>
      <c r="H96" s="4" t="str">
        <f>IF(ROW()&lt;=3, "-", IF((HEX2DEC(半角・全角[[#This Row],[Code(半)]])-1)=HEX2DEC($F95),"○", ""))</f>
        <v>○</v>
      </c>
      <c r="I96" s="2" t="s">
        <v>281</v>
      </c>
      <c r="J96" s="1" t="str">
        <f>_xlfn.UNICHAR(HEX2DEC(半角・全角[[#This Row],[Code(全)]]))</f>
        <v>ㅅ</v>
      </c>
      <c r="K96" s="4" t="str">
        <f>IF(ROW()&lt;=3, "-", IF((HEX2DEC(半角・全角[[#This Row],[Code(全)]])-1)=HEX2DEC($I95),"○", ""))</f>
        <v>○</v>
      </c>
      <c r="L96" s="4" t="str">
        <f>TEXT(DEC2HEX(ABS(HEX2DEC(半角・全角[[#This Row],[Code(全)]])-HEX2DEC(半角・全角[[#This Row],[Code(半)]]))),"0000")</f>
        <v>CE70</v>
      </c>
      <c r="M96" s="4" t="str">
        <f>SUBSTITUTE("NARROW_"&amp;半角・全角[[#This Row],[Prefix]]&amp;"_"&amp;半角・全角[[#This Row],[名称]],"-","_")</f>
        <v>NARROW_HANGUL_SIOS</v>
      </c>
      <c r="N96" s="4" t="str">
        <f>SUBSTITUTE("WIDE_"&amp;半角・全角[[#This Row],[Prefix]]&amp;"_"&amp;半角・全角[[#This Row],[名称]],"-","_")</f>
        <v>WIDE_HANGUL_SIOS</v>
      </c>
      <c r="O96" s="4">
        <f>HEX2DEC(半角・全角[[#This Row],[Code(全)]])</f>
        <v>12613</v>
      </c>
      <c r="P9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半角ハングルﾵ
/// &lt;/summary&gt;
public const char NARROW_HANGUL_SIOS = '\uFFB5';</v>
      </c>
      <c r="Q9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全角ハングルㅅ
/// &lt;/summary&gt;
public const char WIDE_HANGUL_SIOS = '\u3145';</v>
      </c>
      <c r="R9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Chars.NARROW_HANGUL_SIOS:
    resultCharArray[resultIndex++] = Chars.WIDE_HANGUL_SIOS;
    break;</v>
      </c>
      <c r="S9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Chars.WIDE_HANGUL_SIOS:
    resultCharArray[resultIndex++] = Chars.NARROW_HANGUL_SIOS;
    break;</v>
      </c>
      <c r="T96" s="3" t="str">
        <f>"new NarrowWidePair() {Narrow = """&amp;半角・全角[[#This Row],[表示(半)]]&amp;""", Wide = """&amp;半角・全角[[#This Row],[表示(全)]]&amp;"""},"</f>
        <v>new NarrowWidePair() {Narrow = "ﾵ", Wide = "ㅅ"},</v>
      </c>
      <c r="U96" s="2"/>
    </row>
    <row r="97" spans="1:21" ht="15.75" customHeight="1" x14ac:dyDescent="0.4">
      <c r="C97" s="1" t="s">
        <v>834</v>
      </c>
      <c r="D97" s="1" t="s">
        <v>312</v>
      </c>
      <c r="E97" s="1" t="s">
        <v>818</v>
      </c>
      <c r="F97" s="2" t="s">
        <v>230</v>
      </c>
      <c r="G97" s="4" t="str">
        <f>_xlfn.UNICHAR(HEX2DEC(半角・全角[[#This Row],[Code(半)]]))</f>
        <v>ﾶ</v>
      </c>
      <c r="H97" s="4" t="str">
        <f>IF(ROW()&lt;=3, "-", IF((HEX2DEC(半角・全角[[#This Row],[Code(半)]])-1)=HEX2DEC($F96),"○", ""))</f>
        <v>○</v>
      </c>
      <c r="I97" s="2" t="s">
        <v>282</v>
      </c>
      <c r="J97" s="1" t="str">
        <f>_xlfn.UNICHAR(HEX2DEC(半角・全角[[#This Row],[Code(全)]]))</f>
        <v>ㅆ</v>
      </c>
      <c r="K97" s="4" t="str">
        <f>IF(ROW()&lt;=3, "-", IF((HEX2DEC(半角・全角[[#This Row],[Code(全)]])-1)=HEX2DEC($I96),"○", ""))</f>
        <v>○</v>
      </c>
      <c r="L97" s="4" t="str">
        <f>TEXT(DEC2HEX(ABS(HEX2DEC(半角・全角[[#This Row],[Code(全)]])-HEX2DEC(半角・全角[[#This Row],[Code(半)]]))),"0000")</f>
        <v>CE70</v>
      </c>
      <c r="M97" s="4" t="str">
        <f>SUBSTITUTE("NARROW_"&amp;半角・全角[[#This Row],[Prefix]]&amp;"_"&amp;半角・全角[[#This Row],[名称]],"-","_")</f>
        <v>NARROW_HANGUL_SSANGSIOS</v>
      </c>
      <c r="N97" s="4" t="str">
        <f>SUBSTITUTE("WIDE_"&amp;半角・全角[[#This Row],[Prefix]]&amp;"_"&amp;半角・全角[[#This Row],[名称]],"-","_")</f>
        <v>WIDE_HANGUL_SSANGSIOS</v>
      </c>
      <c r="O97" s="4">
        <f>HEX2DEC(半角・全角[[#This Row],[Code(全)]])</f>
        <v>12614</v>
      </c>
      <c r="P9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半角ハングルﾶ
/// &lt;/summary&gt;
public const char NARROW_HANGUL_SSANGSIOS = '\uFFB6';</v>
      </c>
      <c r="Q9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全角ハングルㅆ
/// &lt;/summary&gt;
public const char WIDE_HANGUL_SSANGSIOS = '\u3146';</v>
      </c>
      <c r="R9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Chars.NARROW_HANGUL_SSANGSIOS:
    resultCharArray[resultIndex++] = Chars.WIDE_HANGUL_SSANGSIOS;
    break;</v>
      </c>
      <c r="S9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Chars.WIDE_HANGUL_SSANGSIOS:
    resultCharArray[resultIndex++] = Chars.NARROW_HANGUL_SSANGSIOS;
    break;</v>
      </c>
      <c r="T97" s="3" t="str">
        <f>"new NarrowWidePair() {Narrow = """&amp;半角・全角[[#This Row],[表示(半)]]&amp;""", Wide = """&amp;半角・全角[[#This Row],[表示(全)]]&amp;"""},"</f>
        <v>new NarrowWidePair() {Narrow = "ﾶ", Wide = "ㅆ"},</v>
      </c>
      <c r="U97" s="2"/>
    </row>
    <row r="98" spans="1:21" ht="15.75" customHeight="1" x14ac:dyDescent="0.4">
      <c r="C98" s="1" t="s">
        <v>835</v>
      </c>
      <c r="D98" s="1" t="s">
        <v>312</v>
      </c>
      <c r="E98" s="1" t="s">
        <v>818</v>
      </c>
      <c r="F98" s="2" t="s">
        <v>231</v>
      </c>
      <c r="G98" s="4" t="str">
        <f>_xlfn.UNICHAR(HEX2DEC(半角・全角[[#This Row],[Code(半)]]))</f>
        <v>ﾷ</v>
      </c>
      <c r="H98" s="4" t="str">
        <f>IF(ROW()&lt;=3, "-", IF((HEX2DEC(半角・全角[[#This Row],[Code(半)]])-1)=HEX2DEC($F97),"○", ""))</f>
        <v>○</v>
      </c>
      <c r="I98" s="2" t="s">
        <v>283</v>
      </c>
      <c r="J98" s="1" t="str">
        <f>_xlfn.UNICHAR(HEX2DEC(半角・全角[[#This Row],[Code(全)]]))</f>
        <v>ㅇ</v>
      </c>
      <c r="K98" s="4" t="str">
        <f>IF(ROW()&lt;=3, "-", IF((HEX2DEC(半角・全角[[#This Row],[Code(全)]])-1)=HEX2DEC($I97),"○", ""))</f>
        <v>○</v>
      </c>
      <c r="L98" s="4" t="str">
        <f>TEXT(DEC2HEX(ABS(HEX2DEC(半角・全角[[#This Row],[Code(全)]])-HEX2DEC(半角・全角[[#This Row],[Code(半)]]))),"0000")</f>
        <v>CE70</v>
      </c>
      <c r="M98" s="4" t="str">
        <f>SUBSTITUTE("NARROW_"&amp;半角・全角[[#This Row],[Prefix]]&amp;"_"&amp;半角・全角[[#This Row],[名称]],"-","_")</f>
        <v>NARROW_HANGUL_IEUNG</v>
      </c>
      <c r="N98" s="4" t="str">
        <f>SUBSTITUTE("WIDE_"&amp;半角・全角[[#This Row],[Prefix]]&amp;"_"&amp;半角・全角[[#This Row],[名称]],"-","_")</f>
        <v>WIDE_HANGUL_IEUNG</v>
      </c>
      <c r="O98" s="4">
        <f>HEX2DEC(半角・全角[[#This Row],[Code(全)]])</f>
        <v>12615</v>
      </c>
      <c r="P9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半角ハングルﾷ
/// &lt;/summary&gt;
public const char NARROW_HANGUL_IEUNG = '\uFFB7';</v>
      </c>
      <c r="Q9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全角ハングルㅇ
/// &lt;/summary&gt;
public const char WIDE_HANGUL_IEUNG = '\u3147';</v>
      </c>
      <c r="R9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Chars.NARROW_HANGUL_IEUNG:
    resultCharArray[resultIndex++] = Chars.WIDE_HANGUL_IEUNG;
    break;</v>
      </c>
      <c r="S9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Chars.WIDE_HANGUL_IEUNG:
    resultCharArray[resultIndex++] = Chars.NARROW_HANGUL_IEUNG;
    break;</v>
      </c>
      <c r="T98" s="3" t="str">
        <f>"new NarrowWidePair() {Narrow = """&amp;半角・全角[[#This Row],[表示(半)]]&amp;""", Wide = """&amp;半角・全角[[#This Row],[表示(全)]]&amp;"""},"</f>
        <v>new NarrowWidePair() {Narrow = "ﾷ", Wide = "ㅇ"},</v>
      </c>
      <c r="U98" s="2"/>
    </row>
    <row r="99" spans="1:21" ht="15.75" customHeight="1" x14ac:dyDescent="0.4">
      <c r="A99" s="1" t="str">
        <f>DEC2HEX(HEX2DEC(I99)+HEX2DEC($L$99)-((HEX2DEC(I99)-HEX2DEC($I$99))/2))</f>
        <v>FFB8</v>
      </c>
      <c r="B99" s="1" t="str">
        <f>DEC2HEX(HEX2DEC(F99)-HEX2DEC($L$99)-(HEX2DEC($F$99)-HEX2DEC(F99)))</f>
        <v>3148</v>
      </c>
      <c r="C99" s="1" t="s">
        <v>836</v>
      </c>
      <c r="D99" s="1" t="s">
        <v>312</v>
      </c>
      <c r="E99" s="1" t="s">
        <v>818</v>
      </c>
      <c r="F99" s="2" t="s">
        <v>232</v>
      </c>
      <c r="G99" s="4" t="str">
        <f>_xlfn.UNICHAR(HEX2DEC(半角・全角[[#This Row],[Code(半)]]))</f>
        <v>ﾸ</v>
      </c>
      <c r="H99" s="4" t="str">
        <f>IF(ROW()&lt;=3, "-", IF((HEX2DEC(半角・全角[[#This Row],[Code(半)]])-1)=HEX2DEC($F98),"○", ""))</f>
        <v>○</v>
      </c>
      <c r="I99" s="2" t="s">
        <v>284</v>
      </c>
      <c r="J99" s="1" t="str">
        <f>_xlfn.UNICHAR(HEX2DEC(半角・全角[[#This Row],[Code(全)]]))</f>
        <v>ㅈ</v>
      </c>
      <c r="K99" s="4" t="str">
        <f>IF(ROW()&lt;=3, "-", IF((HEX2DEC(半角・全角[[#This Row],[Code(全)]])-1)=HEX2DEC($I98),"○", ""))</f>
        <v>○</v>
      </c>
      <c r="L99" s="4" t="str">
        <f>TEXT(DEC2HEX(ABS(HEX2DEC(半角・全角[[#This Row],[Code(全)]])-HEX2DEC(半角・全角[[#This Row],[Code(半)]]))),"0000")</f>
        <v>CE70</v>
      </c>
      <c r="M99" s="4" t="str">
        <f>SUBSTITUTE("NARROW_"&amp;半角・全角[[#This Row],[Prefix]]&amp;"_"&amp;半角・全角[[#This Row],[名称]],"-","_")</f>
        <v>NARROW_HANGUL_CIEUC</v>
      </c>
      <c r="N99" s="4" t="str">
        <f>SUBSTITUTE("WIDE_"&amp;半角・全角[[#This Row],[Prefix]]&amp;"_"&amp;半角・全角[[#This Row],[名称]],"-","_")</f>
        <v>WIDE_HANGUL_CIEUC</v>
      </c>
      <c r="O99" s="4">
        <f>HEX2DEC(半角・全角[[#This Row],[Code(全)]])</f>
        <v>12616</v>
      </c>
      <c r="P9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半角ハングルﾸ
/// &lt;/summary&gt;
public const char NARROW_HANGUL_CIEUC = '\uFFB8';</v>
      </c>
      <c r="Q9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全角ハングルㅈ
/// &lt;/summary&gt;
public const char WIDE_HANGUL_CIEUC = '\u3148';</v>
      </c>
      <c r="R9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Chars.NARROW_HANGUL_CIEUC:
    resultCharArray[resultIndex++] = Chars.WIDE_HANGUL_CIEUC;
    break;</v>
      </c>
      <c r="S9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Chars.WIDE_HANGUL_CIEUC:
    resultCharArray[resultIndex++] = Chars.NARROW_HANGUL_CIEUC;
    break;</v>
      </c>
      <c r="T99" s="3" t="str">
        <f>"new NarrowWidePair() {Narrow = """&amp;半角・全角[[#This Row],[表示(半)]]&amp;""", Wide = """&amp;半角・全角[[#This Row],[表示(全)]]&amp;"""},"</f>
        <v>new NarrowWidePair() {Narrow = "ﾸ", Wide = "ㅈ"},</v>
      </c>
      <c r="U99" s="2"/>
    </row>
    <row r="100" spans="1:21" ht="15.75" customHeight="1" x14ac:dyDescent="0.4">
      <c r="A100" s="1" t="str">
        <f t="shared" ref="A100:A103" si="4">DEC2HEX(HEX2DEC(I100)+HEX2DEC($L$99)-((HEX2DEC(I100)-HEX2DEC($I$99))/2))</f>
        <v>FFB8</v>
      </c>
      <c r="B100" s="1" t="str">
        <f>DEC2HEX(HEX2DEC(F100)-HEX2DEC($L$99)-(HEX2DEC($F$99)-HEX2DEC(F100)))</f>
        <v>314A</v>
      </c>
      <c r="C100" s="1" t="s">
        <v>837</v>
      </c>
      <c r="D100" s="1" t="s">
        <v>312</v>
      </c>
      <c r="E100" s="1" t="s">
        <v>818</v>
      </c>
      <c r="F100" s="2" t="s">
        <v>233</v>
      </c>
      <c r="G100" s="4" t="str">
        <f>_xlfn.UNICHAR(HEX2DEC(半角・全角[[#This Row],[Code(半)]]))</f>
        <v>ﾹ</v>
      </c>
      <c r="H100" s="4" t="str">
        <f>IF(ROW()&lt;=3, "-", IF((HEX2DEC(半角・全角[[#This Row],[Code(半)]])-1)=HEX2DEC($F99),"○", ""))</f>
        <v>○</v>
      </c>
      <c r="I100" s="2" t="s">
        <v>285</v>
      </c>
      <c r="J100" s="1" t="str">
        <f>_xlfn.UNICHAR(HEX2DEC(半角・全角[[#This Row],[Code(全)]]))</f>
        <v>ㅉ</v>
      </c>
      <c r="K100" s="4" t="str">
        <f>IF(ROW()&lt;=3, "-", IF((HEX2DEC(半角・全角[[#This Row],[Code(全)]])-1)=HEX2DEC($I99),"○", ""))</f>
        <v>○</v>
      </c>
      <c r="L100" s="4" t="str">
        <f>TEXT(DEC2HEX(ABS(HEX2DEC(半角・全角[[#This Row],[Code(全)]])-HEX2DEC(半角・全角[[#This Row],[Code(半)]]))),"0000")</f>
        <v>CE70</v>
      </c>
      <c r="M100" s="4" t="str">
        <f>SUBSTITUTE("NARROW_"&amp;半角・全角[[#This Row],[Prefix]]&amp;"_"&amp;半角・全角[[#This Row],[名称]],"-","_")</f>
        <v>NARROW_HANGUL_SSANGCIEUC</v>
      </c>
      <c r="N100" s="4" t="str">
        <f>SUBSTITUTE("WIDE_"&amp;半角・全角[[#This Row],[Prefix]]&amp;"_"&amp;半角・全角[[#This Row],[名称]],"-","_")</f>
        <v>WIDE_HANGUL_SSANGCIEUC</v>
      </c>
      <c r="O100" s="4">
        <f>HEX2DEC(半角・全角[[#This Row],[Code(全)]])</f>
        <v>12617</v>
      </c>
      <c r="P10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半角ハングルﾹ
/// &lt;/summary&gt;
public const char NARROW_HANGUL_SSANGCIEUC = '\uFFB9';</v>
      </c>
      <c r="Q10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全角ハングルㅉ
/// &lt;/summary&gt;
public const char WIDE_HANGUL_SSANGCIEUC = '\u3149';</v>
      </c>
      <c r="R10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Chars.NARROW_HANGUL_SSANGCIEUC:
    resultCharArray[resultIndex++] = Chars.WIDE_HANGUL_SSANGCIEUC;
    break;</v>
      </c>
      <c r="S10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Chars.WIDE_HANGUL_SSANGCIEUC:
    resultCharArray[resultIndex++] = Chars.NARROW_HANGUL_SSANGCIEUC;
    break;</v>
      </c>
      <c r="T100" s="3" t="str">
        <f>"new NarrowWidePair() {Narrow = """&amp;半角・全角[[#This Row],[表示(半)]]&amp;""", Wide = """&amp;半角・全角[[#This Row],[表示(全)]]&amp;"""},"</f>
        <v>new NarrowWidePair() {Narrow = "ﾹ", Wide = "ㅉ"},</v>
      </c>
      <c r="U100" s="2"/>
    </row>
    <row r="101" spans="1:21" ht="15.75" customHeight="1" x14ac:dyDescent="0.4">
      <c r="A101" s="1" t="str">
        <f t="shared" si="4"/>
        <v>FFB9</v>
      </c>
      <c r="B101" s="1" t="str">
        <f>DEC2HEX(HEX2DEC(F101)-HEX2DEC($L$99)-(HEX2DEC($F$99)-HEX2DEC(F101)))</f>
        <v>314C</v>
      </c>
      <c r="C101" s="1" t="s">
        <v>853</v>
      </c>
      <c r="D101" s="1" t="s">
        <v>312</v>
      </c>
      <c r="E101" s="1" t="s">
        <v>818</v>
      </c>
      <c r="F101" s="2" t="s">
        <v>234</v>
      </c>
      <c r="G101" s="4" t="str">
        <f>_xlfn.UNICHAR(HEX2DEC(半角・全角[[#This Row],[Code(半)]]))</f>
        <v>ﾺ</v>
      </c>
      <c r="H101" s="4" t="str">
        <f>IF(ROW()&lt;=3, "-", IF((HEX2DEC(半角・全角[[#This Row],[Code(半)]])-1)=HEX2DEC($F100),"○", ""))</f>
        <v>○</v>
      </c>
      <c r="I101" s="2" t="s">
        <v>286</v>
      </c>
      <c r="J101" s="1" t="str">
        <f>_xlfn.UNICHAR(HEX2DEC(半角・全角[[#This Row],[Code(全)]]))</f>
        <v>ㅊ</v>
      </c>
      <c r="K101" s="4" t="str">
        <f>IF(ROW()&lt;=3, "-", IF((HEX2DEC(半角・全角[[#This Row],[Code(全)]])-1)=HEX2DEC($I100),"○", ""))</f>
        <v>○</v>
      </c>
      <c r="L101" s="4" t="str">
        <f>TEXT(DEC2HEX(ABS(HEX2DEC(半角・全角[[#This Row],[Code(全)]])-HEX2DEC(半角・全角[[#This Row],[Code(半)]]))),"0000")</f>
        <v>CE70</v>
      </c>
      <c r="M101" s="4" t="str">
        <f>SUBSTITUTE("NARROW_"&amp;半角・全角[[#This Row],[Prefix]]&amp;"_"&amp;半角・全角[[#This Row],[名称]],"-","_")</f>
        <v>NARROW_HANGUL_CHIEUCH</v>
      </c>
      <c r="N101" s="4" t="str">
        <f>SUBSTITUTE("WIDE_"&amp;半角・全角[[#This Row],[Prefix]]&amp;"_"&amp;半角・全角[[#This Row],[名称]],"-","_")</f>
        <v>WIDE_HANGUL_CHIEUCH</v>
      </c>
      <c r="O101" s="4">
        <f>HEX2DEC(半角・全角[[#This Row],[Code(全)]])</f>
        <v>12618</v>
      </c>
      <c r="P10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半角ハングルﾺ
/// &lt;/summary&gt;
public const char NARROW_HANGUL_CHIEUCH = '\uFFBA';</v>
      </c>
      <c r="Q10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全角ハングルㅊ
/// &lt;/summary&gt;
public const char WIDE_HANGUL_CHIEUCH = '\u314A';</v>
      </c>
      <c r="R10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Chars.NARROW_HANGUL_CHIEUCH:
    resultCharArray[resultIndex++] = Chars.WIDE_HANGUL_CHIEUCH;
    break;</v>
      </c>
      <c r="S10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Chars.WIDE_HANGUL_CHIEUCH:
    resultCharArray[resultIndex++] = Chars.NARROW_HANGUL_CHIEUCH;
    break;</v>
      </c>
      <c r="T101" s="3" t="str">
        <f>"new NarrowWidePair() {Narrow = """&amp;半角・全角[[#This Row],[表示(半)]]&amp;""", Wide = """&amp;半角・全角[[#This Row],[表示(全)]]&amp;"""},"</f>
        <v>new NarrowWidePair() {Narrow = "ﾺ", Wide = "ㅊ"},</v>
      </c>
      <c r="U101" s="2"/>
    </row>
    <row r="102" spans="1:21" ht="15.75" customHeight="1" x14ac:dyDescent="0.4">
      <c r="A102" s="1" t="str">
        <f t="shared" si="4"/>
        <v>FFB9</v>
      </c>
      <c r="B102" s="1" t="str">
        <f>DEC2HEX(HEX2DEC(F102)-HEX2DEC($L$99)-(HEX2DEC($F$99)-HEX2DEC(F102)))</f>
        <v>314E</v>
      </c>
      <c r="C102" s="1" t="s">
        <v>854</v>
      </c>
      <c r="D102" s="1" t="s">
        <v>312</v>
      </c>
      <c r="E102" s="1" t="s">
        <v>818</v>
      </c>
      <c r="F102" s="2" t="s">
        <v>235</v>
      </c>
      <c r="G102" s="4" t="str">
        <f>_xlfn.UNICHAR(HEX2DEC(半角・全角[[#This Row],[Code(半)]]))</f>
        <v>ﾻ</v>
      </c>
      <c r="H102" s="4" t="str">
        <f>IF(ROW()&lt;=3, "-", IF((HEX2DEC(半角・全角[[#This Row],[Code(半)]])-1)=HEX2DEC($F101),"○", ""))</f>
        <v>○</v>
      </c>
      <c r="I102" s="2" t="s">
        <v>287</v>
      </c>
      <c r="J102" s="1" t="str">
        <f>_xlfn.UNICHAR(HEX2DEC(半角・全角[[#This Row],[Code(全)]]))</f>
        <v>ㅋ</v>
      </c>
      <c r="K102" s="4" t="str">
        <f>IF(ROW()&lt;=3, "-", IF((HEX2DEC(半角・全角[[#This Row],[Code(全)]])-1)=HEX2DEC($I101),"○", ""))</f>
        <v>○</v>
      </c>
      <c r="L102" s="4" t="str">
        <f>TEXT(DEC2HEX(ABS(HEX2DEC(半角・全角[[#This Row],[Code(全)]])-HEX2DEC(半角・全角[[#This Row],[Code(半)]]))),"0000")</f>
        <v>CE70</v>
      </c>
      <c r="M102" s="4" t="str">
        <f>SUBSTITUTE("NARROW_"&amp;半角・全角[[#This Row],[Prefix]]&amp;"_"&amp;半角・全角[[#This Row],[名称]],"-","_")</f>
        <v>NARROW_HANGUL_KHIEUKH</v>
      </c>
      <c r="N102" s="4" t="str">
        <f>SUBSTITUTE("WIDE_"&amp;半角・全角[[#This Row],[Prefix]]&amp;"_"&amp;半角・全角[[#This Row],[名称]],"-","_")</f>
        <v>WIDE_HANGUL_KHIEUKH</v>
      </c>
      <c r="O102" s="4">
        <f>HEX2DEC(半角・全角[[#This Row],[Code(全)]])</f>
        <v>12619</v>
      </c>
      <c r="P10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半角ハングルﾻ
/// &lt;/summary&gt;
public const char NARROW_HANGUL_KHIEUKH = '\uFFBB';</v>
      </c>
      <c r="Q10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全角ハングルㅋ
/// &lt;/summary&gt;
public const char WIDE_HANGUL_KHIEUKH = '\u314B';</v>
      </c>
      <c r="R10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Chars.NARROW_HANGUL_KHIEUKH:
    resultCharArray[resultIndex++] = Chars.WIDE_HANGUL_KHIEUKH;
    break;</v>
      </c>
      <c r="S10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Chars.WIDE_HANGUL_KHIEUKH:
    resultCharArray[resultIndex++] = Chars.NARROW_HANGUL_KHIEUKH;
    break;</v>
      </c>
      <c r="T102" s="3" t="str">
        <f>"new NarrowWidePair() {Narrow = """&amp;半角・全角[[#This Row],[表示(半)]]&amp;""", Wide = """&amp;半角・全角[[#This Row],[表示(全)]]&amp;"""},"</f>
        <v>new NarrowWidePair() {Narrow = "ﾻ", Wide = "ㅋ"},</v>
      </c>
      <c r="U102" s="2"/>
    </row>
    <row r="103" spans="1:21" ht="15.75" customHeight="1" x14ac:dyDescent="0.4">
      <c r="A103" s="1" t="str">
        <f t="shared" si="4"/>
        <v>FFBA</v>
      </c>
      <c r="B103" s="1" t="str">
        <f>DEC2HEX(HEX2DEC(F103)-HEX2DEC($L$99)-(HEX2DEC($F$99)-HEX2DEC(F103)))</f>
        <v>3150</v>
      </c>
      <c r="C103" s="1" t="s">
        <v>855</v>
      </c>
      <c r="D103" s="1" t="s">
        <v>312</v>
      </c>
      <c r="E103" s="1" t="s">
        <v>818</v>
      </c>
      <c r="F103" s="2" t="s">
        <v>236</v>
      </c>
      <c r="G103" s="4" t="str">
        <f>_xlfn.UNICHAR(HEX2DEC(半角・全角[[#This Row],[Code(半)]]))</f>
        <v>ﾼ</v>
      </c>
      <c r="H103" s="4" t="str">
        <f>IF(ROW()&lt;=3, "-", IF((HEX2DEC(半角・全角[[#This Row],[Code(半)]])-1)=HEX2DEC($F102),"○", ""))</f>
        <v>○</v>
      </c>
      <c r="I103" s="2" t="s">
        <v>288</v>
      </c>
      <c r="J103" s="1" t="str">
        <f>_xlfn.UNICHAR(HEX2DEC(半角・全角[[#This Row],[Code(全)]]))</f>
        <v>ㅌ</v>
      </c>
      <c r="K103" s="4" t="str">
        <f>IF(ROW()&lt;=3, "-", IF((HEX2DEC(半角・全角[[#This Row],[Code(全)]])-1)=HEX2DEC($I102),"○", ""))</f>
        <v>○</v>
      </c>
      <c r="L103" s="4" t="str">
        <f>TEXT(DEC2HEX(ABS(HEX2DEC(半角・全角[[#This Row],[Code(全)]])-HEX2DEC(半角・全角[[#This Row],[Code(半)]]))),"0000")</f>
        <v>CE70</v>
      </c>
      <c r="M103" s="4" t="str">
        <f>SUBSTITUTE("NARROW_"&amp;半角・全角[[#This Row],[Prefix]]&amp;"_"&amp;半角・全角[[#This Row],[名称]],"-","_")</f>
        <v>NARROW_HANGUL_THIEUTH</v>
      </c>
      <c r="N103" s="4" t="str">
        <f>SUBSTITUTE("WIDE_"&amp;半角・全角[[#This Row],[Prefix]]&amp;"_"&amp;半角・全角[[#This Row],[名称]],"-","_")</f>
        <v>WIDE_HANGUL_THIEUTH</v>
      </c>
      <c r="O103" s="4">
        <f>HEX2DEC(半角・全角[[#This Row],[Code(全)]])</f>
        <v>12620</v>
      </c>
      <c r="P10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半角ハングルﾼ
/// &lt;/summary&gt;
public const char NARROW_HANGUL_THIEUTH = '\uFFBC';</v>
      </c>
      <c r="Q10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全角ハングルㅌ
/// &lt;/summary&gt;
public const char WIDE_HANGUL_THIEUTH = '\u314C';</v>
      </c>
      <c r="R10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Chars.NARROW_HANGUL_THIEUTH:
    resultCharArray[resultIndex++] = Chars.WIDE_HANGUL_THIEUTH;
    break;</v>
      </c>
      <c r="S10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Chars.WIDE_HANGUL_THIEUTH:
    resultCharArray[resultIndex++] = Chars.NARROW_HANGUL_THIEUTH;
    break;</v>
      </c>
      <c r="T103" s="3" t="str">
        <f>"new NarrowWidePair() {Narrow = """&amp;半角・全角[[#This Row],[表示(半)]]&amp;""", Wide = """&amp;半角・全角[[#This Row],[表示(全)]]&amp;"""},"</f>
        <v>new NarrowWidePair() {Narrow = "ﾼ", Wide = "ㅌ"},</v>
      </c>
      <c r="U103" s="2"/>
    </row>
    <row r="104" spans="1:21" ht="15.75" customHeight="1" x14ac:dyDescent="0.4">
      <c r="A104" s="1" t="str">
        <f>DEC2HEX(HEX2DEC(I104)+HEX2DEC($L$104)-((HEX2DEC(I104)-HEX2DEC($I$104))/2))</f>
        <v>FFBD</v>
      </c>
      <c r="B104" s="1" t="str">
        <f>DEC2HEX(HEX2DEC(F104)-HEX2DEC($L$104)-(HEX2DEC($F$104)-HEX2DEC(F104)))</f>
        <v>314D</v>
      </c>
      <c r="C104" s="1" t="s">
        <v>856</v>
      </c>
      <c r="D104" s="1" t="s">
        <v>312</v>
      </c>
      <c r="E104" s="1" t="s">
        <v>818</v>
      </c>
      <c r="F104" s="2" t="s">
        <v>237</v>
      </c>
      <c r="G104" s="4" t="str">
        <f>_xlfn.UNICHAR(HEX2DEC(半角・全角[[#This Row],[Code(半)]]))</f>
        <v>ﾽ</v>
      </c>
      <c r="H104" s="4" t="str">
        <f>IF(ROW()&lt;=3, "-", IF((HEX2DEC(半角・全角[[#This Row],[Code(半)]])-1)=HEX2DEC($F103),"○", ""))</f>
        <v>○</v>
      </c>
      <c r="I104" s="2" t="s">
        <v>289</v>
      </c>
      <c r="J104" s="1" t="str">
        <f>_xlfn.UNICHAR(HEX2DEC(半角・全角[[#This Row],[Code(全)]]))</f>
        <v>ㅍ</v>
      </c>
      <c r="K104" s="4" t="str">
        <f>IF(ROW()&lt;=3, "-", IF((HEX2DEC(半角・全角[[#This Row],[Code(全)]])-1)=HEX2DEC($I103),"○", ""))</f>
        <v>○</v>
      </c>
      <c r="L104" s="4" t="str">
        <f>TEXT(DEC2HEX(ABS(HEX2DEC(半角・全角[[#This Row],[Code(全)]])-HEX2DEC(半角・全角[[#This Row],[Code(半)]]))),"0000")</f>
        <v>CE70</v>
      </c>
      <c r="M104" s="4" t="str">
        <f>SUBSTITUTE("NARROW_"&amp;半角・全角[[#This Row],[Prefix]]&amp;"_"&amp;半角・全角[[#This Row],[名称]],"-","_")</f>
        <v>NARROW_HANGUL_PHIEUPH</v>
      </c>
      <c r="N104" s="4" t="str">
        <f>SUBSTITUTE("WIDE_"&amp;半角・全角[[#This Row],[Prefix]]&amp;"_"&amp;半角・全角[[#This Row],[名称]],"-","_")</f>
        <v>WIDE_HANGUL_PHIEUPH</v>
      </c>
      <c r="O104" s="4">
        <f>HEX2DEC(半角・全角[[#This Row],[Code(全)]])</f>
        <v>12621</v>
      </c>
      <c r="P10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半角ハングルﾽ
/// &lt;/summary&gt;
public const char NARROW_HANGUL_PHIEUPH = '\uFFBD';</v>
      </c>
      <c r="Q10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全角ハングルㅍ
/// &lt;/summary&gt;
public const char WIDE_HANGUL_PHIEUPH = '\u314D';</v>
      </c>
      <c r="R10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Chars.NARROW_HANGUL_PHIEUPH:
    resultCharArray[resultIndex++] = Chars.WIDE_HANGUL_PHIEUPH;
    break;</v>
      </c>
      <c r="S10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Chars.WIDE_HANGUL_PHIEUPH:
    resultCharArray[resultIndex++] = Chars.NARROW_HANGUL_PHIEUPH;
    break;</v>
      </c>
      <c r="T104" s="3" t="str">
        <f>"new NarrowWidePair() {Narrow = """&amp;半角・全角[[#This Row],[表示(半)]]&amp;""", Wide = """&amp;半角・全角[[#This Row],[表示(全)]]&amp;"""},"</f>
        <v>new NarrowWidePair() {Narrow = "ﾽ", Wide = "ㅍ"},</v>
      </c>
      <c r="U104" s="2"/>
    </row>
    <row r="105" spans="1:21" ht="15.75" customHeight="1" x14ac:dyDescent="0.4">
      <c r="A105" s="1" t="str">
        <f>DEC2HEX(HEX2DEC(I105)+HEX2DEC($L$104)-((HEX2DEC(I105)-HEX2DEC($I$104))/2))</f>
        <v>FFBD</v>
      </c>
      <c r="B105" s="1" t="str">
        <f t="shared" ref="B105:B106" si="5">DEC2HEX(HEX2DEC(F105)-HEX2DEC($L$104)-(HEX2DEC($F$104)-HEX2DEC(F105)))</f>
        <v>314F</v>
      </c>
      <c r="C105" s="1" t="s">
        <v>857</v>
      </c>
      <c r="D105" s="1" t="s">
        <v>312</v>
      </c>
      <c r="E105" s="1" t="s">
        <v>818</v>
      </c>
      <c r="F105" s="2" t="s">
        <v>238</v>
      </c>
      <c r="G105" s="4" t="str">
        <f>_xlfn.UNICHAR(HEX2DEC(半角・全角[[#This Row],[Code(半)]]))</f>
        <v>ﾾ</v>
      </c>
      <c r="H105" s="4" t="str">
        <f>IF(ROW()&lt;=3, "-", IF((HEX2DEC(半角・全角[[#This Row],[Code(半)]])-1)=HEX2DEC($F104),"○", ""))</f>
        <v>○</v>
      </c>
      <c r="I105" s="2" t="s">
        <v>290</v>
      </c>
      <c r="J105" s="1" t="str">
        <f>_xlfn.UNICHAR(HEX2DEC(半角・全角[[#This Row],[Code(全)]]))</f>
        <v>ㅎ</v>
      </c>
      <c r="K105" s="4" t="str">
        <f>IF(ROW()&lt;=3, "-", IF((HEX2DEC(半角・全角[[#This Row],[Code(全)]])-1)=HEX2DEC($I104),"○", ""))</f>
        <v>○</v>
      </c>
      <c r="L105" s="4" t="str">
        <f>TEXT(DEC2HEX(ABS(HEX2DEC(半角・全角[[#This Row],[Code(全)]])-HEX2DEC(半角・全角[[#This Row],[Code(半)]]))),"0000")</f>
        <v>CE70</v>
      </c>
      <c r="M105" s="4" t="str">
        <f>SUBSTITUTE("NARROW_"&amp;半角・全角[[#This Row],[Prefix]]&amp;"_"&amp;半角・全角[[#This Row],[名称]],"-","_")</f>
        <v>NARROW_HANGUL_HIEUH</v>
      </c>
      <c r="N105" s="4" t="str">
        <f>SUBSTITUTE("WIDE_"&amp;半角・全角[[#This Row],[Prefix]]&amp;"_"&amp;半角・全角[[#This Row],[名称]],"-","_")</f>
        <v>WIDE_HANGUL_HIEUH</v>
      </c>
      <c r="O105" s="4">
        <f>HEX2DEC(半角・全角[[#This Row],[Code(全)]])</f>
        <v>12622</v>
      </c>
      <c r="P10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半角ハングルﾾ
/// &lt;/summary&gt;
public const char NARROW_HANGUL_HIEUH = '\uFFBE';</v>
      </c>
      <c r="Q10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全角ハングルㅎ
/// &lt;/summary&gt;
public const char WIDE_HANGUL_HIEUH = '\u314E';</v>
      </c>
      <c r="R10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Chars.NARROW_HANGUL_HIEUH:
    resultCharArray[resultIndex++] = Chars.WIDE_HANGUL_HIEUH;
    break;</v>
      </c>
      <c r="S10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Chars.WIDE_HANGUL_HIEUH:
    resultCharArray[resultIndex++] = Chars.NARROW_HANGUL_HIEUH;
    break;</v>
      </c>
      <c r="T105" s="3" t="str">
        <f>"new NarrowWidePair() {Narrow = """&amp;半角・全角[[#This Row],[表示(半)]]&amp;""", Wide = """&amp;半角・全角[[#This Row],[表示(全)]]&amp;"""},"</f>
        <v>new NarrowWidePair() {Narrow = "ﾾ", Wide = "ㅎ"},</v>
      </c>
      <c r="U105" s="2"/>
    </row>
    <row r="106" spans="1:21" ht="15.75" customHeight="1" x14ac:dyDescent="0.4">
      <c r="A106" s="1" t="str">
        <f>DEC2HEX(HEX2DEC(I106)+HEX2DEC($L$104)-((HEX2DEC(I106)-HEX2DEC($I$104))/2))</f>
        <v>FFBE</v>
      </c>
      <c r="B106" s="1" t="str">
        <f t="shared" si="5"/>
        <v>3157</v>
      </c>
      <c r="C106" s="1" t="s">
        <v>1</v>
      </c>
      <c r="D106" s="1" t="s">
        <v>312</v>
      </c>
      <c r="E106" s="1" t="s">
        <v>818</v>
      </c>
      <c r="F106" s="2" t="s">
        <v>239</v>
      </c>
      <c r="G106" s="4" t="str">
        <f>_xlfn.UNICHAR(HEX2DEC(半角・全角[[#This Row],[Code(半)]]))</f>
        <v>ￂ</v>
      </c>
      <c r="H106" s="4" t="str">
        <f>IF(ROW()&lt;=3, "-", IF((HEX2DEC(半角・全角[[#This Row],[Code(半)]])-1)=HEX2DEC($F105),"○", ""))</f>
        <v/>
      </c>
      <c r="I106" s="2" t="s">
        <v>291</v>
      </c>
      <c r="J106" s="1" t="str">
        <f>_xlfn.UNICHAR(HEX2DEC(半角・全角[[#This Row],[Code(全)]]))</f>
        <v>ㅏ</v>
      </c>
      <c r="K106" s="4" t="str">
        <f>IF(ROW()&lt;=3, "-", IF((HEX2DEC(半角・全角[[#This Row],[Code(全)]])-1)=HEX2DEC($I105),"○", ""))</f>
        <v>○</v>
      </c>
      <c r="L106" s="4" t="str">
        <f>TEXT(DEC2HEX(ABS(HEX2DEC(半角・全角[[#This Row],[Code(全)]])-HEX2DEC(半角・全角[[#This Row],[Code(半)]]))),"0000")</f>
        <v>CE73</v>
      </c>
      <c r="M106" s="4" t="str">
        <f>SUBSTITUTE("NARROW_"&amp;半角・全角[[#This Row],[Prefix]]&amp;"_"&amp;半角・全角[[#This Row],[名称]],"-","_")</f>
        <v>NARROW_HANGUL_A</v>
      </c>
      <c r="N106" s="4" t="str">
        <f>SUBSTITUTE("WIDE_"&amp;半角・全角[[#This Row],[Prefix]]&amp;"_"&amp;半角・全角[[#This Row],[名称]],"-","_")</f>
        <v>WIDE_HANGUL_A</v>
      </c>
      <c r="O106" s="4">
        <f>HEX2DEC(半角・全角[[#This Row],[Code(全)]])</f>
        <v>12623</v>
      </c>
      <c r="P10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半角ハングルￂ
/// &lt;/summary&gt;
public const char NARROW_HANGUL_A = '\uFFC2';</v>
      </c>
      <c r="Q10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全角ハングルㅏ
/// &lt;/summary&gt;
public const char WIDE_HANGUL_A = '\u314F';</v>
      </c>
      <c r="R10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Chars.NARROW_HANGUL_A:
    resultCharArray[resultIndex++] = Chars.WIDE_HANGUL_A;
    break;</v>
      </c>
      <c r="S10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Chars.WIDE_HANGUL_A:
    resultCharArray[resultIndex++] = Chars.NARROW_HANGUL_A;
    break;</v>
      </c>
      <c r="T106" s="3" t="str">
        <f>"new NarrowWidePair() {Narrow = """&amp;半角・全角[[#This Row],[表示(半)]]&amp;""", Wide = """&amp;半角・全角[[#This Row],[表示(全)]]&amp;"""},"</f>
        <v>new NarrowWidePair() {Narrow = "ￂ", Wide = "ㅏ"},</v>
      </c>
      <c r="U106" s="2"/>
    </row>
    <row r="107" spans="1:21" ht="15.75" customHeight="1" x14ac:dyDescent="0.4">
      <c r="C107" s="1" t="s">
        <v>838</v>
      </c>
      <c r="D107" s="1" t="s">
        <v>312</v>
      </c>
      <c r="E107" s="1" t="s">
        <v>818</v>
      </c>
      <c r="F107" s="2" t="s">
        <v>240</v>
      </c>
      <c r="G107" s="4" t="str">
        <f>_xlfn.UNICHAR(HEX2DEC(半角・全角[[#This Row],[Code(半)]]))</f>
        <v>ￃ</v>
      </c>
      <c r="H107" s="4" t="str">
        <f>IF(ROW()&lt;=3, "-", IF((HEX2DEC(半角・全角[[#This Row],[Code(半)]])-1)=HEX2DEC($F106),"○", ""))</f>
        <v>○</v>
      </c>
      <c r="I107" s="2" t="s">
        <v>292</v>
      </c>
      <c r="J107" s="1" t="str">
        <f>_xlfn.UNICHAR(HEX2DEC(半角・全角[[#This Row],[Code(全)]]))</f>
        <v>ㅐ</v>
      </c>
      <c r="K107" s="4" t="str">
        <f>IF(ROW()&lt;=3, "-", IF((HEX2DEC(半角・全角[[#This Row],[Code(全)]])-1)=HEX2DEC($I106),"○", ""))</f>
        <v>○</v>
      </c>
      <c r="L107" s="4" t="str">
        <f>TEXT(DEC2HEX(ABS(HEX2DEC(半角・全角[[#This Row],[Code(全)]])-HEX2DEC(半角・全角[[#This Row],[Code(半)]]))),"0000")</f>
        <v>CE73</v>
      </c>
      <c r="M107" s="4" t="str">
        <f>SUBSTITUTE("NARROW_"&amp;半角・全角[[#This Row],[Prefix]]&amp;"_"&amp;半角・全角[[#This Row],[名称]],"-","_")</f>
        <v>NARROW_HANGUL_AE</v>
      </c>
      <c r="N107" s="4" t="str">
        <f>SUBSTITUTE("WIDE_"&amp;半角・全角[[#This Row],[Prefix]]&amp;"_"&amp;半角・全角[[#This Row],[名称]],"-","_")</f>
        <v>WIDE_HANGUL_AE</v>
      </c>
      <c r="O107" s="4">
        <f>HEX2DEC(半角・全角[[#This Row],[Code(全)]])</f>
        <v>12624</v>
      </c>
      <c r="P10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半角ハングルￃ
/// &lt;/summary&gt;
public const char NARROW_HANGUL_AE = '\uFFC3';</v>
      </c>
      <c r="Q10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全角ハングルㅐ
/// &lt;/summary&gt;
public const char WIDE_HANGUL_AE = '\u3150';</v>
      </c>
      <c r="R10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Chars.NARROW_HANGUL_AE:
    resultCharArray[resultIndex++] = Chars.WIDE_HANGUL_AE;
    break;</v>
      </c>
      <c r="S10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Chars.WIDE_HANGUL_AE:
    resultCharArray[resultIndex++] = Chars.NARROW_HANGUL_AE;
    break;</v>
      </c>
      <c r="T107" s="3" t="str">
        <f>"new NarrowWidePair() {Narrow = """&amp;半角・全角[[#This Row],[表示(半)]]&amp;""", Wide = """&amp;半角・全角[[#This Row],[表示(全)]]&amp;"""},"</f>
        <v>new NarrowWidePair() {Narrow = "ￃ", Wide = "ㅐ"},</v>
      </c>
      <c r="U107" s="2"/>
    </row>
    <row r="108" spans="1:21" ht="15.75" customHeight="1" x14ac:dyDescent="0.4">
      <c r="A108" s="1" t="str">
        <f>DEC2HEX(HEX2DEC(I108)+HEX2DEC($L$108)-((HEX2DEC(I108)-HEX2DEC($I$108))/2))</f>
        <v>FFC4</v>
      </c>
      <c r="B108" s="1" t="str">
        <f>DEC2HEX(HEX2DEC(F108)-HEX2DEC($L$108)-(HEX2DEC($F$108)-HEX2DEC(F108)))</f>
        <v>3151</v>
      </c>
      <c r="C108" s="1" t="s">
        <v>735</v>
      </c>
      <c r="D108" s="1" t="s">
        <v>312</v>
      </c>
      <c r="E108" s="1" t="s">
        <v>818</v>
      </c>
      <c r="F108" s="2" t="s">
        <v>241</v>
      </c>
      <c r="G108" s="4" t="str">
        <f>_xlfn.UNICHAR(HEX2DEC(半角・全角[[#This Row],[Code(半)]]))</f>
        <v>ￄ</v>
      </c>
      <c r="H108" s="4" t="str">
        <f>IF(ROW()&lt;=3, "-", IF((HEX2DEC(半角・全角[[#This Row],[Code(半)]])-1)=HEX2DEC($F107),"○", ""))</f>
        <v>○</v>
      </c>
      <c r="I108" s="2" t="s">
        <v>293</v>
      </c>
      <c r="J108" s="1" t="str">
        <f>_xlfn.UNICHAR(HEX2DEC(半角・全角[[#This Row],[Code(全)]]))</f>
        <v>ㅑ</v>
      </c>
      <c r="K108" s="4" t="str">
        <f>IF(ROW()&lt;=3, "-", IF((HEX2DEC(半角・全角[[#This Row],[Code(全)]])-1)=HEX2DEC($I107),"○", ""))</f>
        <v>○</v>
      </c>
      <c r="L108" s="4" t="str">
        <f>TEXT(DEC2HEX(ABS(HEX2DEC(半角・全角[[#This Row],[Code(全)]])-HEX2DEC(半角・全角[[#This Row],[Code(半)]]))),"0000")</f>
        <v>CE73</v>
      </c>
      <c r="M108" s="4" t="str">
        <f>SUBSTITUTE("NARROW_"&amp;半角・全角[[#This Row],[Prefix]]&amp;"_"&amp;半角・全角[[#This Row],[名称]],"-","_")</f>
        <v>NARROW_HANGUL_YA</v>
      </c>
      <c r="N108" s="4" t="str">
        <f>SUBSTITUTE("WIDE_"&amp;半角・全角[[#This Row],[Prefix]]&amp;"_"&amp;半角・全角[[#This Row],[名称]],"-","_")</f>
        <v>WIDE_HANGUL_YA</v>
      </c>
      <c r="O108" s="4">
        <f>HEX2DEC(半角・全角[[#This Row],[Code(全)]])</f>
        <v>12625</v>
      </c>
      <c r="P10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半角ハングルￄ
/// &lt;/summary&gt;
public const char NARROW_HANGUL_YA = '\uFFC4';</v>
      </c>
      <c r="Q10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全角ハングルㅑ
/// &lt;/summary&gt;
public const char WIDE_HANGUL_YA = '\u3151';</v>
      </c>
      <c r="R10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Chars.NARROW_HANGUL_YA:
    resultCharArray[resultIndex++] = Chars.WIDE_HANGUL_YA;
    break;</v>
      </c>
      <c r="S10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Chars.WIDE_HANGUL_YA:
    resultCharArray[resultIndex++] = Chars.NARROW_HANGUL_YA;
    break;</v>
      </c>
      <c r="T108" s="3" t="str">
        <f>"new NarrowWidePair() {Narrow = """&amp;半角・全角[[#This Row],[表示(半)]]&amp;""", Wide = """&amp;半角・全角[[#This Row],[表示(全)]]&amp;"""},"</f>
        <v>new NarrowWidePair() {Narrow = "ￄ", Wide = "ㅑ"},</v>
      </c>
      <c r="U108" s="2"/>
    </row>
    <row r="109" spans="1:21" ht="15.75" customHeight="1" x14ac:dyDescent="0.4">
      <c r="A109" s="1" t="str">
        <f t="shared" ref="A109:A112" si="6">DEC2HEX(HEX2DEC(I109)+HEX2DEC($L$108)-((HEX2DEC(I109)-HEX2DEC($I$108))/2))</f>
        <v>FFC4</v>
      </c>
      <c r="B109" s="1" t="str">
        <f t="shared" ref="B109:B112" si="7">DEC2HEX(HEX2DEC(F109)-HEX2DEC($L$108)-(HEX2DEC($F$108)-HEX2DEC(F109)))</f>
        <v>3153</v>
      </c>
      <c r="C109" s="1" t="s">
        <v>839</v>
      </c>
      <c r="D109" s="1" t="s">
        <v>312</v>
      </c>
      <c r="E109" s="1" t="s">
        <v>818</v>
      </c>
      <c r="F109" s="2" t="s">
        <v>242</v>
      </c>
      <c r="G109" s="4" t="str">
        <f>_xlfn.UNICHAR(HEX2DEC(半角・全角[[#This Row],[Code(半)]]))</f>
        <v>ￅ</v>
      </c>
      <c r="H109" s="4" t="str">
        <f>IF(ROW()&lt;=3, "-", IF((HEX2DEC(半角・全角[[#This Row],[Code(半)]])-1)=HEX2DEC($F108),"○", ""))</f>
        <v>○</v>
      </c>
      <c r="I109" s="2" t="s">
        <v>294</v>
      </c>
      <c r="J109" s="1" t="str">
        <f>_xlfn.UNICHAR(HEX2DEC(半角・全角[[#This Row],[Code(全)]]))</f>
        <v>ㅒ</v>
      </c>
      <c r="K109" s="4" t="str">
        <f>IF(ROW()&lt;=3, "-", IF((HEX2DEC(半角・全角[[#This Row],[Code(全)]])-1)=HEX2DEC($I108),"○", ""))</f>
        <v>○</v>
      </c>
      <c r="L109" s="4" t="str">
        <f>TEXT(DEC2HEX(ABS(HEX2DEC(半角・全角[[#This Row],[Code(全)]])-HEX2DEC(半角・全角[[#This Row],[Code(半)]]))),"0000")</f>
        <v>CE73</v>
      </c>
      <c r="M109" s="4" t="str">
        <f>SUBSTITUTE("NARROW_"&amp;半角・全角[[#This Row],[Prefix]]&amp;"_"&amp;半角・全角[[#This Row],[名称]],"-","_")</f>
        <v>NARROW_HANGUL_YAE</v>
      </c>
      <c r="N109" s="4" t="str">
        <f>SUBSTITUTE("WIDE_"&amp;半角・全角[[#This Row],[Prefix]]&amp;"_"&amp;半角・全角[[#This Row],[名称]],"-","_")</f>
        <v>WIDE_HANGUL_YAE</v>
      </c>
      <c r="O109" s="4">
        <f>HEX2DEC(半角・全角[[#This Row],[Code(全)]])</f>
        <v>12626</v>
      </c>
      <c r="P10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半角ハングルￅ
/// &lt;/summary&gt;
public const char NARROW_HANGUL_YAE = '\uFFC5';</v>
      </c>
      <c r="Q10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全角ハングルㅒ
/// &lt;/summary&gt;
public const char WIDE_HANGUL_YAE = '\u3152';</v>
      </c>
      <c r="R10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Chars.NARROW_HANGUL_YAE:
    resultCharArray[resultIndex++] = Chars.WIDE_HANGUL_YAE;
    break;</v>
      </c>
      <c r="S10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Chars.WIDE_HANGUL_YAE:
    resultCharArray[resultIndex++] = Chars.NARROW_HANGUL_YAE;
    break;</v>
      </c>
      <c r="T109" s="3" t="str">
        <f>"new NarrowWidePair() {Narrow = """&amp;半角・全角[[#This Row],[表示(半)]]&amp;""", Wide = """&amp;半角・全角[[#This Row],[表示(全)]]&amp;"""},"</f>
        <v>new NarrowWidePair() {Narrow = "ￅ", Wide = "ㅒ"},</v>
      </c>
      <c r="U109" s="2"/>
    </row>
    <row r="110" spans="1:21" ht="15.75" customHeight="1" x14ac:dyDescent="0.4">
      <c r="A110" s="1" t="str">
        <f t="shared" si="6"/>
        <v>FFC5</v>
      </c>
      <c r="B110" s="1" t="str">
        <f t="shared" si="7"/>
        <v>3155</v>
      </c>
      <c r="C110" s="1" t="s">
        <v>840</v>
      </c>
      <c r="D110" s="1" t="s">
        <v>312</v>
      </c>
      <c r="E110" s="1" t="s">
        <v>818</v>
      </c>
      <c r="F110" s="2" t="s">
        <v>243</v>
      </c>
      <c r="G110" s="4" t="str">
        <f>_xlfn.UNICHAR(HEX2DEC(半角・全角[[#This Row],[Code(半)]]))</f>
        <v>ￆ</v>
      </c>
      <c r="H110" s="4" t="str">
        <f>IF(ROW()&lt;=3, "-", IF((HEX2DEC(半角・全角[[#This Row],[Code(半)]])-1)=HEX2DEC($F109),"○", ""))</f>
        <v>○</v>
      </c>
      <c r="I110" s="2" t="s">
        <v>295</v>
      </c>
      <c r="J110" s="1" t="str">
        <f>_xlfn.UNICHAR(HEX2DEC(半角・全角[[#This Row],[Code(全)]]))</f>
        <v>ㅓ</v>
      </c>
      <c r="K110" s="4" t="str">
        <f>IF(ROW()&lt;=3, "-", IF((HEX2DEC(半角・全角[[#This Row],[Code(全)]])-1)=HEX2DEC($I109),"○", ""))</f>
        <v>○</v>
      </c>
      <c r="L110" s="4" t="str">
        <f>TEXT(DEC2HEX(ABS(HEX2DEC(半角・全角[[#This Row],[Code(全)]])-HEX2DEC(半角・全角[[#This Row],[Code(半)]]))),"0000")</f>
        <v>CE73</v>
      </c>
      <c r="M110" s="4" t="str">
        <f>SUBSTITUTE("NARROW_"&amp;半角・全角[[#This Row],[Prefix]]&amp;"_"&amp;半角・全角[[#This Row],[名称]],"-","_")</f>
        <v>NARROW_HANGUL_EO</v>
      </c>
      <c r="N110" s="4" t="str">
        <f>SUBSTITUTE("WIDE_"&amp;半角・全角[[#This Row],[Prefix]]&amp;"_"&amp;半角・全角[[#This Row],[名称]],"-","_")</f>
        <v>WIDE_HANGUL_EO</v>
      </c>
      <c r="O110" s="4">
        <f>HEX2DEC(半角・全角[[#This Row],[Code(全)]])</f>
        <v>12627</v>
      </c>
      <c r="P11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半角ハングルￆ
/// &lt;/summary&gt;
public const char NARROW_HANGUL_EO = '\uFFC6';</v>
      </c>
      <c r="Q11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全角ハングルㅓ
/// &lt;/summary&gt;
public const char WIDE_HANGUL_EO = '\u3153';</v>
      </c>
      <c r="R11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Chars.NARROW_HANGUL_EO:
    resultCharArray[resultIndex++] = Chars.WIDE_HANGUL_EO;
    break;</v>
      </c>
      <c r="S11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Chars.WIDE_HANGUL_EO:
    resultCharArray[resultIndex++] = Chars.NARROW_HANGUL_EO;
    break;</v>
      </c>
      <c r="T110" s="3" t="str">
        <f>"new NarrowWidePair() {Narrow = """&amp;半角・全角[[#This Row],[表示(半)]]&amp;""", Wide = """&amp;半角・全角[[#This Row],[表示(全)]]&amp;"""},"</f>
        <v>new NarrowWidePair() {Narrow = "ￆ", Wide = "ㅓ"},</v>
      </c>
      <c r="U110" s="2"/>
    </row>
    <row r="111" spans="1:21" ht="15.75" customHeight="1" x14ac:dyDescent="0.4">
      <c r="A111" s="1" t="str">
        <f t="shared" si="6"/>
        <v>FFC5</v>
      </c>
      <c r="B111" s="1" t="str">
        <f t="shared" si="7"/>
        <v>3157</v>
      </c>
      <c r="C111" s="1" t="s">
        <v>5</v>
      </c>
      <c r="D111" s="1" t="s">
        <v>312</v>
      </c>
      <c r="E111" s="1" t="s">
        <v>818</v>
      </c>
      <c r="F111" s="2" t="s">
        <v>244</v>
      </c>
      <c r="G111" s="4" t="str">
        <f>_xlfn.UNICHAR(HEX2DEC(半角・全角[[#This Row],[Code(半)]]))</f>
        <v>ￇ</v>
      </c>
      <c r="H111" s="4" t="str">
        <f>IF(ROW()&lt;=3, "-", IF((HEX2DEC(半角・全角[[#This Row],[Code(半)]])-1)=HEX2DEC($F110),"○", ""))</f>
        <v>○</v>
      </c>
      <c r="I111" s="2" t="s">
        <v>296</v>
      </c>
      <c r="J111" s="1" t="str">
        <f>_xlfn.UNICHAR(HEX2DEC(半角・全角[[#This Row],[Code(全)]]))</f>
        <v>ㅔ</v>
      </c>
      <c r="K111" s="4" t="str">
        <f>IF(ROW()&lt;=3, "-", IF((HEX2DEC(半角・全角[[#This Row],[Code(全)]])-1)=HEX2DEC($I110),"○", ""))</f>
        <v>○</v>
      </c>
      <c r="L111" s="4" t="str">
        <f>TEXT(DEC2HEX(ABS(HEX2DEC(半角・全角[[#This Row],[Code(全)]])-HEX2DEC(半角・全角[[#This Row],[Code(半)]]))),"0000")</f>
        <v>CE73</v>
      </c>
      <c r="M111" s="4" t="str">
        <f>SUBSTITUTE("NARROW_"&amp;半角・全角[[#This Row],[Prefix]]&amp;"_"&amp;半角・全角[[#This Row],[名称]],"-","_")</f>
        <v>NARROW_HANGUL_E</v>
      </c>
      <c r="N111" s="4" t="str">
        <f>SUBSTITUTE("WIDE_"&amp;半角・全角[[#This Row],[Prefix]]&amp;"_"&amp;半角・全角[[#This Row],[名称]],"-","_")</f>
        <v>WIDE_HANGUL_E</v>
      </c>
      <c r="O111" s="4">
        <f>HEX2DEC(半角・全角[[#This Row],[Code(全)]])</f>
        <v>12628</v>
      </c>
      <c r="P11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半角ハングルￇ
/// &lt;/summary&gt;
public const char NARROW_HANGUL_E = '\uFFC7';</v>
      </c>
      <c r="Q11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全角ハングルㅔ
/// &lt;/summary&gt;
public const char WIDE_HANGUL_E = '\u3154';</v>
      </c>
      <c r="R11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Chars.NARROW_HANGUL_E:
    resultCharArray[resultIndex++] = Chars.WIDE_HANGUL_E;
    break;</v>
      </c>
      <c r="S11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Chars.WIDE_HANGUL_E:
    resultCharArray[resultIndex++] = Chars.NARROW_HANGUL_E;
    break;</v>
      </c>
      <c r="T111" s="3" t="str">
        <f>"new NarrowWidePair() {Narrow = """&amp;半角・全角[[#This Row],[表示(半)]]&amp;""", Wide = """&amp;半角・全角[[#This Row],[表示(全)]]&amp;"""},"</f>
        <v>new NarrowWidePair() {Narrow = "ￇ", Wide = "ㅔ"},</v>
      </c>
      <c r="U111" s="2"/>
    </row>
    <row r="112" spans="1:21" ht="15.75" customHeight="1" x14ac:dyDescent="0.4">
      <c r="A112" s="1" t="str">
        <f t="shared" si="6"/>
        <v>FFC6</v>
      </c>
      <c r="B112" s="1" t="str">
        <f t="shared" si="7"/>
        <v>315D</v>
      </c>
      <c r="C112" s="1" t="s">
        <v>841</v>
      </c>
      <c r="D112" s="1" t="s">
        <v>312</v>
      </c>
      <c r="E112" s="1" t="s">
        <v>818</v>
      </c>
      <c r="F112" s="2" t="s">
        <v>245</v>
      </c>
      <c r="G112" s="4" t="str">
        <f>_xlfn.UNICHAR(HEX2DEC(半角・全角[[#This Row],[Code(半)]]))</f>
        <v>ￊ</v>
      </c>
      <c r="H112" s="4" t="str">
        <f>IF(ROW()&lt;=3, "-", IF((HEX2DEC(半角・全角[[#This Row],[Code(半)]])-1)=HEX2DEC($F111),"○", ""))</f>
        <v/>
      </c>
      <c r="I112" s="2" t="s">
        <v>297</v>
      </c>
      <c r="J112" s="1" t="str">
        <f>_xlfn.UNICHAR(HEX2DEC(半角・全角[[#This Row],[Code(全)]]))</f>
        <v>ㅕ</v>
      </c>
      <c r="K112" s="4" t="str">
        <f>IF(ROW()&lt;=3, "-", IF((HEX2DEC(半角・全角[[#This Row],[Code(全)]])-1)=HEX2DEC($I111),"○", ""))</f>
        <v>○</v>
      </c>
      <c r="L112" s="4" t="str">
        <f>TEXT(DEC2HEX(ABS(HEX2DEC(半角・全角[[#This Row],[Code(全)]])-HEX2DEC(半角・全角[[#This Row],[Code(半)]]))),"0000")</f>
        <v>CE75</v>
      </c>
      <c r="M112" s="4" t="str">
        <f>SUBSTITUTE("NARROW_"&amp;半角・全角[[#This Row],[Prefix]]&amp;"_"&amp;半角・全角[[#This Row],[名称]],"-","_")</f>
        <v>NARROW_HANGUL_YEO</v>
      </c>
      <c r="N112" s="4" t="str">
        <f>SUBSTITUTE("WIDE_"&amp;半角・全角[[#This Row],[Prefix]]&amp;"_"&amp;半角・全角[[#This Row],[名称]],"-","_")</f>
        <v>WIDE_HANGUL_YEO</v>
      </c>
      <c r="O112" s="4">
        <f>HEX2DEC(半角・全角[[#This Row],[Code(全)]])</f>
        <v>12629</v>
      </c>
      <c r="P11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半角ハングルￊ
/// &lt;/summary&gt;
public const char NARROW_HANGUL_YEO = '\uFFCA';</v>
      </c>
      <c r="Q11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全角ハングルㅕ
/// &lt;/summary&gt;
public const char WIDE_HANGUL_YEO = '\u3155';</v>
      </c>
      <c r="R11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Chars.NARROW_HANGUL_YEO:
    resultCharArray[resultIndex++] = Chars.WIDE_HANGUL_YEO;
    break;</v>
      </c>
      <c r="S11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Chars.WIDE_HANGUL_YEO:
    resultCharArray[resultIndex++] = Chars.NARROW_HANGUL_YEO;
    break;</v>
      </c>
      <c r="T112" s="3" t="str">
        <f>"new NarrowWidePair() {Narrow = """&amp;半角・全角[[#This Row],[表示(半)]]&amp;""", Wide = """&amp;半角・全角[[#This Row],[表示(全)]]&amp;"""},"</f>
        <v>new NarrowWidePair() {Narrow = "ￊ", Wide = "ㅕ"},</v>
      </c>
      <c r="U112" s="2"/>
    </row>
    <row r="113" spans="1:21" ht="15.75" customHeight="1" x14ac:dyDescent="0.4">
      <c r="A113" s="1" t="str">
        <f>DEC2HEX(HEX2DEC(I113)+HEX2DEC($L$113)-((HEX2DEC(I113)-HEX2DEC($I$113))/2))</f>
        <v>FFCB</v>
      </c>
      <c r="B113" s="1" t="str">
        <f t="shared" ref="B113:B124" si="8">DEC2HEX(HEX2DEC(F113)-HEX2DEC($L$113)-(HEX2DEC($F$113)-HEX2DEC(F113)))</f>
        <v>3156</v>
      </c>
      <c r="C113" s="1" t="s">
        <v>842</v>
      </c>
      <c r="D113" s="1" t="s">
        <v>312</v>
      </c>
      <c r="E113" s="1" t="s">
        <v>818</v>
      </c>
      <c r="F113" s="2" t="s">
        <v>246</v>
      </c>
      <c r="G113" s="4" t="str">
        <f>_xlfn.UNICHAR(HEX2DEC(半角・全角[[#This Row],[Code(半)]]))</f>
        <v>ￋ</v>
      </c>
      <c r="H113" s="4" t="str">
        <f>IF(ROW()&lt;=3, "-", IF((HEX2DEC(半角・全角[[#This Row],[Code(半)]])-1)=HEX2DEC($F112),"○", ""))</f>
        <v>○</v>
      </c>
      <c r="I113" s="2" t="s">
        <v>298</v>
      </c>
      <c r="J113" s="1" t="str">
        <f>_xlfn.UNICHAR(HEX2DEC(半角・全角[[#This Row],[Code(全)]]))</f>
        <v>ㅖ</v>
      </c>
      <c r="K113" s="4" t="str">
        <f>IF(ROW()&lt;=3, "-", IF((HEX2DEC(半角・全角[[#This Row],[Code(全)]])-1)=HEX2DEC($I112),"○", ""))</f>
        <v>○</v>
      </c>
      <c r="L113" s="4" t="str">
        <f>TEXT(DEC2HEX(ABS(HEX2DEC(半角・全角[[#This Row],[Code(全)]])-HEX2DEC(半角・全角[[#This Row],[Code(半)]]))),"0000")</f>
        <v>CE75</v>
      </c>
      <c r="M113" s="4" t="str">
        <f>SUBSTITUTE("NARROW_"&amp;半角・全角[[#This Row],[Prefix]]&amp;"_"&amp;半角・全角[[#This Row],[名称]],"-","_")</f>
        <v>NARROW_HANGUL_YE</v>
      </c>
      <c r="N113" s="4" t="str">
        <f>SUBSTITUTE("WIDE_"&amp;半角・全角[[#This Row],[Prefix]]&amp;"_"&amp;半角・全角[[#This Row],[名称]],"-","_")</f>
        <v>WIDE_HANGUL_YE</v>
      </c>
      <c r="O113" s="4">
        <f>HEX2DEC(半角・全角[[#This Row],[Code(全)]])</f>
        <v>12630</v>
      </c>
      <c r="P11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半角ハングルￋ
/// &lt;/summary&gt;
public const char NARROW_HANGUL_YE = '\uFFCB';</v>
      </c>
      <c r="Q11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全角ハングルㅖ
/// &lt;/summary&gt;
public const char WIDE_HANGUL_YE = '\u3156';</v>
      </c>
      <c r="R11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Chars.NARROW_HANGUL_YE:
    resultCharArray[resultIndex++] = Chars.WIDE_HANGUL_YE;
    break;</v>
      </c>
      <c r="S11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Chars.WIDE_HANGUL_YE:
    resultCharArray[resultIndex++] = Chars.NARROW_HANGUL_YE;
    break;</v>
      </c>
      <c r="T113" s="3" t="str">
        <f>"new NarrowWidePair() {Narrow = """&amp;半角・全角[[#This Row],[表示(半)]]&amp;""", Wide = """&amp;半角・全角[[#This Row],[表示(全)]]&amp;"""},"</f>
        <v>new NarrowWidePair() {Narrow = "ￋ", Wide = "ㅖ"},</v>
      </c>
      <c r="U113" s="2"/>
    </row>
    <row r="114" spans="1:21" ht="15.75" customHeight="1" x14ac:dyDescent="0.4">
      <c r="A114" s="1" t="str">
        <f t="shared" ref="A114:A124" si="9">DEC2HEX(HEX2DEC(I114)+HEX2DEC($L$113)-((HEX2DEC(I114)-HEX2DEC($I$113))/2))</f>
        <v>FFCB</v>
      </c>
      <c r="B114" s="1" t="str">
        <f t="shared" si="8"/>
        <v>3158</v>
      </c>
      <c r="C114" s="1" t="s">
        <v>15</v>
      </c>
      <c r="D114" s="1" t="s">
        <v>312</v>
      </c>
      <c r="E114" s="1" t="s">
        <v>818</v>
      </c>
      <c r="F114" s="2" t="s">
        <v>247</v>
      </c>
      <c r="G114" s="4" t="str">
        <f>_xlfn.UNICHAR(HEX2DEC(半角・全角[[#This Row],[Code(半)]]))</f>
        <v>ￌ</v>
      </c>
      <c r="H114" s="4" t="str">
        <f>IF(ROW()&lt;=3, "-", IF((HEX2DEC(半角・全角[[#This Row],[Code(半)]])-1)=HEX2DEC($F113),"○", ""))</f>
        <v>○</v>
      </c>
      <c r="I114" s="2" t="s">
        <v>299</v>
      </c>
      <c r="J114" s="1" t="str">
        <f>_xlfn.UNICHAR(HEX2DEC(半角・全角[[#This Row],[Code(全)]]))</f>
        <v>ㅗ</v>
      </c>
      <c r="K114" s="4" t="str">
        <f>IF(ROW()&lt;=3, "-", IF((HEX2DEC(半角・全角[[#This Row],[Code(全)]])-1)=HEX2DEC($I113),"○", ""))</f>
        <v>○</v>
      </c>
      <c r="L114" s="4" t="str">
        <f>TEXT(DEC2HEX(ABS(HEX2DEC(半角・全角[[#This Row],[Code(全)]])-HEX2DEC(半角・全角[[#This Row],[Code(半)]]))),"0000")</f>
        <v>CE75</v>
      </c>
      <c r="M114" s="4" t="str">
        <f>SUBSTITUTE("NARROW_"&amp;半角・全角[[#This Row],[Prefix]]&amp;"_"&amp;半角・全角[[#This Row],[名称]],"-","_")</f>
        <v>NARROW_HANGUL_O</v>
      </c>
      <c r="N114" s="4" t="str">
        <f>SUBSTITUTE("WIDE_"&amp;半角・全角[[#This Row],[Prefix]]&amp;"_"&amp;半角・全角[[#This Row],[名称]],"-","_")</f>
        <v>WIDE_HANGUL_O</v>
      </c>
      <c r="O114" s="4">
        <f>HEX2DEC(半角・全角[[#This Row],[Code(全)]])</f>
        <v>12631</v>
      </c>
      <c r="P11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半角ハングルￌ
/// &lt;/summary&gt;
public const char NARROW_HANGUL_O = '\uFFCC';</v>
      </c>
      <c r="Q11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全角ハングルㅗ
/// &lt;/summary&gt;
public const char WIDE_HANGUL_O = '\u3157';</v>
      </c>
      <c r="R11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Chars.NARROW_HANGUL_O:
    resultCharArray[resultIndex++] = Chars.WIDE_HANGUL_O;
    break;</v>
      </c>
      <c r="S11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Chars.WIDE_HANGUL_O:
    resultCharArray[resultIndex++] = Chars.NARROW_HANGUL_O;
    break;</v>
      </c>
      <c r="T114" s="3" t="str">
        <f>"new NarrowWidePair() {Narrow = """&amp;半角・全角[[#This Row],[表示(半)]]&amp;""", Wide = """&amp;半角・全角[[#This Row],[表示(全)]]&amp;"""},"</f>
        <v>new NarrowWidePair() {Narrow = "ￌ", Wide = "ㅗ"},</v>
      </c>
      <c r="U114" s="2"/>
    </row>
    <row r="115" spans="1:21" ht="15.75" customHeight="1" x14ac:dyDescent="0.4">
      <c r="A115" s="1" t="str">
        <f t="shared" si="9"/>
        <v>FFCC</v>
      </c>
      <c r="B115" s="1" t="str">
        <f t="shared" si="8"/>
        <v>315A</v>
      </c>
      <c r="C115" s="1" t="s">
        <v>746</v>
      </c>
      <c r="D115" s="1" t="s">
        <v>312</v>
      </c>
      <c r="E115" s="1" t="s">
        <v>818</v>
      </c>
      <c r="F115" s="2" t="s">
        <v>248</v>
      </c>
      <c r="G115" s="4" t="str">
        <f>_xlfn.UNICHAR(HEX2DEC(半角・全角[[#This Row],[Code(半)]]))</f>
        <v>ￍ</v>
      </c>
      <c r="H115" s="4" t="str">
        <f>IF(ROW()&lt;=3, "-", IF((HEX2DEC(半角・全角[[#This Row],[Code(半)]])-1)=HEX2DEC($F114),"○", ""))</f>
        <v>○</v>
      </c>
      <c r="I115" s="2" t="s">
        <v>300</v>
      </c>
      <c r="J115" s="1" t="str">
        <f>_xlfn.UNICHAR(HEX2DEC(半角・全角[[#This Row],[Code(全)]]))</f>
        <v>ㅘ</v>
      </c>
      <c r="K115" s="4" t="str">
        <f>IF(ROW()&lt;=3, "-", IF((HEX2DEC(半角・全角[[#This Row],[Code(全)]])-1)=HEX2DEC($I114),"○", ""))</f>
        <v>○</v>
      </c>
      <c r="L115" s="4" t="str">
        <f>TEXT(DEC2HEX(ABS(HEX2DEC(半角・全角[[#This Row],[Code(全)]])-HEX2DEC(半角・全角[[#This Row],[Code(半)]]))),"0000")</f>
        <v>CE75</v>
      </c>
      <c r="M115" s="4" t="str">
        <f>SUBSTITUTE("NARROW_"&amp;半角・全角[[#This Row],[Prefix]]&amp;"_"&amp;半角・全角[[#This Row],[名称]],"-","_")</f>
        <v>NARROW_HANGUL_WA</v>
      </c>
      <c r="N115" s="4" t="str">
        <f>SUBSTITUTE("WIDE_"&amp;半角・全角[[#This Row],[Prefix]]&amp;"_"&amp;半角・全角[[#This Row],[名称]],"-","_")</f>
        <v>WIDE_HANGUL_WA</v>
      </c>
      <c r="O115" s="4">
        <f>HEX2DEC(半角・全角[[#This Row],[Code(全)]])</f>
        <v>12632</v>
      </c>
      <c r="P11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半角ハングルￍ
/// &lt;/summary&gt;
public const char NARROW_HANGUL_WA = '\uFFCD';</v>
      </c>
      <c r="Q11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全角ハングルㅘ
/// &lt;/summary&gt;
public const char WIDE_HANGUL_WA = '\u3158';</v>
      </c>
      <c r="R11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Chars.NARROW_HANGUL_WA:
    resultCharArray[resultIndex++] = Chars.WIDE_HANGUL_WA;
    break;</v>
      </c>
      <c r="S11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Chars.WIDE_HANGUL_WA:
    resultCharArray[resultIndex++] = Chars.NARROW_HANGUL_WA;
    break;</v>
      </c>
      <c r="T115" s="3" t="str">
        <f>"new NarrowWidePair() {Narrow = """&amp;半角・全角[[#This Row],[表示(半)]]&amp;""", Wide = """&amp;半角・全角[[#This Row],[表示(全)]]&amp;"""},"</f>
        <v>new NarrowWidePair() {Narrow = "ￍ", Wide = "ㅘ"},</v>
      </c>
      <c r="U115" s="2"/>
    </row>
    <row r="116" spans="1:21" ht="15.75" customHeight="1" x14ac:dyDescent="0.4">
      <c r="A116" s="1" t="str">
        <f t="shared" si="9"/>
        <v>FFCC</v>
      </c>
      <c r="B116" s="1" t="str">
        <f t="shared" si="8"/>
        <v>315C</v>
      </c>
      <c r="C116" s="1" t="s">
        <v>843</v>
      </c>
      <c r="D116" s="1" t="s">
        <v>312</v>
      </c>
      <c r="E116" s="1" t="s">
        <v>818</v>
      </c>
      <c r="F116" s="2" t="s">
        <v>249</v>
      </c>
      <c r="G116" s="4" t="str">
        <f>_xlfn.UNICHAR(HEX2DEC(半角・全角[[#This Row],[Code(半)]]))</f>
        <v>ￎ</v>
      </c>
      <c r="H116" s="4" t="str">
        <f>IF(ROW()&lt;=3, "-", IF((HEX2DEC(半角・全角[[#This Row],[Code(半)]])-1)=HEX2DEC($F115),"○", ""))</f>
        <v>○</v>
      </c>
      <c r="I116" s="2" t="s">
        <v>301</v>
      </c>
      <c r="J116" s="1" t="str">
        <f>_xlfn.UNICHAR(HEX2DEC(半角・全角[[#This Row],[Code(全)]]))</f>
        <v>ㅙ</v>
      </c>
      <c r="K116" s="4" t="str">
        <f>IF(ROW()&lt;=3, "-", IF((HEX2DEC(半角・全角[[#This Row],[Code(全)]])-1)=HEX2DEC($I115),"○", ""))</f>
        <v>○</v>
      </c>
      <c r="L116" s="4" t="str">
        <f>TEXT(DEC2HEX(ABS(HEX2DEC(半角・全角[[#This Row],[Code(全)]])-HEX2DEC(半角・全角[[#This Row],[Code(半)]]))),"0000")</f>
        <v>CE75</v>
      </c>
      <c r="M116" s="4" t="str">
        <f>SUBSTITUTE("NARROW_"&amp;半角・全角[[#This Row],[Prefix]]&amp;"_"&amp;半角・全角[[#This Row],[名称]],"-","_")</f>
        <v>NARROW_HANGUL_WAE</v>
      </c>
      <c r="N116" s="4" t="str">
        <f>SUBSTITUTE("WIDE_"&amp;半角・全角[[#This Row],[Prefix]]&amp;"_"&amp;半角・全角[[#This Row],[名称]],"-","_")</f>
        <v>WIDE_HANGUL_WAE</v>
      </c>
      <c r="O116" s="4">
        <f>HEX2DEC(半角・全角[[#This Row],[Code(全)]])</f>
        <v>12633</v>
      </c>
      <c r="P11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半角ハングルￎ
/// &lt;/summary&gt;
public const char NARROW_HANGUL_WAE = '\uFFCE';</v>
      </c>
      <c r="Q11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全角ハングルㅙ
/// &lt;/summary&gt;
public const char WIDE_HANGUL_WAE = '\u3159';</v>
      </c>
      <c r="R11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Chars.NARROW_HANGUL_WAE:
    resultCharArray[resultIndex++] = Chars.WIDE_HANGUL_WAE;
    break;</v>
      </c>
      <c r="S11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Chars.WIDE_HANGUL_WAE:
    resultCharArray[resultIndex++] = Chars.NARROW_HANGUL_WAE;
    break;</v>
      </c>
      <c r="T116" s="3" t="str">
        <f>"new NarrowWidePair() {Narrow = """&amp;半角・全角[[#This Row],[表示(半)]]&amp;""", Wide = """&amp;半角・全角[[#This Row],[表示(全)]]&amp;"""},"</f>
        <v>new NarrowWidePair() {Narrow = "ￎ", Wide = "ㅙ"},</v>
      </c>
      <c r="U116" s="2"/>
    </row>
    <row r="117" spans="1:21" ht="15.75" customHeight="1" x14ac:dyDescent="0.4">
      <c r="A117" s="1" t="str">
        <f t="shared" si="9"/>
        <v>FFCD</v>
      </c>
      <c r="B117" s="1" t="str">
        <f t="shared" si="8"/>
        <v>315E</v>
      </c>
      <c r="C117" s="1" t="s">
        <v>858</v>
      </c>
      <c r="D117" s="1" t="s">
        <v>312</v>
      </c>
      <c r="E117" s="1" t="s">
        <v>818</v>
      </c>
      <c r="F117" s="2" t="s">
        <v>250</v>
      </c>
      <c r="G117" s="4" t="str">
        <f>_xlfn.UNICHAR(HEX2DEC(半角・全角[[#This Row],[Code(半)]]))</f>
        <v>ￏ</v>
      </c>
      <c r="H117" s="4" t="str">
        <f>IF(ROW()&lt;=3, "-", IF((HEX2DEC(半角・全角[[#This Row],[Code(半)]])-1)=HEX2DEC($F116),"○", ""))</f>
        <v>○</v>
      </c>
      <c r="I117" s="2" t="s">
        <v>302</v>
      </c>
      <c r="J117" s="1" t="str">
        <f>_xlfn.UNICHAR(HEX2DEC(半角・全角[[#This Row],[Code(全)]]))</f>
        <v>ㅚ</v>
      </c>
      <c r="K117" s="4" t="str">
        <f>IF(ROW()&lt;=3, "-", IF((HEX2DEC(半角・全角[[#This Row],[Code(全)]])-1)=HEX2DEC($I116),"○", ""))</f>
        <v>○</v>
      </c>
      <c r="L117" s="4" t="str">
        <f>TEXT(DEC2HEX(ABS(HEX2DEC(半角・全角[[#This Row],[Code(全)]])-HEX2DEC(半角・全角[[#This Row],[Code(半)]]))),"0000")</f>
        <v>CE75</v>
      </c>
      <c r="M117" s="4" t="str">
        <f>SUBSTITUTE("NARROW_"&amp;半角・全角[[#This Row],[Prefix]]&amp;"_"&amp;半角・全角[[#This Row],[名称]],"-","_")</f>
        <v>NARROW_HANGUL_OE</v>
      </c>
      <c r="N117" s="4" t="str">
        <f>SUBSTITUTE("WIDE_"&amp;半角・全角[[#This Row],[Prefix]]&amp;"_"&amp;半角・全角[[#This Row],[名称]],"-","_")</f>
        <v>WIDE_HANGUL_OE</v>
      </c>
      <c r="O117" s="4">
        <f>HEX2DEC(半角・全角[[#This Row],[Code(全)]])</f>
        <v>12634</v>
      </c>
      <c r="P11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半角ハングルￏ
/// &lt;/summary&gt;
public const char NARROW_HANGUL_OE = '\uFFCF';</v>
      </c>
      <c r="Q11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全角ハングルㅚ
/// &lt;/summary&gt;
public const char WIDE_HANGUL_OE = '\u315A';</v>
      </c>
      <c r="R11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Chars.NARROW_HANGUL_OE:
    resultCharArray[resultIndex++] = Chars.WIDE_HANGUL_OE;
    break;</v>
      </c>
      <c r="S11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Chars.WIDE_HANGUL_OE:
    resultCharArray[resultIndex++] = Chars.NARROW_HANGUL_OE;
    break;</v>
      </c>
      <c r="T117" s="3" t="str">
        <f>"new NarrowWidePair() {Narrow = """&amp;半角・全角[[#This Row],[表示(半)]]&amp;""", Wide = """&amp;半角・全角[[#This Row],[表示(全)]]&amp;"""},"</f>
        <v>new NarrowWidePair() {Narrow = "ￏ", Wide = "ㅚ"},</v>
      </c>
      <c r="U117" s="2"/>
    </row>
    <row r="118" spans="1:21" ht="15.75" customHeight="1" x14ac:dyDescent="0.4">
      <c r="A118" s="1" t="str">
        <f t="shared" si="9"/>
        <v>FFCD</v>
      </c>
      <c r="B118" s="1" t="str">
        <f t="shared" si="8"/>
        <v>3164</v>
      </c>
      <c r="C118" s="1" t="s">
        <v>739</v>
      </c>
      <c r="D118" s="1" t="s">
        <v>312</v>
      </c>
      <c r="E118" s="1" t="s">
        <v>818</v>
      </c>
      <c r="F118" s="2" t="s">
        <v>251</v>
      </c>
      <c r="G118" s="4" t="str">
        <f>_xlfn.UNICHAR(HEX2DEC(半角・全角[[#This Row],[Code(半)]]))</f>
        <v>ￒ</v>
      </c>
      <c r="H118" s="4" t="str">
        <f>IF(ROW()&lt;=3, "-", IF((HEX2DEC(半角・全角[[#This Row],[Code(半)]])-1)=HEX2DEC($F117),"○", ""))</f>
        <v/>
      </c>
      <c r="I118" s="2" t="s">
        <v>303</v>
      </c>
      <c r="J118" s="1" t="str">
        <f>_xlfn.UNICHAR(HEX2DEC(半角・全角[[#This Row],[Code(全)]]))</f>
        <v>ㅛ</v>
      </c>
      <c r="K118" s="4" t="str">
        <f>IF(ROW()&lt;=3, "-", IF((HEX2DEC(半角・全角[[#This Row],[Code(全)]])-1)=HEX2DEC($I117),"○", ""))</f>
        <v>○</v>
      </c>
      <c r="L118" s="4" t="str">
        <f>TEXT(DEC2HEX(ABS(HEX2DEC(半角・全角[[#This Row],[Code(全)]])-HEX2DEC(半角・全角[[#This Row],[Code(半)]]))),"0000")</f>
        <v>CE77</v>
      </c>
      <c r="M118" s="4" t="str">
        <f>SUBSTITUTE("NARROW_"&amp;半角・全角[[#This Row],[Prefix]]&amp;"_"&amp;半角・全角[[#This Row],[名称]],"-","_")</f>
        <v>NARROW_HANGUL_YO</v>
      </c>
      <c r="N118" s="4" t="str">
        <f>SUBSTITUTE("WIDE_"&amp;半角・全角[[#This Row],[Prefix]]&amp;"_"&amp;半角・全角[[#This Row],[名称]],"-","_")</f>
        <v>WIDE_HANGUL_YO</v>
      </c>
      <c r="O118" s="4">
        <f>HEX2DEC(半角・全角[[#This Row],[Code(全)]])</f>
        <v>12635</v>
      </c>
      <c r="P11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半角ハングルￒ
/// &lt;/summary&gt;
public const char NARROW_HANGUL_YO = '\uFFD2';</v>
      </c>
      <c r="Q11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全角ハングルㅛ
/// &lt;/summary&gt;
public const char WIDE_HANGUL_YO = '\u315B';</v>
      </c>
      <c r="R11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Chars.NARROW_HANGUL_YO:
    resultCharArray[resultIndex++] = Chars.WIDE_HANGUL_YO;
    break;</v>
      </c>
      <c r="S11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Chars.WIDE_HANGUL_YO:
    resultCharArray[resultIndex++] = Chars.NARROW_HANGUL_YO;
    break;</v>
      </c>
      <c r="T118" s="3" t="str">
        <f>"new NarrowWidePair() {Narrow = """&amp;半角・全角[[#This Row],[表示(半)]]&amp;""", Wide = """&amp;半角・全角[[#This Row],[表示(全)]]&amp;"""},"</f>
        <v>new NarrowWidePair() {Narrow = "ￒ", Wide = "ㅛ"},</v>
      </c>
      <c r="U118" s="2"/>
    </row>
    <row r="119" spans="1:21" ht="15.75" customHeight="1" x14ac:dyDescent="0.4">
      <c r="A119" s="1" t="str">
        <f t="shared" si="9"/>
        <v>FFCE</v>
      </c>
      <c r="B119" s="1" t="str">
        <f t="shared" si="8"/>
        <v>3166</v>
      </c>
      <c r="C119" s="1" t="s">
        <v>21</v>
      </c>
      <c r="D119" s="1" t="s">
        <v>312</v>
      </c>
      <c r="E119" s="1" t="s">
        <v>818</v>
      </c>
      <c r="F119" s="2" t="s">
        <v>252</v>
      </c>
      <c r="G119" s="4" t="str">
        <f>_xlfn.UNICHAR(HEX2DEC(半角・全角[[#This Row],[Code(半)]]))</f>
        <v>ￓ</v>
      </c>
      <c r="H119" s="4" t="str">
        <f>IF(ROW()&lt;=3, "-", IF((HEX2DEC(半角・全角[[#This Row],[Code(半)]])-1)=HEX2DEC($F118),"○", ""))</f>
        <v>○</v>
      </c>
      <c r="I119" s="2" t="s">
        <v>304</v>
      </c>
      <c r="J119" s="1" t="str">
        <f>_xlfn.UNICHAR(HEX2DEC(半角・全角[[#This Row],[Code(全)]]))</f>
        <v>ㅜ</v>
      </c>
      <c r="K119" s="4" t="str">
        <f>IF(ROW()&lt;=3, "-", IF((HEX2DEC(半角・全角[[#This Row],[Code(全)]])-1)=HEX2DEC($I118),"○", ""))</f>
        <v>○</v>
      </c>
      <c r="L119" s="4" t="str">
        <f>TEXT(DEC2HEX(ABS(HEX2DEC(半角・全角[[#This Row],[Code(全)]])-HEX2DEC(半角・全角[[#This Row],[Code(半)]]))),"0000")</f>
        <v>CE77</v>
      </c>
      <c r="M119" s="4" t="str">
        <f>SUBSTITUTE("NARROW_"&amp;半角・全角[[#This Row],[Prefix]]&amp;"_"&amp;半角・全角[[#This Row],[名称]],"-","_")</f>
        <v>NARROW_HANGUL_U</v>
      </c>
      <c r="N119" s="4" t="str">
        <f>SUBSTITUTE("WIDE_"&amp;半角・全角[[#This Row],[Prefix]]&amp;"_"&amp;半角・全角[[#This Row],[名称]],"-","_")</f>
        <v>WIDE_HANGUL_U</v>
      </c>
      <c r="O119" s="4">
        <f>HEX2DEC(半角・全角[[#This Row],[Code(全)]])</f>
        <v>12636</v>
      </c>
      <c r="P119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半角ハングルￓ
/// &lt;/summary&gt;
public const char NARROW_HANGUL_U = '\uFFD3';</v>
      </c>
      <c r="Q119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全角ハングルㅜ
/// &lt;/summary&gt;
public const char WIDE_HANGUL_U = '\u315C';</v>
      </c>
      <c r="R119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Chars.NARROW_HANGUL_U:
    resultCharArray[resultIndex++] = Chars.WIDE_HANGUL_U;
    break;</v>
      </c>
      <c r="S119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Chars.WIDE_HANGUL_U:
    resultCharArray[resultIndex++] = Chars.NARROW_HANGUL_U;
    break;</v>
      </c>
      <c r="T119" s="3" t="str">
        <f>"new NarrowWidePair() {Narrow = """&amp;半角・全角[[#This Row],[表示(半)]]&amp;""", Wide = """&amp;半角・全角[[#This Row],[表示(全)]]&amp;"""},"</f>
        <v>new NarrowWidePair() {Narrow = "ￓ", Wide = "ㅜ"},</v>
      </c>
      <c r="U119" s="2"/>
    </row>
    <row r="120" spans="1:21" ht="15.75" customHeight="1" x14ac:dyDescent="0.4">
      <c r="A120" s="1" t="str">
        <f t="shared" si="9"/>
        <v>FFCE</v>
      </c>
      <c r="B120" s="1" t="str">
        <f t="shared" si="8"/>
        <v>3168</v>
      </c>
      <c r="C120" s="1" t="s">
        <v>859</v>
      </c>
      <c r="D120" s="1" t="s">
        <v>312</v>
      </c>
      <c r="E120" s="1" t="s">
        <v>818</v>
      </c>
      <c r="F120" s="2" t="s">
        <v>253</v>
      </c>
      <c r="G120" s="4" t="str">
        <f>_xlfn.UNICHAR(HEX2DEC(半角・全角[[#This Row],[Code(半)]]))</f>
        <v>ￔ</v>
      </c>
      <c r="H120" s="4" t="str">
        <f>IF(ROW()&lt;=3, "-", IF((HEX2DEC(半角・全角[[#This Row],[Code(半)]])-1)=HEX2DEC($F119),"○", ""))</f>
        <v>○</v>
      </c>
      <c r="I120" s="2" t="s">
        <v>305</v>
      </c>
      <c r="J120" s="1" t="str">
        <f>_xlfn.UNICHAR(HEX2DEC(半角・全角[[#This Row],[Code(全)]]))</f>
        <v>ㅝ</v>
      </c>
      <c r="K120" s="4" t="str">
        <f>IF(ROW()&lt;=3, "-", IF((HEX2DEC(半角・全角[[#This Row],[Code(全)]])-1)=HEX2DEC($I119),"○", ""))</f>
        <v>○</v>
      </c>
      <c r="L120" s="4" t="str">
        <f>TEXT(DEC2HEX(ABS(HEX2DEC(半角・全角[[#This Row],[Code(全)]])-HEX2DEC(半角・全角[[#This Row],[Code(半)]]))),"0000")</f>
        <v>CE77</v>
      </c>
      <c r="M120" s="4" t="str">
        <f>SUBSTITUTE("NARROW_"&amp;半角・全角[[#This Row],[Prefix]]&amp;"_"&amp;半角・全角[[#This Row],[名称]],"-","_")</f>
        <v>NARROW_HANGUL_WEO</v>
      </c>
      <c r="N120" s="4" t="str">
        <f>SUBSTITUTE("WIDE_"&amp;半角・全角[[#This Row],[Prefix]]&amp;"_"&amp;半角・全角[[#This Row],[名称]],"-","_")</f>
        <v>WIDE_HANGUL_WEO</v>
      </c>
      <c r="O120" s="4">
        <f>HEX2DEC(半角・全角[[#This Row],[Code(全)]])</f>
        <v>12637</v>
      </c>
      <c r="P120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半角ハングルￔ
/// &lt;/summary&gt;
public const char NARROW_HANGUL_WEO = '\uFFD4';</v>
      </c>
      <c r="Q120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全角ハングルㅝ
/// &lt;/summary&gt;
public const char WIDE_HANGUL_WEO = '\u315D';</v>
      </c>
      <c r="R120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Chars.NARROW_HANGUL_WEO:
    resultCharArray[resultIndex++] = Chars.WIDE_HANGUL_WEO;
    break;</v>
      </c>
      <c r="S120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Chars.WIDE_HANGUL_WEO:
    resultCharArray[resultIndex++] = Chars.NARROW_HANGUL_WEO;
    break;</v>
      </c>
      <c r="T120" s="3" t="str">
        <f>"new NarrowWidePair() {Narrow = """&amp;半角・全角[[#This Row],[表示(半)]]&amp;""", Wide = """&amp;半角・全角[[#This Row],[表示(全)]]&amp;"""},"</f>
        <v>new NarrowWidePair() {Narrow = "ￔ", Wide = "ㅝ"},</v>
      </c>
      <c r="U120" s="2"/>
    </row>
    <row r="121" spans="1:21" ht="15.75" customHeight="1" x14ac:dyDescent="0.4">
      <c r="A121" s="1" t="str">
        <f t="shared" si="9"/>
        <v>FFCF</v>
      </c>
      <c r="B121" s="1" t="str">
        <f t="shared" si="8"/>
        <v>316A</v>
      </c>
      <c r="C121" s="1" t="s">
        <v>748</v>
      </c>
      <c r="D121" s="1" t="s">
        <v>312</v>
      </c>
      <c r="E121" s="1" t="s">
        <v>818</v>
      </c>
      <c r="F121" s="2" t="s">
        <v>254</v>
      </c>
      <c r="G121" s="4" t="str">
        <f>_xlfn.UNICHAR(HEX2DEC(半角・全角[[#This Row],[Code(半)]]))</f>
        <v>ￕ</v>
      </c>
      <c r="H121" s="4" t="str">
        <f>IF(ROW()&lt;=3, "-", IF((HEX2DEC(半角・全角[[#This Row],[Code(半)]])-1)=HEX2DEC($F120),"○", ""))</f>
        <v>○</v>
      </c>
      <c r="I121" s="2" t="s">
        <v>306</v>
      </c>
      <c r="J121" s="1" t="str">
        <f>_xlfn.UNICHAR(HEX2DEC(半角・全角[[#This Row],[Code(全)]]))</f>
        <v>ㅞ</v>
      </c>
      <c r="K121" s="4" t="str">
        <f>IF(ROW()&lt;=3, "-", IF((HEX2DEC(半角・全角[[#This Row],[Code(全)]])-1)=HEX2DEC($I120),"○", ""))</f>
        <v>○</v>
      </c>
      <c r="L121" s="4" t="str">
        <f>TEXT(DEC2HEX(ABS(HEX2DEC(半角・全角[[#This Row],[Code(全)]])-HEX2DEC(半角・全角[[#This Row],[Code(半)]]))),"0000")</f>
        <v>CE77</v>
      </c>
      <c r="M121" s="4" t="str">
        <f>SUBSTITUTE("NARROW_"&amp;半角・全角[[#This Row],[Prefix]]&amp;"_"&amp;半角・全角[[#This Row],[名称]],"-","_")</f>
        <v>NARROW_HANGUL_WE</v>
      </c>
      <c r="N121" s="4" t="str">
        <f>SUBSTITUTE("WIDE_"&amp;半角・全角[[#This Row],[Prefix]]&amp;"_"&amp;半角・全角[[#This Row],[名称]],"-","_")</f>
        <v>WIDE_HANGUL_WE</v>
      </c>
      <c r="O121" s="4">
        <f>HEX2DEC(半角・全角[[#This Row],[Code(全)]])</f>
        <v>12638</v>
      </c>
      <c r="P121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半角ハングルￕ
/// &lt;/summary&gt;
public const char NARROW_HANGUL_WE = '\uFFD5';</v>
      </c>
      <c r="Q121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全角ハングルㅞ
/// &lt;/summary&gt;
public const char WIDE_HANGUL_WE = '\u315E';</v>
      </c>
      <c r="R121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Chars.NARROW_HANGUL_WE:
    resultCharArray[resultIndex++] = Chars.WIDE_HANGUL_WE;
    break;</v>
      </c>
      <c r="S121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Chars.WIDE_HANGUL_WE:
    resultCharArray[resultIndex++] = Chars.NARROW_HANGUL_WE;
    break;</v>
      </c>
      <c r="T121" s="3" t="str">
        <f>"new NarrowWidePair() {Narrow = """&amp;半角・全角[[#This Row],[表示(半)]]&amp;""", Wide = """&amp;半角・全角[[#This Row],[表示(全)]]&amp;"""},"</f>
        <v>new NarrowWidePair() {Narrow = "ￕ", Wide = "ㅞ"},</v>
      </c>
      <c r="U121" s="2"/>
    </row>
    <row r="122" spans="1:21" ht="15.75" customHeight="1" x14ac:dyDescent="0.4">
      <c r="A122" s="1" t="str">
        <f t="shared" si="9"/>
        <v>FFCF</v>
      </c>
      <c r="B122" s="1" t="str">
        <f t="shared" si="8"/>
        <v>316C</v>
      </c>
      <c r="C122" s="1" t="s">
        <v>747</v>
      </c>
      <c r="D122" s="1" t="s">
        <v>312</v>
      </c>
      <c r="E122" s="1" t="s">
        <v>818</v>
      </c>
      <c r="F122" s="2" t="s">
        <v>255</v>
      </c>
      <c r="G122" s="4" t="str">
        <f>_xlfn.UNICHAR(HEX2DEC(半角・全角[[#This Row],[Code(半)]]))</f>
        <v>ￖ</v>
      </c>
      <c r="H122" s="4" t="str">
        <f>IF(ROW()&lt;=3, "-", IF((HEX2DEC(半角・全角[[#This Row],[Code(半)]])-1)=HEX2DEC($F121),"○", ""))</f>
        <v>○</v>
      </c>
      <c r="I122" s="2" t="s">
        <v>307</v>
      </c>
      <c r="J122" s="1" t="str">
        <f>_xlfn.UNICHAR(HEX2DEC(半角・全角[[#This Row],[Code(全)]]))</f>
        <v>ㅟ</v>
      </c>
      <c r="K122" s="4" t="str">
        <f>IF(ROW()&lt;=3, "-", IF((HEX2DEC(半角・全角[[#This Row],[Code(全)]])-1)=HEX2DEC($I121),"○", ""))</f>
        <v>○</v>
      </c>
      <c r="L122" s="4" t="str">
        <f>TEXT(DEC2HEX(ABS(HEX2DEC(半角・全角[[#This Row],[Code(全)]])-HEX2DEC(半角・全角[[#This Row],[Code(半)]]))),"0000")</f>
        <v>CE77</v>
      </c>
      <c r="M122" s="4" t="str">
        <f>SUBSTITUTE("NARROW_"&amp;半角・全角[[#This Row],[Prefix]]&amp;"_"&amp;半角・全角[[#This Row],[名称]],"-","_")</f>
        <v>NARROW_HANGUL_WI</v>
      </c>
      <c r="N122" s="4" t="str">
        <f>SUBSTITUTE("WIDE_"&amp;半角・全角[[#This Row],[Prefix]]&amp;"_"&amp;半角・全角[[#This Row],[名称]],"-","_")</f>
        <v>WIDE_HANGUL_WI</v>
      </c>
      <c r="O122" s="4">
        <f>HEX2DEC(半角・全角[[#This Row],[Code(全)]])</f>
        <v>12639</v>
      </c>
      <c r="P12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半角ハングルￖ
/// &lt;/summary&gt;
public const char NARROW_HANGUL_WI = '\uFFD6';</v>
      </c>
      <c r="Q12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全角ハングルㅟ
/// &lt;/summary&gt;
public const char WIDE_HANGUL_WI = '\u315F';</v>
      </c>
      <c r="R12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Chars.NARROW_HANGUL_WI:
    resultCharArray[resultIndex++] = Chars.WIDE_HANGUL_WI;
    break;</v>
      </c>
      <c r="S12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Chars.WIDE_HANGUL_WI:
    resultCharArray[resultIndex++] = Chars.NARROW_HANGUL_WI;
    break;</v>
      </c>
      <c r="T122" s="3" t="str">
        <f>"new NarrowWidePair() {Narrow = """&amp;半角・全角[[#This Row],[表示(半)]]&amp;""", Wide = """&amp;半角・全角[[#This Row],[表示(全)]]&amp;"""},"</f>
        <v>new NarrowWidePair() {Narrow = "ￖ", Wide = "ㅟ"},</v>
      </c>
      <c r="U122" s="2"/>
    </row>
    <row r="123" spans="1:21" ht="15.75" customHeight="1" x14ac:dyDescent="0.4">
      <c r="A123" s="1" t="str">
        <f t="shared" si="9"/>
        <v>FFD0</v>
      </c>
      <c r="B123" s="1" t="str">
        <f t="shared" si="8"/>
        <v>316E</v>
      </c>
      <c r="C123" s="1" t="s">
        <v>737</v>
      </c>
      <c r="D123" s="1" t="s">
        <v>312</v>
      </c>
      <c r="E123" s="1" t="s">
        <v>818</v>
      </c>
      <c r="F123" s="2" t="s">
        <v>256</v>
      </c>
      <c r="G123" s="4" t="str">
        <f>_xlfn.UNICHAR(HEX2DEC(半角・全角[[#This Row],[Code(半)]]))</f>
        <v>ￗ</v>
      </c>
      <c r="H123" s="4" t="str">
        <f>IF(ROW()&lt;=3, "-", IF((HEX2DEC(半角・全角[[#This Row],[Code(半)]])-1)=HEX2DEC($F122),"○", ""))</f>
        <v>○</v>
      </c>
      <c r="I123" s="2" t="s">
        <v>308</v>
      </c>
      <c r="J123" s="1" t="str">
        <f>_xlfn.UNICHAR(HEX2DEC(半角・全角[[#This Row],[Code(全)]]))</f>
        <v>ㅠ</v>
      </c>
      <c r="K123" s="4" t="str">
        <f>IF(ROW()&lt;=3, "-", IF((HEX2DEC(半角・全角[[#This Row],[Code(全)]])-1)=HEX2DEC($I122),"○", ""))</f>
        <v>○</v>
      </c>
      <c r="L123" s="4" t="str">
        <f>TEXT(DEC2HEX(ABS(HEX2DEC(半角・全角[[#This Row],[Code(全)]])-HEX2DEC(半角・全角[[#This Row],[Code(半)]]))),"0000")</f>
        <v>CE77</v>
      </c>
      <c r="M123" s="4" t="str">
        <f>SUBSTITUTE("NARROW_"&amp;半角・全角[[#This Row],[Prefix]]&amp;"_"&amp;半角・全角[[#This Row],[名称]],"-","_")</f>
        <v>NARROW_HANGUL_YU</v>
      </c>
      <c r="N123" s="4" t="str">
        <f>SUBSTITUTE("WIDE_"&amp;半角・全角[[#This Row],[Prefix]]&amp;"_"&amp;半角・全角[[#This Row],[名称]],"-","_")</f>
        <v>WIDE_HANGUL_YU</v>
      </c>
      <c r="O123" s="4">
        <f>HEX2DEC(半角・全角[[#This Row],[Code(全)]])</f>
        <v>12640</v>
      </c>
      <c r="P12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半角ハングルￗ
/// &lt;/summary&gt;
public const char NARROW_HANGUL_YU = '\uFFD7';</v>
      </c>
      <c r="Q12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全角ハングルㅠ
/// &lt;/summary&gt;
public const char WIDE_HANGUL_YU = '\u3160';</v>
      </c>
      <c r="R12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Chars.NARROW_HANGUL_YU:
    resultCharArray[resultIndex++] = Chars.WIDE_HANGUL_YU;
    break;</v>
      </c>
      <c r="S12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Chars.WIDE_HANGUL_YU:
    resultCharArray[resultIndex++] = Chars.NARROW_HANGUL_YU;
    break;</v>
      </c>
      <c r="T123" s="3" t="str">
        <f>"new NarrowWidePair() {Narrow = """&amp;半角・全角[[#This Row],[表示(半)]]&amp;""", Wide = """&amp;半角・全角[[#This Row],[表示(全)]]&amp;"""},"</f>
        <v>new NarrowWidePair() {Narrow = "ￗ", Wide = "ㅠ"},</v>
      </c>
      <c r="U123" s="2"/>
    </row>
    <row r="124" spans="1:21" ht="15.75" customHeight="1" x14ac:dyDescent="0.4">
      <c r="A124" s="1" t="str">
        <f t="shared" si="9"/>
        <v>FFD0</v>
      </c>
      <c r="B124" s="1" t="str">
        <f t="shared" si="8"/>
        <v>3174</v>
      </c>
      <c r="C124" s="1" t="s">
        <v>844</v>
      </c>
      <c r="D124" s="1" t="s">
        <v>312</v>
      </c>
      <c r="E124" s="1" t="s">
        <v>818</v>
      </c>
      <c r="F124" s="2" t="s">
        <v>257</v>
      </c>
      <c r="G124" s="4" t="str">
        <f>_xlfn.UNICHAR(HEX2DEC(半角・全角[[#This Row],[Code(半)]]))</f>
        <v>ￚ</v>
      </c>
      <c r="H124" s="4" t="str">
        <f>IF(ROW()&lt;=3, "-", IF((HEX2DEC(半角・全角[[#This Row],[Code(半)]])-1)=HEX2DEC($F123),"○", ""))</f>
        <v/>
      </c>
      <c r="I124" s="2" t="s">
        <v>309</v>
      </c>
      <c r="J124" s="1" t="str">
        <f>_xlfn.UNICHAR(HEX2DEC(半角・全角[[#This Row],[Code(全)]]))</f>
        <v>ㅡ</v>
      </c>
      <c r="K124" s="4" t="str">
        <f>IF(ROW()&lt;=3, "-", IF((HEX2DEC(半角・全角[[#This Row],[Code(全)]])-1)=HEX2DEC($I123),"○", ""))</f>
        <v>○</v>
      </c>
      <c r="L124" s="4" t="str">
        <f>TEXT(DEC2HEX(ABS(HEX2DEC(半角・全角[[#This Row],[Code(全)]])-HEX2DEC(半角・全角[[#This Row],[Code(半)]]))),"0000")</f>
        <v>CE79</v>
      </c>
      <c r="M124" s="4" t="str">
        <f>SUBSTITUTE("NARROW_"&amp;半角・全角[[#This Row],[Prefix]]&amp;"_"&amp;半角・全角[[#This Row],[名称]],"-","_")</f>
        <v>NARROW_HANGUL_EU</v>
      </c>
      <c r="N124" s="4" t="str">
        <f>SUBSTITUTE("WIDE_"&amp;半角・全角[[#This Row],[Prefix]]&amp;"_"&amp;半角・全角[[#This Row],[名称]],"-","_")</f>
        <v>WIDE_HANGUL_EU</v>
      </c>
      <c r="O124" s="4">
        <f>HEX2DEC(半角・全角[[#This Row],[Code(全)]])</f>
        <v>12641</v>
      </c>
      <c r="P12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半角ハングルￚ
/// &lt;/summary&gt;
public const char NARROW_HANGUL_EU = '\uFFDA';</v>
      </c>
      <c r="Q12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全角ハングルㅡ
/// &lt;/summary&gt;
public const char WIDE_HANGUL_EU = '\u3161';</v>
      </c>
      <c r="R12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Chars.NARROW_HANGUL_EU:
    resultCharArray[resultIndex++] = Chars.WIDE_HANGUL_EU;
    break;</v>
      </c>
      <c r="S12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Chars.WIDE_HANGUL_EU:
    resultCharArray[resultIndex++] = Chars.NARROW_HANGUL_EU;
    break;</v>
      </c>
      <c r="T124" s="3" t="str">
        <f>"new NarrowWidePair() {Narrow = """&amp;半角・全角[[#This Row],[表示(半)]]&amp;""", Wide = """&amp;半角・全角[[#This Row],[表示(全)]]&amp;"""},"</f>
        <v>new NarrowWidePair() {Narrow = "ￚ", Wide = "ㅡ"},</v>
      </c>
      <c r="U124" s="2"/>
    </row>
    <row r="125" spans="1:21" ht="15.75" customHeight="1" x14ac:dyDescent="0.4">
      <c r="A125" s="1" t="str">
        <f>DEC2HEX(HEX2DEC(I125)+HEX2DEC($L$113)-((HEX2DEC(I125)-HEX2DEC($I$113))/2))</f>
        <v>FFD1</v>
      </c>
      <c r="B125" s="1" t="str">
        <f>DEC2HEX(HEX2DEC(F125)-HEX2DEC($L$125)-(HEX2DEC($F$125)-HEX2DEC(F125)))</f>
        <v>3162</v>
      </c>
      <c r="C125" s="1" t="s">
        <v>845</v>
      </c>
      <c r="D125" s="1" t="s">
        <v>312</v>
      </c>
      <c r="E125" s="1" t="s">
        <v>818</v>
      </c>
      <c r="F125" s="2" t="s">
        <v>258</v>
      </c>
      <c r="G125" s="4" t="str">
        <f>_xlfn.UNICHAR(HEX2DEC(半角・全角[[#This Row],[Code(半)]]))</f>
        <v>ￛ</v>
      </c>
      <c r="H125" s="4" t="str">
        <f>IF(ROW()&lt;=3, "-", IF((HEX2DEC(半角・全角[[#This Row],[Code(半)]])-1)=HEX2DEC($F124),"○", ""))</f>
        <v>○</v>
      </c>
      <c r="I125" s="2" t="s">
        <v>310</v>
      </c>
      <c r="J125" s="1" t="str">
        <f>_xlfn.UNICHAR(HEX2DEC(半角・全角[[#This Row],[Code(全)]]))</f>
        <v>ㅢ</v>
      </c>
      <c r="K125" s="4" t="str">
        <f>IF(ROW()&lt;=3, "-", IF((HEX2DEC(半角・全角[[#This Row],[Code(全)]])-1)=HEX2DEC($I124),"○", ""))</f>
        <v>○</v>
      </c>
      <c r="L125" s="4" t="str">
        <f>TEXT(DEC2HEX(ABS(HEX2DEC(半角・全角[[#This Row],[Code(全)]])-HEX2DEC(半角・全角[[#This Row],[Code(半)]]))),"0000")</f>
        <v>CE79</v>
      </c>
      <c r="M125" s="4" t="str">
        <f>SUBSTITUTE("NARROW_"&amp;半角・全角[[#This Row],[Prefix]]&amp;"_"&amp;半角・全角[[#This Row],[名称]],"-","_")</f>
        <v>NARROW_HANGUL_YI</v>
      </c>
      <c r="N125" s="4" t="str">
        <f>SUBSTITUTE("WIDE_"&amp;半角・全角[[#This Row],[Prefix]]&amp;"_"&amp;半角・全角[[#This Row],[名称]],"-","_")</f>
        <v>WIDE_HANGUL_YI</v>
      </c>
      <c r="O125" s="4">
        <f>HEX2DEC(半角・全角[[#This Row],[Code(全)]])</f>
        <v>12642</v>
      </c>
      <c r="P12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半角ハングルￛ
/// &lt;/summary&gt;
public const char NARROW_HANGUL_YI = '\uFFDB';</v>
      </c>
      <c r="Q12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全角ハングルㅢ
/// &lt;/summary&gt;
public const char WIDE_HANGUL_YI = '\u3162';</v>
      </c>
      <c r="R12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Chars.NARROW_HANGUL_YI:
    resultCharArray[resultIndex++] = Chars.WIDE_HANGUL_YI;
    break;</v>
      </c>
      <c r="S12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Chars.WIDE_HANGUL_YI:
    resultCharArray[resultIndex++] = Chars.NARROW_HANGUL_YI;
    break;</v>
      </c>
      <c r="T125" s="3" t="str">
        <f>"new NarrowWidePair() {Narrow = """&amp;半角・全角[[#This Row],[表示(半)]]&amp;""", Wide = """&amp;半角・全角[[#This Row],[表示(全)]]&amp;"""},"</f>
        <v>new NarrowWidePair() {Narrow = "ￛ", Wide = "ㅢ"},</v>
      </c>
      <c r="U125" s="2"/>
    </row>
    <row r="126" spans="1:21" ht="15.75" customHeight="1" x14ac:dyDescent="0.4">
      <c r="A126" s="1" t="str">
        <f t="shared" ref="A126:A127" si="10">DEC2HEX(HEX2DEC(I126)+HEX2DEC($L$113)-((HEX2DEC(I126)-HEX2DEC($I$113))/2))</f>
        <v>FFD1</v>
      </c>
      <c r="B126" s="1" t="str">
        <f t="shared" ref="B126:B127" si="11">DEC2HEX(HEX2DEC(F126)-HEX2DEC($L$125)-(HEX2DEC($F$125)-HEX2DEC(F126)))</f>
        <v>3164</v>
      </c>
      <c r="C126" s="1" t="s">
        <v>9</v>
      </c>
      <c r="D126" s="1" t="s">
        <v>312</v>
      </c>
      <c r="E126" s="1" t="s">
        <v>818</v>
      </c>
      <c r="F126" s="2" t="s">
        <v>259</v>
      </c>
      <c r="G126" s="4" t="str">
        <f>_xlfn.UNICHAR(HEX2DEC(半角・全角[[#This Row],[Code(半)]]))</f>
        <v>ￜ</v>
      </c>
      <c r="H126" s="4" t="str">
        <f>IF(ROW()&lt;=3, "-", IF((HEX2DEC(半角・全角[[#This Row],[Code(半)]])-1)=HEX2DEC($F125),"○", ""))</f>
        <v>○</v>
      </c>
      <c r="I126" s="2" t="s">
        <v>311</v>
      </c>
      <c r="J126" s="1" t="str">
        <f>_xlfn.UNICHAR(HEX2DEC(半角・全角[[#This Row],[Code(全)]]))</f>
        <v>ㅣ</v>
      </c>
      <c r="K126" s="4" t="str">
        <f>IF(ROW()&lt;=3, "-", IF((HEX2DEC(半角・全角[[#This Row],[Code(全)]])-1)=HEX2DEC($I125),"○", ""))</f>
        <v>○</v>
      </c>
      <c r="L126" s="4" t="str">
        <f>TEXT(DEC2HEX(ABS(HEX2DEC(半角・全角[[#This Row],[Code(全)]])-HEX2DEC(半角・全角[[#This Row],[Code(半)]]))),"0000")</f>
        <v>CE79</v>
      </c>
      <c r="M126" s="4" t="str">
        <f>SUBSTITUTE("NARROW_"&amp;半角・全角[[#This Row],[Prefix]]&amp;"_"&amp;半角・全角[[#This Row],[名称]],"-","_")</f>
        <v>NARROW_HANGUL_I</v>
      </c>
      <c r="N126" s="4" t="str">
        <f>SUBSTITUTE("WIDE_"&amp;半角・全角[[#This Row],[Prefix]]&amp;"_"&amp;半角・全角[[#This Row],[名称]],"-","_")</f>
        <v>WIDE_HANGUL_I</v>
      </c>
      <c r="O126" s="4">
        <f>HEX2DEC(半角・全角[[#This Row],[Code(全)]])</f>
        <v>12643</v>
      </c>
      <c r="P12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半角ハングルￜ
/// &lt;/summary&gt;
public const char NARROW_HANGUL_I = '\uFFDC';</v>
      </c>
      <c r="Q12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全角ハングルㅣ
/// &lt;/summary&gt;
public const char WIDE_HANGUL_I = '\u3163';</v>
      </c>
      <c r="R12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Chars.NARROW_HANGUL_I:
    resultCharArray[resultIndex++] = Chars.WIDE_HANGUL_I;
    break;</v>
      </c>
      <c r="S12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Chars.WIDE_HANGUL_I:
    resultCharArray[resultIndex++] = Chars.NARROW_HANGUL_I;
    break;</v>
      </c>
      <c r="T126" s="3" t="str">
        <f>"new NarrowWidePair() {Narrow = """&amp;半角・全角[[#This Row],[表示(半)]]&amp;""", Wide = """&amp;半角・全角[[#This Row],[表示(全)]]&amp;"""},"</f>
        <v>new NarrowWidePair() {Narrow = "ￜ", Wide = "ㅣ"},</v>
      </c>
      <c r="U126" s="2"/>
    </row>
    <row r="127" spans="1:21" ht="15.75" customHeight="1" x14ac:dyDescent="0.4">
      <c r="A127" s="1" t="str">
        <f t="shared" si="10"/>
        <v>FFD2</v>
      </c>
      <c r="B127" s="1" t="str">
        <f t="shared" si="11"/>
        <v>30EC</v>
      </c>
      <c r="C127" s="1" t="s">
        <v>846</v>
      </c>
      <c r="D127" s="1" t="s">
        <v>312</v>
      </c>
      <c r="E127" s="1" t="s">
        <v>818</v>
      </c>
      <c r="F127" s="2" t="s">
        <v>208</v>
      </c>
      <c r="G127" s="4" t="str">
        <f>_xlfn.UNICHAR(HEX2DEC(半角・全角[[#This Row],[Code(半)]]))</f>
        <v>ﾠ</v>
      </c>
      <c r="H127" s="4" t="str">
        <f>IF(ROW()&lt;=3, "-", IF((HEX2DEC(半角・全角[[#This Row],[Code(半)]])-1)=HEX2DEC($F126),"○", ""))</f>
        <v/>
      </c>
      <c r="I127" s="2" t="s">
        <v>260</v>
      </c>
      <c r="J127" s="1" t="str">
        <f>_xlfn.UNICHAR(HEX2DEC(半角・全角[[#This Row],[Code(全)]]))</f>
        <v>ㅤ</v>
      </c>
      <c r="K127" s="4" t="str">
        <f>IF(ROW()&lt;=3, "-", IF((HEX2DEC(半角・全角[[#This Row],[Code(全)]])-1)=HEX2DEC($I126),"○", ""))</f>
        <v>○</v>
      </c>
      <c r="L127" s="4" t="str">
        <f>TEXT(DEC2HEX(ABS(HEX2DEC(半角・全角[[#This Row],[Code(全)]])-HEX2DEC(半角・全角[[#This Row],[Code(半)]]))),"0000")</f>
        <v>CE3C</v>
      </c>
      <c r="M127" s="4" t="str">
        <f>SUBSTITUTE("NARROW_"&amp;半角・全角[[#This Row],[Prefix]]&amp;"_"&amp;半角・全角[[#This Row],[名称]],"-","_")</f>
        <v>NARROW_HANGUL_FILLER</v>
      </c>
      <c r="N127" s="4" t="str">
        <f>SUBSTITUTE("WIDE_"&amp;半角・全角[[#This Row],[Prefix]]&amp;"_"&amp;半角・全角[[#This Row],[名称]],"-","_")</f>
        <v>WIDE_HANGUL_FILLER</v>
      </c>
      <c r="O127" s="4">
        <f>HEX2DEC(半角・全角[[#This Row],[Code(全)]])</f>
        <v>12644</v>
      </c>
      <c r="P12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半角ハングルﾠ
/// &lt;/summary&gt;
public const char NARROW_HANGUL_FILLER = '\uFFA0';</v>
      </c>
      <c r="Q12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全角ハングルㅤ
/// &lt;/summary&gt;
public const char WIDE_HANGUL_FILLER = '\u3164';</v>
      </c>
      <c r="R12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Chars.NARROW_HANGUL_FILLER:
    resultCharArray[resultIndex++] = Chars.WIDE_HANGUL_FILLER;
    break;</v>
      </c>
      <c r="S12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Chars.WIDE_HANGUL_FILLER:
    resultCharArray[resultIndex++] = Chars.NARROW_HANGUL_FILLER;
    break;</v>
      </c>
      <c r="T127" s="3" t="str">
        <f>"new NarrowWidePair() {Narrow = """&amp;半角・全角[[#This Row],[表示(半)]]&amp;""", Wide = """&amp;半角・全角[[#This Row],[表示(全)]]&amp;"""},"</f>
        <v>new NarrowWidePair() {Narrow = "ﾠ", Wide = "ㅤ"},</v>
      </c>
      <c r="U127" s="2"/>
    </row>
    <row r="128" spans="1:21" ht="15.75" customHeight="1" x14ac:dyDescent="0.4">
      <c r="C128" s="1" t="s">
        <v>506</v>
      </c>
      <c r="D128" s="1" t="s">
        <v>409</v>
      </c>
      <c r="E128" s="1" t="s">
        <v>766</v>
      </c>
      <c r="F128" s="2" t="s">
        <v>410</v>
      </c>
      <c r="G128" s="4" t="str">
        <f>_xlfn.UNICHAR(HEX2DEC(半角・全角[[#This Row],[Code(半)]]))</f>
        <v>!</v>
      </c>
      <c r="H128" s="4" t="str">
        <f>IF(ROW()&lt;=3, "-", IF((HEX2DEC(半角・全角[[#This Row],[Code(半)]])-1)=HEX2DEC($F127),"○", ""))</f>
        <v/>
      </c>
      <c r="I128" s="2" t="s">
        <v>313</v>
      </c>
      <c r="J128" s="1" t="str">
        <f>_xlfn.UNICHAR(HEX2DEC(半角・全角[[#This Row],[Code(全)]]))</f>
        <v>！</v>
      </c>
      <c r="K128" s="4" t="str">
        <f>IF(ROW()&lt;=3, "-", IF((HEX2DEC(半角・全角[[#This Row],[Code(全)]])-1)=HEX2DEC($I127),"○", ""))</f>
        <v/>
      </c>
      <c r="L128" s="4" t="str">
        <f>TEXT(DEC2HEX(ABS(HEX2DEC(半角・全角[[#This Row],[Code(全)]])-HEX2DEC(半角・全角[[#This Row],[Code(半)]]))),"0000")</f>
        <v>FEE0</v>
      </c>
      <c r="M128" s="4" t="str">
        <f>SUBSTITUTE("NARROW_"&amp;半角・全角[[#This Row],[Prefix]]&amp;"_"&amp;半角・全角[[#This Row],[名称]],"-","_")</f>
        <v>NARROW_SYMBOL_EXCLAMATION_MARK</v>
      </c>
      <c r="N128" s="4" t="str">
        <f>SUBSTITUTE("WIDE_"&amp;半角・全角[[#This Row],[Prefix]]&amp;"_"&amp;半角・全角[[#This Row],[名称]],"-","_")</f>
        <v>WIDE_SYMBOL_EXCLAMATION_MARK</v>
      </c>
      <c r="O128" s="4">
        <f>HEX2DEC(半角・全角[[#This Row],[Code(全)]])</f>
        <v>65281</v>
      </c>
      <c r="P12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半角ASCII!
/// &lt;/summary&gt;
public const char NARROW_SYMBOL_EXCLAMATION_MARK = '\u0021';</v>
      </c>
      <c r="Q12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全角ASCII！
/// &lt;/summary&gt;
public const char WIDE_SYMBOL_EXCLAMATION_MARK = '\uFF01';</v>
      </c>
      <c r="R12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Chars.NARROW_SYMBOL_EXCLAMATION_MARK:
    resultCharArray[resultIndex++] = Chars.WIDE_SYMBOL_EXCLAMATION_MARK;
    break;</v>
      </c>
      <c r="S12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Chars.WIDE_SYMBOL_EXCLAMATION_MARK:
    resultCharArray[resultIndex++] = Chars.NARROW_SYMBOL_EXCLAMATION_MARK;
    break;</v>
      </c>
      <c r="T128" s="5" t="str">
        <f>"new NarrowWidePair() {Narrow = """&amp;半角・全角[[#This Row],[表示(半)]]&amp;""", Wide = """&amp;半角・全角[[#This Row],[表示(全)]]&amp;"""},"</f>
        <v>new NarrowWidePair() {Narrow = "!", Wide = "！"},</v>
      </c>
      <c r="U128" s="2" t="s">
        <v>542</v>
      </c>
    </row>
    <row r="129" spans="1:21" ht="15.75" customHeight="1" x14ac:dyDescent="0.4">
      <c r="C129" s="1" t="s">
        <v>507</v>
      </c>
      <c r="D129" s="1" t="s">
        <v>409</v>
      </c>
      <c r="E129" s="1" t="s">
        <v>766</v>
      </c>
      <c r="F129" s="2" t="s">
        <v>411</v>
      </c>
      <c r="G129" s="4" t="str">
        <f>_xlfn.UNICHAR(HEX2DEC(半角・全角[[#This Row],[Code(半)]]))</f>
        <v>"</v>
      </c>
      <c r="H129" s="4" t="str">
        <f>IF(ROW()&lt;=3, "-", IF((HEX2DEC(半角・全角[[#This Row],[Code(半)]])-1)=HEX2DEC($F128),"○", ""))</f>
        <v>○</v>
      </c>
      <c r="I129" s="2" t="s">
        <v>314</v>
      </c>
      <c r="J129" s="1" t="str">
        <f>_xlfn.UNICHAR(HEX2DEC(半角・全角[[#This Row],[Code(全)]]))</f>
        <v>＂</v>
      </c>
      <c r="K129" s="4" t="str">
        <f>IF(ROW()&lt;=3, "-", IF((HEX2DEC(半角・全角[[#This Row],[Code(全)]])-1)=HEX2DEC($I128),"○", ""))</f>
        <v>○</v>
      </c>
      <c r="L129" s="4" t="str">
        <f>TEXT(DEC2HEX(ABS(HEX2DEC(半角・全角[[#This Row],[Code(全)]])-HEX2DEC(半角・全角[[#This Row],[Code(半)]]))),"0000")</f>
        <v>FEE0</v>
      </c>
      <c r="M129" s="4" t="str">
        <f>SUBSTITUTE("NARROW_"&amp;半角・全角[[#This Row],[Prefix]]&amp;"_"&amp;半角・全角[[#This Row],[名称]],"-","_")</f>
        <v>NARROW_SYMBOL_QUOTATION_MARK</v>
      </c>
      <c r="N129" s="4" t="str">
        <f>SUBSTITUTE("WIDE_"&amp;半角・全角[[#This Row],[Prefix]]&amp;"_"&amp;半角・全角[[#This Row],[名称]],"-","_")</f>
        <v>WIDE_SYMBOL_QUOTATION_MARK</v>
      </c>
      <c r="O129" s="4">
        <f>HEX2DEC(半角・全角[[#This Row],[Code(全)]])</f>
        <v>65282</v>
      </c>
      <c r="P12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半角ASCII"
/// &lt;/summary&gt;
public const char NARROW_SYMBOL_QUOTATION_MARK = '\u0022';</v>
      </c>
      <c r="Q12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全角ASCII＂
/// &lt;/summary&gt;
public const char WIDE_SYMBOL_QUOTATION_MARK = '\uFF02';</v>
      </c>
      <c r="R12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Chars.NARROW_SYMBOL_QUOTATION_MARK:
    resultCharArray[resultIndex++] = Chars.WIDE_SYMBOL_QUOTATION_MARK;
    break;</v>
      </c>
      <c r="S12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Chars.WIDE_SYMBOL_QUOTATION_MARK:
    resultCharArray[resultIndex++] = Chars.NARROW_SYMBOL_QUOTATION_MARK;
    break;</v>
      </c>
      <c r="T129" s="5" t="str">
        <f>"new NarrowWidePair() {Narrow = """&amp;半角・全角[[#This Row],[表示(半)]]&amp;""", Wide = """&amp;半角・全角[[#This Row],[表示(全)]]&amp;"""},"</f>
        <v>new NarrowWidePair() {Narrow = """, Wide = "＂"},</v>
      </c>
      <c r="U129" s="2" t="s">
        <v>542</v>
      </c>
    </row>
    <row r="130" spans="1:21" ht="15.75" customHeight="1" x14ac:dyDescent="0.4">
      <c r="C130" s="1" t="s">
        <v>508</v>
      </c>
      <c r="D130" s="1" t="s">
        <v>409</v>
      </c>
      <c r="E130" s="1" t="s">
        <v>766</v>
      </c>
      <c r="F130" s="2" t="s">
        <v>412</v>
      </c>
      <c r="G130" s="4" t="str">
        <f>_xlfn.UNICHAR(HEX2DEC(半角・全角[[#This Row],[Code(半)]]))</f>
        <v>#</v>
      </c>
      <c r="H130" s="4" t="str">
        <f>IF(ROW()&lt;=3, "-", IF((HEX2DEC(半角・全角[[#This Row],[Code(半)]])-1)=HEX2DEC($F129),"○", ""))</f>
        <v>○</v>
      </c>
      <c r="I130" s="2" t="s">
        <v>315</v>
      </c>
      <c r="J130" s="1" t="str">
        <f>_xlfn.UNICHAR(HEX2DEC(半角・全角[[#This Row],[Code(全)]]))</f>
        <v>＃</v>
      </c>
      <c r="K130" s="4" t="str">
        <f>IF(ROW()&lt;=3, "-", IF((HEX2DEC(半角・全角[[#This Row],[Code(全)]])-1)=HEX2DEC($I129),"○", ""))</f>
        <v>○</v>
      </c>
      <c r="L130" s="4" t="str">
        <f>TEXT(DEC2HEX(ABS(HEX2DEC(半角・全角[[#This Row],[Code(全)]])-HEX2DEC(半角・全角[[#This Row],[Code(半)]]))),"0000")</f>
        <v>FEE0</v>
      </c>
      <c r="M130" s="4" t="str">
        <f>SUBSTITUTE("NARROW_"&amp;半角・全角[[#This Row],[Prefix]]&amp;"_"&amp;半角・全角[[#This Row],[名称]],"-","_")</f>
        <v>NARROW_SYMBOL_NUMBER_SIGN</v>
      </c>
      <c r="N130" s="4" t="str">
        <f>SUBSTITUTE("WIDE_"&amp;半角・全角[[#This Row],[Prefix]]&amp;"_"&amp;半角・全角[[#This Row],[名称]],"-","_")</f>
        <v>WIDE_SYMBOL_NUMBER_SIGN</v>
      </c>
      <c r="O130" s="4">
        <f>HEX2DEC(半角・全角[[#This Row],[Code(全)]])</f>
        <v>65283</v>
      </c>
      <c r="P13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半角ASCII#
/// &lt;/summary&gt;
public const char NARROW_SYMBOL_NUMBER_SIGN = '\u0023';</v>
      </c>
      <c r="Q13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全角ASCII＃
/// &lt;/summary&gt;
public const char WIDE_SYMBOL_NUMBER_SIGN = '\uFF03';</v>
      </c>
      <c r="R13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Chars.NARROW_SYMBOL_NUMBER_SIGN:
    resultCharArray[resultIndex++] = Chars.WIDE_SYMBOL_NUMBER_SIGN;
    break;</v>
      </c>
      <c r="S13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Chars.WIDE_SYMBOL_NUMBER_SIGN:
    resultCharArray[resultIndex++] = Chars.NARROW_SYMBOL_NUMBER_SIGN;
    break;</v>
      </c>
      <c r="T130" s="5" t="str">
        <f>"new NarrowWidePair() {Narrow = """&amp;半角・全角[[#This Row],[表示(半)]]&amp;""", Wide = """&amp;半角・全角[[#This Row],[表示(全)]]&amp;"""},"</f>
        <v>new NarrowWidePair() {Narrow = "#", Wide = "＃"},</v>
      </c>
      <c r="U130" s="2" t="s">
        <v>542</v>
      </c>
    </row>
    <row r="131" spans="1:21" ht="15.75" customHeight="1" x14ac:dyDescent="0.4">
      <c r="C131" s="1" t="s">
        <v>509</v>
      </c>
      <c r="D131" s="1" t="s">
        <v>409</v>
      </c>
      <c r="E131" s="1" t="s">
        <v>766</v>
      </c>
      <c r="F131" s="2" t="s">
        <v>413</v>
      </c>
      <c r="G131" s="4" t="str">
        <f>_xlfn.UNICHAR(HEX2DEC(半角・全角[[#This Row],[Code(半)]]))</f>
        <v>$</v>
      </c>
      <c r="H131" s="4" t="str">
        <f>IF(ROW()&lt;=3, "-", IF((HEX2DEC(半角・全角[[#This Row],[Code(半)]])-1)=HEX2DEC($F130),"○", ""))</f>
        <v>○</v>
      </c>
      <c r="I131" s="2" t="s">
        <v>316</v>
      </c>
      <c r="J131" s="1" t="str">
        <f>_xlfn.UNICHAR(HEX2DEC(半角・全角[[#This Row],[Code(全)]]))</f>
        <v>＄</v>
      </c>
      <c r="K131" s="4" t="str">
        <f>IF(ROW()&lt;=3, "-", IF((HEX2DEC(半角・全角[[#This Row],[Code(全)]])-1)=HEX2DEC($I130),"○", ""))</f>
        <v>○</v>
      </c>
      <c r="L131" s="4" t="str">
        <f>TEXT(DEC2HEX(ABS(HEX2DEC(半角・全角[[#This Row],[Code(全)]])-HEX2DEC(半角・全角[[#This Row],[Code(半)]]))),"0000")</f>
        <v>FEE0</v>
      </c>
      <c r="M131" s="4" t="str">
        <f>SUBSTITUTE("NARROW_"&amp;半角・全角[[#This Row],[Prefix]]&amp;"_"&amp;半角・全角[[#This Row],[名称]],"-","_")</f>
        <v>NARROW_SYMBOL_DOLLAR_SIGN</v>
      </c>
      <c r="N131" s="4" t="str">
        <f>SUBSTITUTE("WIDE_"&amp;半角・全角[[#This Row],[Prefix]]&amp;"_"&amp;半角・全角[[#This Row],[名称]],"-","_")</f>
        <v>WIDE_SYMBOL_DOLLAR_SIGN</v>
      </c>
      <c r="O131" s="4">
        <f>HEX2DEC(半角・全角[[#This Row],[Code(全)]])</f>
        <v>65284</v>
      </c>
      <c r="P13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半角ASCII$
/// &lt;/summary&gt;
public const char NARROW_SYMBOL_DOLLAR_SIGN = '\u0024';</v>
      </c>
      <c r="Q13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全角ASCII＄
/// &lt;/summary&gt;
public const char WIDE_SYMBOL_DOLLAR_SIGN = '\uFF04';</v>
      </c>
      <c r="R13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Chars.NARROW_SYMBOL_DOLLAR_SIGN:
    resultCharArray[resultIndex++] = Chars.WIDE_SYMBOL_DOLLAR_SIGN;
    break;</v>
      </c>
      <c r="S13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Chars.WIDE_SYMBOL_DOLLAR_SIGN:
    resultCharArray[resultIndex++] = Chars.NARROW_SYMBOL_DOLLAR_SIGN;
    break;</v>
      </c>
      <c r="T131" s="5" t="str">
        <f>"new NarrowWidePair() {Narrow = """&amp;半角・全角[[#This Row],[表示(半)]]&amp;""", Wide = """&amp;半角・全角[[#This Row],[表示(全)]]&amp;"""},"</f>
        <v>new NarrowWidePair() {Narrow = "$", Wide = "＄"},</v>
      </c>
      <c r="U131" s="2" t="s">
        <v>542</v>
      </c>
    </row>
    <row r="132" spans="1:21" ht="15.75" customHeight="1" x14ac:dyDescent="0.4">
      <c r="C132" s="1" t="s">
        <v>510</v>
      </c>
      <c r="D132" s="1" t="s">
        <v>409</v>
      </c>
      <c r="E132" s="1" t="s">
        <v>766</v>
      </c>
      <c r="F132" s="2" t="s">
        <v>414</v>
      </c>
      <c r="G132" s="4" t="str">
        <f>_xlfn.UNICHAR(HEX2DEC(半角・全角[[#This Row],[Code(半)]]))</f>
        <v>%</v>
      </c>
      <c r="H132" s="4" t="str">
        <f>IF(ROW()&lt;=3, "-", IF((HEX2DEC(半角・全角[[#This Row],[Code(半)]])-1)=HEX2DEC($F131),"○", ""))</f>
        <v>○</v>
      </c>
      <c r="I132" s="2" t="s">
        <v>317</v>
      </c>
      <c r="J132" s="1" t="str">
        <f>_xlfn.UNICHAR(HEX2DEC(半角・全角[[#This Row],[Code(全)]]))</f>
        <v>％</v>
      </c>
      <c r="K132" s="4" t="str">
        <f>IF(ROW()&lt;=3, "-", IF((HEX2DEC(半角・全角[[#This Row],[Code(全)]])-1)=HEX2DEC($I131),"○", ""))</f>
        <v>○</v>
      </c>
      <c r="L132" s="4" t="str">
        <f>TEXT(DEC2HEX(ABS(HEX2DEC(半角・全角[[#This Row],[Code(全)]])-HEX2DEC(半角・全角[[#This Row],[Code(半)]]))),"0000")</f>
        <v>FEE0</v>
      </c>
      <c r="M132" s="4" t="str">
        <f>SUBSTITUTE("NARROW_"&amp;半角・全角[[#This Row],[Prefix]]&amp;"_"&amp;半角・全角[[#This Row],[名称]],"-","_")</f>
        <v>NARROW_SYMBOL_PERCENT_SIGN</v>
      </c>
      <c r="N132" s="4" t="str">
        <f>SUBSTITUTE("WIDE_"&amp;半角・全角[[#This Row],[Prefix]]&amp;"_"&amp;半角・全角[[#This Row],[名称]],"-","_")</f>
        <v>WIDE_SYMBOL_PERCENT_SIGN</v>
      </c>
      <c r="O132" s="4">
        <f>HEX2DEC(半角・全角[[#This Row],[Code(全)]])</f>
        <v>65285</v>
      </c>
      <c r="P13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半角ASCII%
/// &lt;/summary&gt;
public const char NARROW_SYMBOL_PERCENT_SIGN = '\u0025';</v>
      </c>
      <c r="Q13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全角ASCII％
/// &lt;/summary&gt;
public const char WIDE_SYMBOL_PERCENT_SIGN = '\uFF05';</v>
      </c>
      <c r="R13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Chars.NARROW_SYMBOL_PERCENT_SIGN:
    resultCharArray[resultIndex++] = Chars.WIDE_SYMBOL_PERCENT_SIGN;
    break;</v>
      </c>
      <c r="S13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Chars.WIDE_SYMBOL_PERCENT_SIGN:
    resultCharArray[resultIndex++] = Chars.NARROW_SYMBOL_PERCENT_SIGN;
    break;</v>
      </c>
      <c r="T132" s="5" t="str">
        <f>"new NarrowWidePair() {Narrow = """&amp;半角・全角[[#This Row],[表示(半)]]&amp;""", Wide = """&amp;半角・全角[[#This Row],[表示(全)]]&amp;"""},"</f>
        <v>new NarrowWidePair() {Narrow = "%", Wide = "％"},</v>
      </c>
      <c r="U132" s="2" t="s">
        <v>542</v>
      </c>
    </row>
    <row r="133" spans="1:21" ht="15.75" customHeight="1" x14ac:dyDescent="0.4">
      <c r="A133" s="1" t="str">
        <f>DEC2HEX(HEX2DEC(I133)+HEX2DEC($L$133)-(((HEX2DEC(I133)-HEX2DEC($I$133))/3)*2))</f>
        <v>1FDE6</v>
      </c>
      <c r="B133" s="1" t="str">
        <f>DEC2HEX(HEX2DEC(F133)-HEX2DEC($L$133)-((HEX2DEC($F$133)-HEX2DEC(F133))*2))</f>
        <v>FFFFFF0146</v>
      </c>
      <c r="C133" s="1" t="s">
        <v>511</v>
      </c>
      <c r="D133" s="1" t="s">
        <v>409</v>
      </c>
      <c r="E133" s="1" t="s">
        <v>766</v>
      </c>
      <c r="F133" s="2" t="s">
        <v>415</v>
      </c>
      <c r="G133" s="4" t="str">
        <f>_xlfn.UNICHAR(HEX2DEC(半角・全角[[#This Row],[Code(半)]]))</f>
        <v>&amp;</v>
      </c>
      <c r="H133" s="4" t="str">
        <f>IF(ROW()&lt;=3, "-", IF((HEX2DEC(半角・全角[[#This Row],[Code(半)]])-1)=HEX2DEC($F132),"○", ""))</f>
        <v>○</v>
      </c>
      <c r="I133" s="2" t="s">
        <v>318</v>
      </c>
      <c r="J133" s="1" t="str">
        <f>_xlfn.UNICHAR(HEX2DEC(半角・全角[[#This Row],[Code(全)]]))</f>
        <v>＆</v>
      </c>
      <c r="K133" s="4" t="str">
        <f>IF(ROW()&lt;=3, "-", IF((HEX2DEC(半角・全角[[#This Row],[Code(全)]])-1)=HEX2DEC($I132),"○", ""))</f>
        <v>○</v>
      </c>
      <c r="L133" s="4" t="str">
        <f>TEXT(DEC2HEX(ABS(HEX2DEC(半角・全角[[#This Row],[Code(全)]])-HEX2DEC(半角・全角[[#This Row],[Code(半)]]))),"0000")</f>
        <v>FEE0</v>
      </c>
      <c r="M133" s="4" t="str">
        <f>SUBSTITUTE("NARROW_"&amp;半角・全角[[#This Row],[Prefix]]&amp;"_"&amp;半角・全角[[#This Row],[名称]],"-","_")</f>
        <v>NARROW_SYMBOL_AMPERSAND</v>
      </c>
      <c r="N133" s="4" t="str">
        <f>SUBSTITUTE("WIDE_"&amp;半角・全角[[#This Row],[Prefix]]&amp;"_"&amp;半角・全角[[#This Row],[名称]],"-","_")</f>
        <v>WIDE_SYMBOL_AMPERSAND</v>
      </c>
      <c r="O133" s="4">
        <f>HEX2DEC(半角・全角[[#This Row],[Code(全)]])</f>
        <v>65286</v>
      </c>
      <c r="P13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半角ASCII&amp;
/// &lt;/summary&gt;
public const char NARROW_SYMBOL_AMPERSAND = '\u0026';</v>
      </c>
      <c r="Q13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全角ASCII＆
/// &lt;/summary&gt;
public const char WIDE_SYMBOL_AMPERSAND = '\uFF06';</v>
      </c>
      <c r="R13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Chars.NARROW_SYMBOL_AMPERSAND:
    resultCharArray[resultIndex++] = Chars.WIDE_SYMBOL_AMPERSAND;
    break;</v>
      </c>
      <c r="S13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Chars.WIDE_SYMBOL_AMPERSAND:
    resultCharArray[resultIndex++] = Chars.NARROW_SYMBOL_AMPERSAND;
    break;</v>
      </c>
      <c r="T133" s="5" t="str">
        <f>"new NarrowWidePair() {Narrow = """&amp;半角・全角[[#This Row],[表示(半)]]&amp;""", Wide = """&amp;半角・全角[[#This Row],[表示(全)]]&amp;"""},"</f>
        <v>new NarrowWidePair() {Narrow = "&amp;", Wide = "＆"},</v>
      </c>
      <c r="U133" s="2" t="s">
        <v>542</v>
      </c>
    </row>
    <row r="134" spans="1:21" ht="15.75" customHeight="1" x14ac:dyDescent="0.4">
      <c r="A134" s="1" t="str">
        <f t="shared" ref="A134:A137" si="12">DEC2HEX(HEX2DEC(I134)+HEX2DEC($L$133)-(((HEX2DEC(I134)-HEX2DEC($I$133))/3)*2))</f>
        <v>1FDE6</v>
      </c>
      <c r="B134" s="1" t="str">
        <f t="shared" ref="B134:B137" si="13">DEC2HEX(HEX2DEC(F134)-HEX2DEC($L$133)-((HEX2DEC($F$133)-HEX2DEC(F134))*2))</f>
        <v>FFFFFF0149</v>
      </c>
      <c r="C134" s="1" t="s">
        <v>512</v>
      </c>
      <c r="D134" s="1" t="s">
        <v>409</v>
      </c>
      <c r="E134" s="1" t="s">
        <v>766</v>
      </c>
      <c r="F134" s="2" t="s">
        <v>416</v>
      </c>
      <c r="G134" s="4" t="str">
        <f>_xlfn.UNICHAR(HEX2DEC(半角・全角[[#This Row],[Code(半)]]))</f>
        <v>'</v>
      </c>
      <c r="H134" s="4" t="str">
        <f>IF(ROW()&lt;=3, "-", IF((HEX2DEC(半角・全角[[#This Row],[Code(半)]])-1)=HEX2DEC($F133),"○", ""))</f>
        <v>○</v>
      </c>
      <c r="I134" s="2" t="s">
        <v>319</v>
      </c>
      <c r="J134" s="1" t="str">
        <f>_xlfn.UNICHAR(HEX2DEC(半角・全角[[#This Row],[Code(全)]]))</f>
        <v>＇</v>
      </c>
      <c r="K134" s="4" t="str">
        <f>IF(ROW()&lt;=3, "-", IF((HEX2DEC(半角・全角[[#This Row],[Code(全)]])-1)=HEX2DEC($I133),"○", ""))</f>
        <v>○</v>
      </c>
      <c r="L134" s="4" t="str">
        <f>TEXT(DEC2HEX(ABS(HEX2DEC(半角・全角[[#This Row],[Code(全)]])-HEX2DEC(半角・全角[[#This Row],[Code(半)]]))),"0000")</f>
        <v>FEE0</v>
      </c>
      <c r="M134" s="4" t="str">
        <f>SUBSTITUTE("NARROW_"&amp;半角・全角[[#This Row],[Prefix]]&amp;"_"&amp;半角・全角[[#This Row],[名称]],"-","_")</f>
        <v>NARROW_SYMBOL_APOSTROPHE</v>
      </c>
      <c r="N134" s="4" t="str">
        <f>SUBSTITUTE("WIDE_"&amp;半角・全角[[#This Row],[Prefix]]&amp;"_"&amp;半角・全角[[#This Row],[名称]],"-","_")</f>
        <v>WIDE_SYMBOL_APOSTROPHE</v>
      </c>
      <c r="O134" s="4">
        <f>HEX2DEC(半角・全角[[#This Row],[Code(全)]])</f>
        <v>65287</v>
      </c>
      <c r="P13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半角ASCII'
/// &lt;/summary&gt;
public const char NARROW_SYMBOL_APOSTROPHE = '\u0027';</v>
      </c>
      <c r="Q13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全角ASCII＇
/// &lt;/summary&gt;
public const char WIDE_SYMBOL_APOSTROPHE = '\uFF07';</v>
      </c>
      <c r="R13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Chars.NARROW_SYMBOL_APOSTROPHE:
    resultCharArray[resultIndex++] = Chars.WIDE_SYMBOL_APOSTROPHE;
    break;</v>
      </c>
      <c r="S13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Chars.WIDE_SYMBOL_APOSTROPHE:
    resultCharArray[resultIndex++] = Chars.NARROW_SYMBOL_APOSTROPHE;
    break;</v>
      </c>
      <c r="T134" s="5" t="str">
        <f>"new NarrowWidePair() {Narrow = """&amp;半角・全角[[#This Row],[表示(半)]]&amp;""", Wide = """&amp;半角・全角[[#This Row],[表示(全)]]&amp;"""},"</f>
        <v>new NarrowWidePair() {Narrow = "'", Wide = "＇"},</v>
      </c>
      <c r="U134" s="2" t="s">
        <v>542</v>
      </c>
    </row>
    <row r="135" spans="1:21" ht="15.75" customHeight="1" x14ac:dyDescent="0.4">
      <c r="A135" s="1" t="str">
        <f t="shared" si="12"/>
        <v>1FDE6</v>
      </c>
      <c r="B135" s="1" t="str">
        <f t="shared" si="13"/>
        <v>FFFFFF014C</v>
      </c>
      <c r="C135" s="1" t="s">
        <v>513</v>
      </c>
      <c r="D135" s="1" t="s">
        <v>409</v>
      </c>
      <c r="E135" s="1" t="s">
        <v>766</v>
      </c>
      <c r="F135" s="2" t="s">
        <v>417</v>
      </c>
      <c r="G135" s="4" t="str">
        <f>_xlfn.UNICHAR(HEX2DEC(半角・全角[[#This Row],[Code(半)]]))</f>
        <v>(</v>
      </c>
      <c r="H135" s="4" t="str">
        <f>IF(ROW()&lt;=3, "-", IF((HEX2DEC(半角・全角[[#This Row],[Code(半)]])-1)=HEX2DEC($F134),"○", ""))</f>
        <v>○</v>
      </c>
      <c r="I135" s="2" t="s">
        <v>320</v>
      </c>
      <c r="J135" s="1" t="str">
        <f>_xlfn.UNICHAR(HEX2DEC(半角・全角[[#This Row],[Code(全)]]))</f>
        <v>（</v>
      </c>
      <c r="K135" s="4" t="str">
        <f>IF(ROW()&lt;=3, "-", IF((HEX2DEC(半角・全角[[#This Row],[Code(全)]])-1)=HEX2DEC($I134),"○", ""))</f>
        <v>○</v>
      </c>
      <c r="L135" s="4" t="str">
        <f>TEXT(DEC2HEX(ABS(HEX2DEC(半角・全角[[#This Row],[Code(全)]])-HEX2DEC(半角・全角[[#This Row],[Code(半)]]))),"0000")</f>
        <v>FEE0</v>
      </c>
      <c r="M135" s="4" t="str">
        <f>SUBSTITUTE("NARROW_"&amp;半角・全角[[#This Row],[Prefix]]&amp;"_"&amp;半角・全角[[#This Row],[名称]],"-","_")</f>
        <v>NARROW_SYMBOL_LEFT_PARENTHESIS</v>
      </c>
      <c r="N135" s="4" t="str">
        <f>SUBSTITUTE("WIDE_"&amp;半角・全角[[#This Row],[Prefix]]&amp;"_"&amp;半角・全角[[#This Row],[名称]],"-","_")</f>
        <v>WIDE_SYMBOL_LEFT_PARENTHESIS</v>
      </c>
      <c r="O135" s="4">
        <f>HEX2DEC(半角・全角[[#This Row],[Code(全)]])</f>
        <v>65288</v>
      </c>
      <c r="P13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半角ASCII(
/// &lt;/summary&gt;
public const char NARROW_SYMBOL_LEFT_PARENTHESIS = '\u0028';</v>
      </c>
      <c r="Q13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全角ASCII（
/// &lt;/summary&gt;
public const char WIDE_SYMBOL_LEFT_PARENTHESIS = '\uFF08';</v>
      </c>
      <c r="R13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Chars.NARROW_SYMBOL_LEFT_PARENTHESIS:
    resultCharArray[resultIndex++] = Chars.WIDE_SYMBOL_LEFT_PARENTHESIS;
    break;</v>
      </c>
      <c r="S13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Chars.WIDE_SYMBOL_LEFT_PARENTHESIS:
    resultCharArray[resultIndex++] = Chars.NARROW_SYMBOL_LEFT_PARENTHESIS;
    break;</v>
      </c>
      <c r="T135" s="5" t="str">
        <f>"new NarrowWidePair() {Narrow = """&amp;半角・全角[[#This Row],[表示(半)]]&amp;""", Wide = """&amp;半角・全角[[#This Row],[表示(全)]]&amp;"""},"</f>
        <v>new NarrowWidePair() {Narrow = "(", Wide = "（"},</v>
      </c>
      <c r="U135" s="2" t="s">
        <v>542</v>
      </c>
    </row>
    <row r="136" spans="1:21" ht="15.75" customHeight="1" x14ac:dyDescent="0.4">
      <c r="A136" s="1" t="str">
        <f t="shared" si="12"/>
        <v>1FDE7</v>
      </c>
      <c r="B136" s="1" t="str">
        <f t="shared" si="13"/>
        <v>FFFFFF014F</v>
      </c>
      <c r="C136" s="1" t="s">
        <v>514</v>
      </c>
      <c r="D136" s="1" t="s">
        <v>409</v>
      </c>
      <c r="E136" s="1" t="s">
        <v>766</v>
      </c>
      <c r="F136" s="2" t="s">
        <v>418</v>
      </c>
      <c r="G136" s="4" t="str">
        <f>_xlfn.UNICHAR(HEX2DEC(半角・全角[[#This Row],[Code(半)]]))</f>
        <v>)</v>
      </c>
      <c r="H136" s="4" t="str">
        <f>IF(ROW()&lt;=3, "-", IF((HEX2DEC(半角・全角[[#This Row],[Code(半)]])-1)=HEX2DEC($F135),"○", ""))</f>
        <v>○</v>
      </c>
      <c r="I136" s="2" t="s">
        <v>321</v>
      </c>
      <c r="J136" s="1" t="str">
        <f>_xlfn.UNICHAR(HEX2DEC(半角・全角[[#This Row],[Code(全)]]))</f>
        <v>）</v>
      </c>
      <c r="K136" s="4" t="str">
        <f>IF(ROW()&lt;=3, "-", IF((HEX2DEC(半角・全角[[#This Row],[Code(全)]])-1)=HEX2DEC($I135),"○", ""))</f>
        <v>○</v>
      </c>
      <c r="L136" s="4" t="str">
        <f>TEXT(DEC2HEX(ABS(HEX2DEC(半角・全角[[#This Row],[Code(全)]])-HEX2DEC(半角・全角[[#This Row],[Code(半)]]))),"0000")</f>
        <v>FEE0</v>
      </c>
      <c r="M136" s="4" t="str">
        <f>SUBSTITUTE("NARROW_"&amp;半角・全角[[#This Row],[Prefix]]&amp;"_"&amp;半角・全角[[#This Row],[名称]],"-","_")</f>
        <v>NARROW_SYMBOL_RIGHT_PARENTHESIS</v>
      </c>
      <c r="N136" s="4" t="str">
        <f>SUBSTITUTE("WIDE_"&amp;半角・全角[[#This Row],[Prefix]]&amp;"_"&amp;半角・全角[[#This Row],[名称]],"-","_")</f>
        <v>WIDE_SYMBOL_RIGHT_PARENTHESIS</v>
      </c>
      <c r="O136" s="4">
        <f>HEX2DEC(半角・全角[[#This Row],[Code(全)]])</f>
        <v>65289</v>
      </c>
      <c r="P13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半角ASCII)
/// &lt;/summary&gt;
public const char NARROW_SYMBOL_RIGHT_PARENTHESIS = '\u0029';</v>
      </c>
      <c r="Q13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全角ASCII）
/// &lt;/summary&gt;
public const char WIDE_SYMBOL_RIGHT_PARENTHESIS = '\uFF09';</v>
      </c>
      <c r="R13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Chars.NARROW_SYMBOL_RIGHT_PARENTHESIS:
    resultCharArray[resultIndex++] = Chars.WIDE_SYMBOL_RIGHT_PARENTHESIS;
    break;</v>
      </c>
      <c r="S13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Chars.WIDE_SYMBOL_RIGHT_PARENTHESIS:
    resultCharArray[resultIndex++] = Chars.NARROW_SYMBOL_RIGHT_PARENTHESIS;
    break;</v>
      </c>
      <c r="T136" s="5" t="str">
        <f>"new NarrowWidePair() {Narrow = """&amp;半角・全角[[#This Row],[表示(半)]]&amp;""", Wide = """&amp;半角・全角[[#This Row],[表示(全)]]&amp;"""},"</f>
        <v>new NarrowWidePair() {Narrow = ")", Wide = "）"},</v>
      </c>
      <c r="U136" s="2" t="s">
        <v>542</v>
      </c>
    </row>
    <row r="137" spans="1:21" ht="15.75" customHeight="1" x14ac:dyDescent="0.4">
      <c r="A137" s="1" t="str">
        <f t="shared" si="12"/>
        <v>1FDE7</v>
      </c>
      <c r="B137" s="1" t="str">
        <f t="shared" si="13"/>
        <v>FFFFFF0152</v>
      </c>
      <c r="C137" s="1" t="s">
        <v>515</v>
      </c>
      <c r="D137" s="1" t="s">
        <v>409</v>
      </c>
      <c r="E137" s="1" t="s">
        <v>766</v>
      </c>
      <c r="F137" s="2" t="s">
        <v>419</v>
      </c>
      <c r="G137" s="4" t="str">
        <f>_xlfn.UNICHAR(HEX2DEC(半角・全角[[#This Row],[Code(半)]]))</f>
        <v>*</v>
      </c>
      <c r="H137" s="4" t="str">
        <f>IF(ROW()&lt;=3, "-", IF((HEX2DEC(半角・全角[[#This Row],[Code(半)]])-1)=HEX2DEC($F136),"○", ""))</f>
        <v>○</v>
      </c>
      <c r="I137" s="2" t="s">
        <v>322</v>
      </c>
      <c r="J137" s="1" t="str">
        <f>_xlfn.UNICHAR(HEX2DEC(半角・全角[[#This Row],[Code(全)]]))</f>
        <v>＊</v>
      </c>
      <c r="K137" s="4" t="str">
        <f>IF(ROW()&lt;=3, "-", IF((HEX2DEC(半角・全角[[#This Row],[Code(全)]])-1)=HEX2DEC($I136),"○", ""))</f>
        <v>○</v>
      </c>
      <c r="L137" s="4" t="str">
        <f>TEXT(DEC2HEX(ABS(HEX2DEC(半角・全角[[#This Row],[Code(全)]])-HEX2DEC(半角・全角[[#This Row],[Code(半)]]))),"0000")</f>
        <v>FEE0</v>
      </c>
      <c r="M137" s="4" t="str">
        <f>SUBSTITUTE("NARROW_"&amp;半角・全角[[#This Row],[Prefix]]&amp;"_"&amp;半角・全角[[#This Row],[名称]],"-","_")</f>
        <v>NARROW_SYMBOL_ASTERISK</v>
      </c>
      <c r="N137" s="4" t="str">
        <f>SUBSTITUTE("WIDE_"&amp;半角・全角[[#This Row],[Prefix]]&amp;"_"&amp;半角・全角[[#This Row],[名称]],"-","_")</f>
        <v>WIDE_SYMBOL_ASTERISK</v>
      </c>
      <c r="O137" s="4">
        <f>HEX2DEC(半角・全角[[#This Row],[Code(全)]])</f>
        <v>65290</v>
      </c>
      <c r="P13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半角ASCII*
/// &lt;/summary&gt;
public const char NARROW_SYMBOL_ASTERISK = '\u002A';</v>
      </c>
      <c r="Q13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全角ASCII＊
/// &lt;/summary&gt;
public const char WIDE_SYMBOL_ASTERISK = '\uFF0A';</v>
      </c>
      <c r="R13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Chars.NARROW_SYMBOL_ASTERISK:
    resultCharArray[resultIndex++] = Chars.WIDE_SYMBOL_ASTERISK;
    break;</v>
      </c>
      <c r="S13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Chars.WIDE_SYMBOL_ASTERISK:
    resultCharArray[resultIndex++] = Chars.NARROW_SYMBOL_ASTERISK;
    break;</v>
      </c>
      <c r="T137" s="5" t="str">
        <f>"new NarrowWidePair() {Narrow = """&amp;半角・全角[[#This Row],[表示(半)]]&amp;""", Wide = """&amp;半角・全角[[#This Row],[表示(全)]]&amp;"""},"</f>
        <v>new NarrowWidePair() {Narrow = "*", Wide = "＊"},</v>
      </c>
      <c r="U137" s="2" t="s">
        <v>542</v>
      </c>
    </row>
    <row r="138" spans="1:21" ht="15.75" customHeight="1" x14ac:dyDescent="0.4">
      <c r="C138" s="1" t="s">
        <v>516</v>
      </c>
      <c r="D138" s="1" t="s">
        <v>409</v>
      </c>
      <c r="E138" s="1" t="s">
        <v>766</v>
      </c>
      <c r="F138" s="2" t="s">
        <v>420</v>
      </c>
      <c r="G138" s="4" t="str">
        <f>_xlfn.UNICHAR(HEX2DEC(半角・全角[[#This Row],[Code(半)]]))</f>
        <v>+</v>
      </c>
      <c r="H138" s="4" t="str">
        <f>IF(ROW()&lt;=3, "-", IF((HEX2DEC(半角・全角[[#This Row],[Code(半)]])-1)=HEX2DEC($F137),"○", ""))</f>
        <v>○</v>
      </c>
      <c r="I138" s="2" t="s">
        <v>323</v>
      </c>
      <c r="J138" s="1" t="str">
        <f>_xlfn.UNICHAR(HEX2DEC(半角・全角[[#This Row],[Code(全)]]))</f>
        <v>＋</v>
      </c>
      <c r="K138" s="4" t="str">
        <f>IF(ROW()&lt;=3, "-", IF((HEX2DEC(半角・全角[[#This Row],[Code(全)]])-1)=HEX2DEC($I137),"○", ""))</f>
        <v>○</v>
      </c>
      <c r="L138" s="4" t="str">
        <f>TEXT(DEC2HEX(ABS(HEX2DEC(半角・全角[[#This Row],[Code(全)]])-HEX2DEC(半角・全角[[#This Row],[Code(半)]]))),"0000")</f>
        <v>FEE0</v>
      </c>
      <c r="M138" s="4" t="str">
        <f>SUBSTITUTE("NARROW_"&amp;半角・全角[[#This Row],[Prefix]]&amp;"_"&amp;半角・全角[[#This Row],[名称]],"-","_")</f>
        <v>NARROW_SYMBOL_PLUS_SIGN</v>
      </c>
      <c r="N138" s="4" t="str">
        <f>SUBSTITUTE("WIDE_"&amp;半角・全角[[#This Row],[Prefix]]&amp;"_"&amp;半角・全角[[#This Row],[名称]],"-","_")</f>
        <v>WIDE_SYMBOL_PLUS_SIGN</v>
      </c>
      <c r="O138" s="4">
        <f>HEX2DEC(半角・全角[[#This Row],[Code(全)]])</f>
        <v>65291</v>
      </c>
      <c r="P13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半角ASCII+
/// &lt;/summary&gt;
public const char NARROW_SYMBOL_PLUS_SIGN = '\u002B';</v>
      </c>
      <c r="Q13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全角ASCII＋
/// &lt;/summary&gt;
public const char WIDE_SYMBOL_PLUS_SIGN = '\uFF0B';</v>
      </c>
      <c r="R13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Chars.NARROW_SYMBOL_PLUS_SIGN:
    resultCharArray[resultIndex++] = Chars.WIDE_SYMBOL_PLUS_SIGN;
    break;</v>
      </c>
      <c r="S13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Chars.WIDE_SYMBOL_PLUS_SIGN:
    resultCharArray[resultIndex++] = Chars.NARROW_SYMBOL_PLUS_SIGN;
    break;</v>
      </c>
      <c r="T138" s="5" t="str">
        <f>"new NarrowWidePair() {Narrow = """&amp;半角・全角[[#This Row],[表示(半)]]&amp;""", Wide = """&amp;半角・全角[[#This Row],[表示(全)]]&amp;"""},"</f>
        <v>new NarrowWidePair() {Narrow = "+", Wide = "＋"},</v>
      </c>
      <c r="U138" s="2" t="s">
        <v>542</v>
      </c>
    </row>
    <row r="139" spans="1:21" ht="15.75" customHeight="1" x14ac:dyDescent="0.4">
      <c r="C139" s="1" t="s">
        <v>517</v>
      </c>
      <c r="D139" s="1" t="s">
        <v>409</v>
      </c>
      <c r="E139" s="1" t="s">
        <v>766</v>
      </c>
      <c r="F139" s="2" t="s">
        <v>421</v>
      </c>
      <c r="G139" s="4" t="str">
        <f>_xlfn.UNICHAR(HEX2DEC(半角・全角[[#This Row],[Code(半)]]))</f>
        <v>,</v>
      </c>
      <c r="H139" s="4" t="str">
        <f>IF(ROW()&lt;=3, "-", IF((HEX2DEC(半角・全角[[#This Row],[Code(半)]])-1)=HEX2DEC($F138),"○", ""))</f>
        <v>○</v>
      </c>
      <c r="I139" s="2" t="s">
        <v>324</v>
      </c>
      <c r="J139" s="1" t="str">
        <f>_xlfn.UNICHAR(HEX2DEC(半角・全角[[#This Row],[Code(全)]]))</f>
        <v>，</v>
      </c>
      <c r="K139" s="4" t="str">
        <f>IF(ROW()&lt;=3, "-", IF((HEX2DEC(半角・全角[[#This Row],[Code(全)]])-1)=HEX2DEC($I138),"○", ""))</f>
        <v>○</v>
      </c>
      <c r="L139" s="4" t="str">
        <f>TEXT(DEC2HEX(ABS(HEX2DEC(半角・全角[[#This Row],[Code(全)]])-HEX2DEC(半角・全角[[#This Row],[Code(半)]]))),"0000")</f>
        <v>FEE0</v>
      </c>
      <c r="M139" s="4" t="str">
        <f>SUBSTITUTE("NARROW_"&amp;半角・全角[[#This Row],[Prefix]]&amp;"_"&amp;半角・全角[[#This Row],[名称]],"-","_")</f>
        <v>NARROW_SYMBOL_COMMA</v>
      </c>
      <c r="N139" s="4" t="str">
        <f>SUBSTITUTE("WIDE_"&amp;半角・全角[[#This Row],[Prefix]]&amp;"_"&amp;半角・全角[[#This Row],[名称]],"-","_")</f>
        <v>WIDE_SYMBOL_COMMA</v>
      </c>
      <c r="O139" s="4">
        <f>HEX2DEC(半角・全角[[#This Row],[Code(全)]])</f>
        <v>65292</v>
      </c>
      <c r="P13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半角ASCII,
/// &lt;/summary&gt;
public const char NARROW_SYMBOL_COMMA = '\u002C';</v>
      </c>
      <c r="Q13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全角ASCII，
/// &lt;/summary&gt;
public const char WIDE_SYMBOL_COMMA = '\uFF0C';</v>
      </c>
      <c r="R13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Chars.NARROW_SYMBOL_COMMA:
    resultCharArray[resultIndex++] = Chars.WIDE_SYMBOL_COMMA;
    break;</v>
      </c>
      <c r="S13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Chars.WIDE_SYMBOL_COMMA:
    resultCharArray[resultIndex++] = Chars.NARROW_SYMBOL_COMMA;
    break;</v>
      </c>
      <c r="T139" s="5" t="str">
        <f>"new NarrowWidePair() {Narrow = """&amp;半角・全角[[#This Row],[表示(半)]]&amp;""", Wide = """&amp;半角・全角[[#This Row],[表示(全)]]&amp;"""},"</f>
        <v>new NarrowWidePair() {Narrow = ",", Wide = "，"},</v>
      </c>
      <c r="U139" s="2" t="s">
        <v>542</v>
      </c>
    </row>
    <row r="140" spans="1:21" ht="15.75" customHeight="1" x14ac:dyDescent="0.4">
      <c r="C140" s="1" t="s">
        <v>518</v>
      </c>
      <c r="D140" s="1" t="s">
        <v>409</v>
      </c>
      <c r="E140" s="1" t="s">
        <v>766</v>
      </c>
      <c r="F140" s="2" t="s">
        <v>422</v>
      </c>
      <c r="G140" s="4" t="str">
        <f>_xlfn.UNICHAR(HEX2DEC(半角・全角[[#This Row],[Code(半)]]))</f>
        <v>-</v>
      </c>
      <c r="H140" s="4" t="str">
        <f>IF(ROW()&lt;=3, "-", IF((HEX2DEC(半角・全角[[#This Row],[Code(半)]])-1)=HEX2DEC($F139),"○", ""))</f>
        <v>○</v>
      </c>
      <c r="I140" s="2" t="s">
        <v>325</v>
      </c>
      <c r="J140" s="1" t="str">
        <f>_xlfn.UNICHAR(HEX2DEC(半角・全角[[#This Row],[Code(全)]]))</f>
        <v>－</v>
      </c>
      <c r="K140" s="4" t="str">
        <f>IF(ROW()&lt;=3, "-", IF((HEX2DEC(半角・全角[[#This Row],[Code(全)]])-1)=HEX2DEC($I139),"○", ""))</f>
        <v>○</v>
      </c>
      <c r="L140" s="4" t="str">
        <f>TEXT(DEC2HEX(ABS(HEX2DEC(半角・全角[[#This Row],[Code(全)]])-HEX2DEC(半角・全角[[#This Row],[Code(半)]]))),"0000")</f>
        <v>FEE0</v>
      </c>
      <c r="M140" s="4" t="str">
        <f>SUBSTITUTE("NARROW_"&amp;半角・全角[[#This Row],[Prefix]]&amp;"_"&amp;半角・全角[[#This Row],[名称]],"-","_")</f>
        <v>NARROW_SYMBOL_HYPHEN_MINUS</v>
      </c>
      <c r="N140" s="4" t="str">
        <f>SUBSTITUTE("WIDE_"&amp;半角・全角[[#This Row],[Prefix]]&amp;"_"&amp;半角・全角[[#This Row],[名称]],"-","_")</f>
        <v>WIDE_SYMBOL_HYPHEN_MINUS</v>
      </c>
      <c r="O140" s="4">
        <f>HEX2DEC(半角・全角[[#This Row],[Code(全)]])</f>
        <v>65293</v>
      </c>
      <c r="P14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半角ASCII-
/// &lt;/summary&gt;
public const char NARROW_SYMBOL_HYPHEN_MINUS = '\u002D';</v>
      </c>
      <c r="Q14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全角ASCII－
/// &lt;/summary&gt;
public const char WIDE_SYMBOL_HYPHEN_MINUS = '\uFF0D';</v>
      </c>
      <c r="R14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Chars.NARROW_SYMBOL_HYPHEN_MINUS:
    resultCharArray[resultIndex++] = Chars.WIDE_SYMBOL_HYPHEN_MINUS;
    break;</v>
      </c>
      <c r="S14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Chars.WIDE_SYMBOL_HYPHEN_MINUS:
    resultCharArray[resultIndex++] = Chars.NARROW_SYMBOL_HYPHEN_MINUS;
    break;</v>
      </c>
      <c r="T140" s="5" t="str">
        <f>"new NarrowWidePair() {Narrow = """&amp;半角・全角[[#This Row],[表示(半)]]&amp;""", Wide = """&amp;半角・全角[[#This Row],[表示(全)]]&amp;"""},"</f>
        <v>new NarrowWidePair() {Narrow = "-", Wide = "－"},</v>
      </c>
      <c r="U140" s="2" t="s">
        <v>542</v>
      </c>
    </row>
    <row r="141" spans="1:21" ht="15.75" customHeight="1" x14ac:dyDescent="0.4">
      <c r="C141" s="1" t="s">
        <v>519</v>
      </c>
      <c r="D141" s="1" t="s">
        <v>409</v>
      </c>
      <c r="E141" s="1" t="s">
        <v>766</v>
      </c>
      <c r="F141" s="2" t="s">
        <v>423</v>
      </c>
      <c r="G141" s="4" t="str">
        <f>_xlfn.UNICHAR(HEX2DEC(半角・全角[[#This Row],[Code(半)]]))</f>
        <v>.</v>
      </c>
      <c r="H141" s="4" t="str">
        <f>IF(ROW()&lt;=3, "-", IF((HEX2DEC(半角・全角[[#This Row],[Code(半)]])-1)=HEX2DEC($F140),"○", ""))</f>
        <v>○</v>
      </c>
      <c r="I141" s="2" t="s">
        <v>326</v>
      </c>
      <c r="J141" s="1" t="str">
        <f>_xlfn.UNICHAR(HEX2DEC(半角・全角[[#This Row],[Code(全)]]))</f>
        <v>．</v>
      </c>
      <c r="K141" s="4" t="str">
        <f>IF(ROW()&lt;=3, "-", IF((HEX2DEC(半角・全角[[#This Row],[Code(全)]])-1)=HEX2DEC($I140),"○", ""))</f>
        <v>○</v>
      </c>
      <c r="L141" s="4" t="str">
        <f>TEXT(DEC2HEX(ABS(HEX2DEC(半角・全角[[#This Row],[Code(全)]])-HEX2DEC(半角・全角[[#This Row],[Code(半)]]))),"0000")</f>
        <v>FEE0</v>
      </c>
      <c r="M141" s="4" t="str">
        <f>SUBSTITUTE("NARROW_"&amp;半角・全角[[#This Row],[Prefix]]&amp;"_"&amp;半角・全角[[#This Row],[名称]],"-","_")</f>
        <v>NARROW_SYMBOL_FULL_STOP</v>
      </c>
      <c r="N141" s="4" t="str">
        <f>SUBSTITUTE("WIDE_"&amp;半角・全角[[#This Row],[Prefix]]&amp;"_"&amp;半角・全角[[#This Row],[名称]],"-","_")</f>
        <v>WIDE_SYMBOL_FULL_STOP</v>
      </c>
      <c r="O141" s="4">
        <f>HEX2DEC(半角・全角[[#This Row],[Code(全)]])</f>
        <v>65294</v>
      </c>
      <c r="P14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半角ASCII.
/// &lt;/summary&gt;
public const char NARROW_SYMBOL_FULL_STOP = '\u002E';</v>
      </c>
      <c r="Q14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全角ASCII．
/// &lt;/summary&gt;
public const char WIDE_SYMBOL_FULL_STOP = '\uFF0E';</v>
      </c>
      <c r="R14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Chars.NARROW_SYMBOL_FULL_STOP:
    resultCharArray[resultIndex++] = Chars.WIDE_SYMBOL_FULL_STOP;
    break;</v>
      </c>
      <c r="S14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Chars.WIDE_SYMBOL_FULL_STOP:
    resultCharArray[resultIndex++] = Chars.NARROW_SYMBOL_FULL_STOP;
    break;</v>
      </c>
      <c r="T141" s="5" t="str">
        <f>"new NarrowWidePair() {Narrow = """&amp;半角・全角[[#This Row],[表示(半)]]&amp;""", Wide = """&amp;半角・全角[[#This Row],[表示(全)]]&amp;"""},"</f>
        <v>new NarrowWidePair() {Narrow = ".", Wide = "．"},</v>
      </c>
      <c r="U141" s="2" t="s">
        <v>542</v>
      </c>
    </row>
    <row r="142" spans="1:21" ht="15.75" customHeight="1" x14ac:dyDescent="0.4">
      <c r="C142" s="1" t="s">
        <v>520</v>
      </c>
      <c r="D142" s="1" t="s">
        <v>409</v>
      </c>
      <c r="E142" s="1" t="s">
        <v>766</v>
      </c>
      <c r="F142" s="2" t="s">
        <v>424</v>
      </c>
      <c r="G142" s="4" t="str">
        <f>_xlfn.UNICHAR(HEX2DEC(半角・全角[[#This Row],[Code(半)]]))</f>
        <v>/</v>
      </c>
      <c r="H142" s="4" t="str">
        <f>IF(ROW()&lt;=3, "-", IF((HEX2DEC(半角・全角[[#This Row],[Code(半)]])-1)=HEX2DEC($F141),"○", ""))</f>
        <v>○</v>
      </c>
      <c r="I142" s="2" t="s">
        <v>327</v>
      </c>
      <c r="J142" s="1" t="str">
        <f>_xlfn.UNICHAR(HEX2DEC(半角・全角[[#This Row],[Code(全)]]))</f>
        <v>／</v>
      </c>
      <c r="K142" s="4" t="str">
        <f>IF(ROW()&lt;=3, "-", IF((HEX2DEC(半角・全角[[#This Row],[Code(全)]])-1)=HEX2DEC($I141),"○", ""))</f>
        <v>○</v>
      </c>
      <c r="L142" s="4" t="str">
        <f>TEXT(DEC2HEX(ABS(HEX2DEC(半角・全角[[#This Row],[Code(全)]])-HEX2DEC(半角・全角[[#This Row],[Code(半)]]))),"0000")</f>
        <v>FEE0</v>
      </c>
      <c r="M142" s="4" t="str">
        <f>SUBSTITUTE("NARROW_"&amp;半角・全角[[#This Row],[Prefix]]&amp;"_"&amp;半角・全角[[#This Row],[名称]],"-","_")</f>
        <v>NARROW_SYMBOL_SOLIDUS</v>
      </c>
      <c r="N142" s="4" t="str">
        <f>SUBSTITUTE("WIDE_"&amp;半角・全角[[#This Row],[Prefix]]&amp;"_"&amp;半角・全角[[#This Row],[名称]],"-","_")</f>
        <v>WIDE_SYMBOL_SOLIDUS</v>
      </c>
      <c r="O142" s="4">
        <f>HEX2DEC(半角・全角[[#This Row],[Code(全)]])</f>
        <v>65295</v>
      </c>
      <c r="P14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半角ASCII/
/// &lt;/summary&gt;
public const char NARROW_SYMBOL_SOLIDUS = '\u002F';</v>
      </c>
      <c r="Q14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全角ASCII／
/// &lt;/summary&gt;
public const char WIDE_SYMBOL_SOLIDUS = '\uFF0F';</v>
      </c>
      <c r="R14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Chars.NARROW_SYMBOL_SOLIDUS:
    resultCharArray[resultIndex++] = Chars.WIDE_SYMBOL_SOLIDUS;
    break;</v>
      </c>
      <c r="S14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Chars.WIDE_SYMBOL_SOLIDUS:
    resultCharArray[resultIndex++] = Chars.NARROW_SYMBOL_SOLIDUS;
    break;</v>
      </c>
      <c r="T142" s="5" t="str">
        <f>"new NarrowWidePair() {Narrow = """&amp;半角・全角[[#This Row],[表示(半)]]&amp;""", Wide = """&amp;半角・全角[[#This Row],[表示(全)]]&amp;"""},"</f>
        <v>new NarrowWidePair() {Narrow = "/", Wide = "／"},</v>
      </c>
      <c r="U142" s="2" t="s">
        <v>542</v>
      </c>
    </row>
    <row r="143" spans="1:21" ht="15.75" customHeight="1" x14ac:dyDescent="0.4">
      <c r="A143" s="1" t="str">
        <f>DEC2HEX(HEX2DEC(I143)+HEX2DEC($L$143)-((HEX2DEC(I143)-HEX2DEC($I$143))/2))</f>
        <v>1FDF0</v>
      </c>
      <c r="B143" s="1" t="str">
        <f>DEC2HEX(HEX2DEC(F143)-HEX2DEC($L$143)-(HEX2DEC($F$143)-HEX2DEC(F143)))</f>
        <v>FFFFFF0150</v>
      </c>
      <c r="C143" s="2">
        <v>0</v>
      </c>
      <c r="D143" s="1" t="s">
        <v>409</v>
      </c>
      <c r="E143" s="1" t="s">
        <v>767</v>
      </c>
      <c r="F143" s="2" t="s">
        <v>425</v>
      </c>
      <c r="G143" s="4" t="str">
        <f>_xlfn.UNICHAR(HEX2DEC(半角・全角[[#This Row],[Code(半)]]))</f>
        <v>0</v>
      </c>
      <c r="H143" s="4" t="str">
        <f>IF(ROW()&lt;=3, "-", IF((HEX2DEC(半角・全角[[#This Row],[Code(半)]])-1)=HEX2DEC($F142),"○", ""))</f>
        <v>○</v>
      </c>
      <c r="I143" s="2" t="s">
        <v>328</v>
      </c>
      <c r="J143" s="1" t="str">
        <f>_xlfn.UNICHAR(HEX2DEC(半角・全角[[#This Row],[Code(全)]]))</f>
        <v>０</v>
      </c>
      <c r="K143" s="4" t="str">
        <f>IF(ROW()&lt;=3, "-", IF((HEX2DEC(半角・全角[[#This Row],[Code(全)]])-1)=HEX2DEC($I142),"○", ""))</f>
        <v>○</v>
      </c>
      <c r="L143" s="4" t="str">
        <f>TEXT(DEC2HEX(ABS(HEX2DEC(半角・全角[[#This Row],[Code(全)]])-HEX2DEC(半角・全角[[#This Row],[Code(半)]]))),"0000")</f>
        <v>FEE0</v>
      </c>
      <c r="M143" s="4" t="str">
        <f>SUBSTITUTE("NARROW_"&amp;半角・全角[[#This Row],[Prefix]]&amp;"_"&amp;半角・全角[[#This Row],[名称]],"-","_")</f>
        <v>NARROW_DIGIT_0</v>
      </c>
      <c r="N143" s="4" t="str">
        <f>SUBSTITUTE("WIDE_"&amp;半角・全角[[#This Row],[Prefix]]&amp;"_"&amp;半角・全角[[#This Row],[名称]],"-","_")</f>
        <v>WIDE_DIGIT_0</v>
      </c>
      <c r="O143" s="4">
        <f>HEX2DEC(半角・全角[[#This Row],[Code(全)]])</f>
        <v>65296</v>
      </c>
      <c r="P14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半角ASCII0
/// &lt;/summary&gt;
public const char NARROW_DIGIT_0 = '\u0030';</v>
      </c>
      <c r="Q14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全角ASCII０
/// &lt;/summary&gt;
public const char WIDE_DIGIT_0 = '\uFF10';</v>
      </c>
      <c r="R14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Chars.NARROW_DIGIT_0:
    resultCharArray[resultIndex++] = Chars.WIDE_DIGIT_0;
    break;</v>
      </c>
      <c r="S14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Chars.WIDE_DIGIT_0:
    resultCharArray[resultIndex++] = Chars.NARROW_DIGIT_0;
    break;</v>
      </c>
      <c r="T143" s="5" t="str">
        <f>"new NarrowWidePair() {Narrow = """&amp;半角・全角[[#This Row],[表示(半)]]&amp;""", Wide = """&amp;半角・全角[[#This Row],[表示(全)]]&amp;"""},"</f>
        <v>new NarrowWidePair() {Narrow = "0", Wide = "０"},</v>
      </c>
      <c r="U143" s="2" t="s">
        <v>542</v>
      </c>
    </row>
    <row r="144" spans="1:21" ht="15.75" customHeight="1" x14ac:dyDescent="0.4">
      <c r="A144" s="1" t="str">
        <f t="shared" ref="A144:A145" si="14">DEC2HEX(HEX2DEC(I144)+HEX2DEC($L$143)-((HEX2DEC(I144)-HEX2DEC($I$143))/2))</f>
        <v>1FDF0</v>
      </c>
      <c r="B144" s="1" t="str">
        <f t="shared" ref="B144:B145" si="15">DEC2HEX(HEX2DEC(F144)-HEX2DEC($L$143)-(HEX2DEC($F$143)-HEX2DEC(F144)))</f>
        <v>FFFFFF0152</v>
      </c>
      <c r="C144" s="2">
        <v>1</v>
      </c>
      <c r="D144" s="1" t="s">
        <v>409</v>
      </c>
      <c r="E144" s="1" t="s">
        <v>767</v>
      </c>
      <c r="F144" s="2" t="s">
        <v>426</v>
      </c>
      <c r="G144" s="4" t="str">
        <f>_xlfn.UNICHAR(HEX2DEC(半角・全角[[#This Row],[Code(半)]]))</f>
        <v>1</v>
      </c>
      <c r="H144" s="4" t="str">
        <f>IF(ROW()&lt;=3, "-", IF((HEX2DEC(半角・全角[[#This Row],[Code(半)]])-1)=HEX2DEC($F143),"○", ""))</f>
        <v>○</v>
      </c>
      <c r="I144" s="2" t="s">
        <v>329</v>
      </c>
      <c r="J144" s="1" t="str">
        <f>_xlfn.UNICHAR(HEX2DEC(半角・全角[[#This Row],[Code(全)]]))</f>
        <v>１</v>
      </c>
      <c r="K144" s="4" t="str">
        <f>IF(ROW()&lt;=3, "-", IF((HEX2DEC(半角・全角[[#This Row],[Code(全)]])-1)=HEX2DEC($I143),"○", ""))</f>
        <v>○</v>
      </c>
      <c r="L144" s="4" t="str">
        <f>TEXT(DEC2HEX(ABS(HEX2DEC(半角・全角[[#This Row],[Code(全)]])-HEX2DEC(半角・全角[[#This Row],[Code(半)]]))),"0000")</f>
        <v>FEE0</v>
      </c>
      <c r="M144" s="4" t="str">
        <f>SUBSTITUTE("NARROW_"&amp;半角・全角[[#This Row],[Prefix]]&amp;"_"&amp;半角・全角[[#This Row],[名称]],"-","_")</f>
        <v>NARROW_DIGIT_1</v>
      </c>
      <c r="N144" s="4" t="str">
        <f>SUBSTITUTE("WIDE_"&amp;半角・全角[[#This Row],[Prefix]]&amp;"_"&amp;半角・全角[[#This Row],[名称]],"-","_")</f>
        <v>WIDE_DIGIT_1</v>
      </c>
      <c r="O144" s="4">
        <f>HEX2DEC(半角・全角[[#This Row],[Code(全)]])</f>
        <v>65297</v>
      </c>
      <c r="P14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半角ASCII1
/// &lt;/summary&gt;
public const char NARROW_DIGIT_1 = '\u0031';</v>
      </c>
      <c r="Q14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全角ASCII１
/// &lt;/summary&gt;
public const char WIDE_DIGIT_1 = '\uFF11';</v>
      </c>
      <c r="R14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Chars.NARROW_DIGIT_1:
    resultCharArray[resultIndex++] = Chars.WIDE_DIGIT_1;
    break;</v>
      </c>
      <c r="S14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Chars.WIDE_DIGIT_1:
    resultCharArray[resultIndex++] = Chars.NARROW_DIGIT_1;
    break;</v>
      </c>
      <c r="T144" s="5" t="str">
        <f>"new NarrowWidePair() {Narrow = """&amp;半角・全角[[#This Row],[表示(半)]]&amp;""", Wide = """&amp;半角・全角[[#This Row],[表示(全)]]&amp;"""},"</f>
        <v>new NarrowWidePair() {Narrow = "1", Wide = "１"},</v>
      </c>
      <c r="U144" s="2" t="s">
        <v>542</v>
      </c>
    </row>
    <row r="145" spans="1:21" ht="15.75" customHeight="1" x14ac:dyDescent="0.4">
      <c r="A145" s="1" t="str">
        <f t="shared" si="14"/>
        <v>1FDF1</v>
      </c>
      <c r="B145" s="1" t="str">
        <f t="shared" si="15"/>
        <v>FFFFFF0154</v>
      </c>
      <c r="C145" s="2">
        <v>2</v>
      </c>
      <c r="D145" s="1" t="s">
        <v>409</v>
      </c>
      <c r="E145" s="1" t="s">
        <v>767</v>
      </c>
      <c r="F145" s="2" t="s">
        <v>427</v>
      </c>
      <c r="G145" s="4" t="str">
        <f>_xlfn.UNICHAR(HEX2DEC(半角・全角[[#This Row],[Code(半)]]))</f>
        <v>2</v>
      </c>
      <c r="H145" s="4" t="str">
        <f>IF(ROW()&lt;=3, "-", IF((HEX2DEC(半角・全角[[#This Row],[Code(半)]])-1)=HEX2DEC($F144),"○", ""))</f>
        <v>○</v>
      </c>
      <c r="I145" s="2" t="s">
        <v>330</v>
      </c>
      <c r="J145" s="1" t="str">
        <f>_xlfn.UNICHAR(HEX2DEC(半角・全角[[#This Row],[Code(全)]]))</f>
        <v>２</v>
      </c>
      <c r="K145" s="4" t="str">
        <f>IF(ROW()&lt;=3, "-", IF((HEX2DEC(半角・全角[[#This Row],[Code(全)]])-1)=HEX2DEC($I144),"○", ""))</f>
        <v>○</v>
      </c>
      <c r="L145" s="4" t="str">
        <f>TEXT(DEC2HEX(ABS(HEX2DEC(半角・全角[[#This Row],[Code(全)]])-HEX2DEC(半角・全角[[#This Row],[Code(半)]]))),"0000")</f>
        <v>FEE0</v>
      </c>
      <c r="M145" s="4" t="str">
        <f>SUBSTITUTE("NARROW_"&amp;半角・全角[[#This Row],[Prefix]]&amp;"_"&amp;半角・全角[[#This Row],[名称]],"-","_")</f>
        <v>NARROW_DIGIT_2</v>
      </c>
      <c r="N145" s="4" t="str">
        <f>SUBSTITUTE("WIDE_"&amp;半角・全角[[#This Row],[Prefix]]&amp;"_"&amp;半角・全角[[#This Row],[名称]],"-","_")</f>
        <v>WIDE_DIGIT_2</v>
      </c>
      <c r="O145" s="4">
        <f>HEX2DEC(半角・全角[[#This Row],[Code(全)]])</f>
        <v>65298</v>
      </c>
      <c r="P14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半角ASCII2
/// &lt;/summary&gt;
public const char NARROW_DIGIT_2 = '\u0032';</v>
      </c>
      <c r="Q14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全角ASCII２
/// &lt;/summary&gt;
public const char WIDE_DIGIT_2 = '\uFF12';</v>
      </c>
      <c r="R14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Chars.NARROW_DIGIT_2:
    resultCharArray[resultIndex++] = Chars.WIDE_DIGIT_2;
    break;</v>
      </c>
      <c r="S14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Chars.WIDE_DIGIT_2:
    resultCharArray[resultIndex++] = Chars.NARROW_DIGIT_2;
    break;</v>
      </c>
      <c r="T145" s="5" t="str">
        <f>"new NarrowWidePair() {Narrow = """&amp;半角・全角[[#This Row],[表示(半)]]&amp;""", Wide = """&amp;半角・全角[[#This Row],[表示(全)]]&amp;"""},"</f>
        <v>new NarrowWidePair() {Narrow = "2", Wide = "２"},</v>
      </c>
      <c r="U145" s="2" t="s">
        <v>542</v>
      </c>
    </row>
    <row r="146" spans="1:21" ht="15.75" customHeight="1" x14ac:dyDescent="0.4">
      <c r="C146" s="2">
        <v>3</v>
      </c>
      <c r="D146" s="1" t="s">
        <v>409</v>
      </c>
      <c r="E146" s="1" t="s">
        <v>767</v>
      </c>
      <c r="F146" s="2" t="s">
        <v>428</v>
      </c>
      <c r="G146" s="4" t="str">
        <f>_xlfn.UNICHAR(HEX2DEC(半角・全角[[#This Row],[Code(半)]]))</f>
        <v>3</v>
      </c>
      <c r="H146" s="4" t="str">
        <f>IF(ROW()&lt;=3, "-", IF((HEX2DEC(半角・全角[[#This Row],[Code(半)]])-1)=HEX2DEC($F145),"○", ""))</f>
        <v>○</v>
      </c>
      <c r="I146" s="2" t="s">
        <v>331</v>
      </c>
      <c r="J146" s="1" t="str">
        <f>_xlfn.UNICHAR(HEX2DEC(半角・全角[[#This Row],[Code(全)]]))</f>
        <v>３</v>
      </c>
      <c r="K146" s="4" t="str">
        <f>IF(ROW()&lt;=3, "-", IF((HEX2DEC(半角・全角[[#This Row],[Code(全)]])-1)=HEX2DEC($I145),"○", ""))</f>
        <v>○</v>
      </c>
      <c r="L146" s="4" t="str">
        <f>TEXT(DEC2HEX(ABS(HEX2DEC(半角・全角[[#This Row],[Code(全)]])-HEX2DEC(半角・全角[[#This Row],[Code(半)]]))),"0000")</f>
        <v>FEE0</v>
      </c>
      <c r="M146" s="4" t="str">
        <f>SUBSTITUTE("NARROW_"&amp;半角・全角[[#This Row],[Prefix]]&amp;"_"&amp;半角・全角[[#This Row],[名称]],"-","_")</f>
        <v>NARROW_DIGIT_3</v>
      </c>
      <c r="N146" s="4" t="str">
        <f>SUBSTITUTE("WIDE_"&amp;半角・全角[[#This Row],[Prefix]]&amp;"_"&amp;半角・全角[[#This Row],[名称]],"-","_")</f>
        <v>WIDE_DIGIT_3</v>
      </c>
      <c r="O146" s="4">
        <f>HEX2DEC(半角・全角[[#This Row],[Code(全)]])</f>
        <v>65299</v>
      </c>
      <c r="P14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半角ASCII3
/// &lt;/summary&gt;
public const char NARROW_DIGIT_3 = '\u0033';</v>
      </c>
      <c r="Q14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全角ASCII３
/// &lt;/summary&gt;
public const char WIDE_DIGIT_3 = '\uFF13';</v>
      </c>
      <c r="R14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Chars.NARROW_DIGIT_3:
    resultCharArray[resultIndex++] = Chars.WIDE_DIGIT_3;
    break;</v>
      </c>
      <c r="S14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Chars.WIDE_DIGIT_3:
    resultCharArray[resultIndex++] = Chars.NARROW_DIGIT_3;
    break;</v>
      </c>
      <c r="T146" s="5" t="str">
        <f>"new NarrowWidePair() {Narrow = """&amp;半角・全角[[#This Row],[表示(半)]]&amp;""", Wide = """&amp;半角・全角[[#This Row],[表示(全)]]&amp;"""},"</f>
        <v>new NarrowWidePair() {Narrow = "3", Wide = "３"},</v>
      </c>
      <c r="U146" s="2" t="s">
        <v>542</v>
      </c>
    </row>
    <row r="147" spans="1:21" ht="15.75" customHeight="1" x14ac:dyDescent="0.4">
      <c r="C147" s="2">
        <v>4</v>
      </c>
      <c r="D147" s="1" t="s">
        <v>409</v>
      </c>
      <c r="E147" s="1" t="s">
        <v>767</v>
      </c>
      <c r="F147" s="2" t="s">
        <v>429</v>
      </c>
      <c r="G147" s="4" t="str">
        <f>_xlfn.UNICHAR(HEX2DEC(半角・全角[[#This Row],[Code(半)]]))</f>
        <v>4</v>
      </c>
      <c r="H147" s="4" t="str">
        <f>IF(ROW()&lt;=3, "-", IF((HEX2DEC(半角・全角[[#This Row],[Code(半)]])-1)=HEX2DEC($F146),"○", ""))</f>
        <v>○</v>
      </c>
      <c r="I147" s="2" t="s">
        <v>332</v>
      </c>
      <c r="J147" s="1" t="str">
        <f>_xlfn.UNICHAR(HEX2DEC(半角・全角[[#This Row],[Code(全)]]))</f>
        <v>４</v>
      </c>
      <c r="K147" s="4" t="str">
        <f>IF(ROW()&lt;=3, "-", IF((HEX2DEC(半角・全角[[#This Row],[Code(全)]])-1)=HEX2DEC($I146),"○", ""))</f>
        <v>○</v>
      </c>
      <c r="L147" s="4" t="str">
        <f>TEXT(DEC2HEX(ABS(HEX2DEC(半角・全角[[#This Row],[Code(全)]])-HEX2DEC(半角・全角[[#This Row],[Code(半)]]))),"0000")</f>
        <v>FEE0</v>
      </c>
      <c r="M147" s="4" t="str">
        <f>SUBSTITUTE("NARROW_"&amp;半角・全角[[#This Row],[Prefix]]&amp;"_"&amp;半角・全角[[#This Row],[名称]],"-","_")</f>
        <v>NARROW_DIGIT_4</v>
      </c>
      <c r="N147" s="4" t="str">
        <f>SUBSTITUTE("WIDE_"&amp;半角・全角[[#This Row],[Prefix]]&amp;"_"&amp;半角・全角[[#This Row],[名称]],"-","_")</f>
        <v>WIDE_DIGIT_4</v>
      </c>
      <c r="O147" s="4">
        <f>HEX2DEC(半角・全角[[#This Row],[Code(全)]])</f>
        <v>65300</v>
      </c>
      <c r="P14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半角ASCII4
/// &lt;/summary&gt;
public const char NARROW_DIGIT_4 = '\u0034';</v>
      </c>
      <c r="Q14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全角ASCII４
/// &lt;/summary&gt;
public const char WIDE_DIGIT_4 = '\uFF14';</v>
      </c>
      <c r="R14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Chars.NARROW_DIGIT_4:
    resultCharArray[resultIndex++] = Chars.WIDE_DIGIT_4;
    break;</v>
      </c>
      <c r="S14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Chars.WIDE_DIGIT_4:
    resultCharArray[resultIndex++] = Chars.NARROW_DIGIT_4;
    break;</v>
      </c>
      <c r="T147" s="5" t="str">
        <f>"new NarrowWidePair() {Narrow = """&amp;半角・全角[[#This Row],[表示(半)]]&amp;""", Wide = """&amp;半角・全角[[#This Row],[表示(全)]]&amp;"""},"</f>
        <v>new NarrowWidePair() {Narrow = "4", Wide = "４"},</v>
      </c>
      <c r="U147" s="2" t="s">
        <v>542</v>
      </c>
    </row>
    <row r="148" spans="1:21" ht="15.75" customHeight="1" x14ac:dyDescent="0.4">
      <c r="C148" s="2">
        <v>5</v>
      </c>
      <c r="D148" s="1" t="s">
        <v>409</v>
      </c>
      <c r="E148" s="1" t="s">
        <v>767</v>
      </c>
      <c r="F148" s="2" t="s">
        <v>430</v>
      </c>
      <c r="G148" s="4" t="str">
        <f>_xlfn.UNICHAR(HEX2DEC(半角・全角[[#This Row],[Code(半)]]))</f>
        <v>5</v>
      </c>
      <c r="H148" s="4" t="str">
        <f>IF(ROW()&lt;=3, "-", IF((HEX2DEC(半角・全角[[#This Row],[Code(半)]])-1)=HEX2DEC($F147),"○", ""))</f>
        <v>○</v>
      </c>
      <c r="I148" s="2" t="s">
        <v>333</v>
      </c>
      <c r="J148" s="1" t="str">
        <f>_xlfn.UNICHAR(HEX2DEC(半角・全角[[#This Row],[Code(全)]]))</f>
        <v>５</v>
      </c>
      <c r="K148" s="4" t="str">
        <f>IF(ROW()&lt;=3, "-", IF((HEX2DEC(半角・全角[[#This Row],[Code(全)]])-1)=HEX2DEC($I147),"○", ""))</f>
        <v>○</v>
      </c>
      <c r="L148" s="4" t="str">
        <f>TEXT(DEC2HEX(ABS(HEX2DEC(半角・全角[[#This Row],[Code(全)]])-HEX2DEC(半角・全角[[#This Row],[Code(半)]]))),"0000")</f>
        <v>FEE0</v>
      </c>
      <c r="M148" s="4" t="str">
        <f>SUBSTITUTE("NARROW_"&amp;半角・全角[[#This Row],[Prefix]]&amp;"_"&amp;半角・全角[[#This Row],[名称]],"-","_")</f>
        <v>NARROW_DIGIT_5</v>
      </c>
      <c r="N148" s="4" t="str">
        <f>SUBSTITUTE("WIDE_"&amp;半角・全角[[#This Row],[Prefix]]&amp;"_"&amp;半角・全角[[#This Row],[名称]],"-","_")</f>
        <v>WIDE_DIGIT_5</v>
      </c>
      <c r="O148" s="4">
        <f>HEX2DEC(半角・全角[[#This Row],[Code(全)]])</f>
        <v>65301</v>
      </c>
      <c r="P14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半角ASCII5
/// &lt;/summary&gt;
public const char NARROW_DIGIT_5 = '\u0035';</v>
      </c>
      <c r="Q14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全角ASCII５
/// &lt;/summary&gt;
public const char WIDE_DIGIT_5 = '\uFF15';</v>
      </c>
      <c r="R14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Chars.NARROW_DIGIT_5:
    resultCharArray[resultIndex++] = Chars.WIDE_DIGIT_5;
    break;</v>
      </c>
      <c r="S14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Chars.WIDE_DIGIT_5:
    resultCharArray[resultIndex++] = Chars.NARROW_DIGIT_5;
    break;</v>
      </c>
      <c r="T148" s="5" t="str">
        <f>"new NarrowWidePair() {Narrow = """&amp;半角・全角[[#This Row],[表示(半)]]&amp;""", Wide = """&amp;半角・全角[[#This Row],[表示(全)]]&amp;"""},"</f>
        <v>new NarrowWidePair() {Narrow = "5", Wide = "５"},</v>
      </c>
      <c r="U148" s="2" t="s">
        <v>542</v>
      </c>
    </row>
    <row r="149" spans="1:21" ht="15.75" customHeight="1" x14ac:dyDescent="0.4">
      <c r="C149" s="2">
        <v>6</v>
      </c>
      <c r="D149" s="1" t="s">
        <v>409</v>
      </c>
      <c r="E149" s="1" t="s">
        <v>767</v>
      </c>
      <c r="F149" s="2" t="s">
        <v>431</v>
      </c>
      <c r="G149" s="4" t="str">
        <f>_xlfn.UNICHAR(HEX2DEC(半角・全角[[#This Row],[Code(半)]]))</f>
        <v>6</v>
      </c>
      <c r="H149" s="4" t="str">
        <f>IF(ROW()&lt;=3, "-", IF((HEX2DEC(半角・全角[[#This Row],[Code(半)]])-1)=HEX2DEC($F148),"○", ""))</f>
        <v>○</v>
      </c>
      <c r="I149" s="2" t="s">
        <v>334</v>
      </c>
      <c r="J149" s="1" t="str">
        <f>_xlfn.UNICHAR(HEX2DEC(半角・全角[[#This Row],[Code(全)]]))</f>
        <v>６</v>
      </c>
      <c r="K149" s="4" t="str">
        <f>IF(ROW()&lt;=3, "-", IF((HEX2DEC(半角・全角[[#This Row],[Code(全)]])-1)=HEX2DEC($I148),"○", ""))</f>
        <v>○</v>
      </c>
      <c r="L149" s="4" t="str">
        <f>TEXT(DEC2HEX(ABS(HEX2DEC(半角・全角[[#This Row],[Code(全)]])-HEX2DEC(半角・全角[[#This Row],[Code(半)]]))),"0000")</f>
        <v>FEE0</v>
      </c>
      <c r="M149" s="4" t="str">
        <f>SUBSTITUTE("NARROW_"&amp;半角・全角[[#This Row],[Prefix]]&amp;"_"&amp;半角・全角[[#This Row],[名称]],"-","_")</f>
        <v>NARROW_DIGIT_6</v>
      </c>
      <c r="N149" s="4" t="str">
        <f>SUBSTITUTE("WIDE_"&amp;半角・全角[[#This Row],[Prefix]]&amp;"_"&amp;半角・全角[[#This Row],[名称]],"-","_")</f>
        <v>WIDE_DIGIT_6</v>
      </c>
      <c r="O149" s="4">
        <f>HEX2DEC(半角・全角[[#This Row],[Code(全)]])</f>
        <v>65302</v>
      </c>
      <c r="P14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半角ASCII6
/// &lt;/summary&gt;
public const char NARROW_DIGIT_6 = '\u0036';</v>
      </c>
      <c r="Q14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全角ASCII６
/// &lt;/summary&gt;
public const char WIDE_DIGIT_6 = '\uFF16';</v>
      </c>
      <c r="R14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Chars.NARROW_DIGIT_6:
    resultCharArray[resultIndex++] = Chars.WIDE_DIGIT_6;
    break;</v>
      </c>
      <c r="S14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Chars.WIDE_DIGIT_6:
    resultCharArray[resultIndex++] = Chars.NARROW_DIGIT_6;
    break;</v>
      </c>
      <c r="T149" s="5" t="str">
        <f>"new NarrowWidePair() {Narrow = """&amp;半角・全角[[#This Row],[表示(半)]]&amp;""", Wide = """&amp;半角・全角[[#This Row],[表示(全)]]&amp;"""},"</f>
        <v>new NarrowWidePair() {Narrow = "6", Wide = "６"},</v>
      </c>
      <c r="U149" s="2" t="s">
        <v>542</v>
      </c>
    </row>
    <row r="150" spans="1:21" ht="15.75" customHeight="1" x14ac:dyDescent="0.4">
      <c r="C150" s="2">
        <v>7</v>
      </c>
      <c r="D150" s="1" t="s">
        <v>409</v>
      </c>
      <c r="E150" s="1" t="s">
        <v>767</v>
      </c>
      <c r="F150" s="2" t="s">
        <v>432</v>
      </c>
      <c r="G150" s="4" t="str">
        <f>_xlfn.UNICHAR(HEX2DEC(半角・全角[[#This Row],[Code(半)]]))</f>
        <v>7</v>
      </c>
      <c r="H150" s="4" t="str">
        <f>IF(ROW()&lt;=3, "-", IF((HEX2DEC(半角・全角[[#This Row],[Code(半)]])-1)=HEX2DEC($F149),"○", ""))</f>
        <v>○</v>
      </c>
      <c r="I150" s="2" t="s">
        <v>335</v>
      </c>
      <c r="J150" s="1" t="str">
        <f>_xlfn.UNICHAR(HEX2DEC(半角・全角[[#This Row],[Code(全)]]))</f>
        <v>７</v>
      </c>
      <c r="K150" s="4" t="str">
        <f>IF(ROW()&lt;=3, "-", IF((HEX2DEC(半角・全角[[#This Row],[Code(全)]])-1)=HEX2DEC($I149),"○", ""))</f>
        <v>○</v>
      </c>
      <c r="L150" s="4" t="str">
        <f>TEXT(DEC2HEX(ABS(HEX2DEC(半角・全角[[#This Row],[Code(全)]])-HEX2DEC(半角・全角[[#This Row],[Code(半)]]))),"0000")</f>
        <v>FEE0</v>
      </c>
      <c r="M150" s="4" t="str">
        <f>SUBSTITUTE("NARROW_"&amp;半角・全角[[#This Row],[Prefix]]&amp;"_"&amp;半角・全角[[#This Row],[名称]],"-","_")</f>
        <v>NARROW_DIGIT_7</v>
      </c>
      <c r="N150" s="4" t="str">
        <f>SUBSTITUTE("WIDE_"&amp;半角・全角[[#This Row],[Prefix]]&amp;"_"&amp;半角・全角[[#This Row],[名称]],"-","_")</f>
        <v>WIDE_DIGIT_7</v>
      </c>
      <c r="O150" s="4">
        <f>HEX2DEC(半角・全角[[#This Row],[Code(全)]])</f>
        <v>65303</v>
      </c>
      <c r="P15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半角ASCII7
/// &lt;/summary&gt;
public const char NARROW_DIGIT_7 = '\u0037';</v>
      </c>
      <c r="Q15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全角ASCII７
/// &lt;/summary&gt;
public const char WIDE_DIGIT_7 = '\uFF17';</v>
      </c>
      <c r="R15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Chars.NARROW_DIGIT_7:
    resultCharArray[resultIndex++] = Chars.WIDE_DIGIT_7;
    break;</v>
      </c>
      <c r="S15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Chars.WIDE_DIGIT_7:
    resultCharArray[resultIndex++] = Chars.NARROW_DIGIT_7;
    break;</v>
      </c>
      <c r="T150" s="5" t="str">
        <f>"new NarrowWidePair() {Narrow = """&amp;半角・全角[[#This Row],[表示(半)]]&amp;""", Wide = """&amp;半角・全角[[#This Row],[表示(全)]]&amp;"""},"</f>
        <v>new NarrowWidePair() {Narrow = "7", Wide = "７"},</v>
      </c>
      <c r="U150" s="2" t="s">
        <v>542</v>
      </c>
    </row>
    <row r="151" spans="1:21" ht="15.75" customHeight="1" x14ac:dyDescent="0.4">
      <c r="C151" s="2">
        <v>8</v>
      </c>
      <c r="D151" s="1" t="s">
        <v>409</v>
      </c>
      <c r="E151" s="1" t="s">
        <v>767</v>
      </c>
      <c r="F151" s="2" t="s">
        <v>433</v>
      </c>
      <c r="G151" s="4" t="str">
        <f>_xlfn.UNICHAR(HEX2DEC(半角・全角[[#This Row],[Code(半)]]))</f>
        <v>8</v>
      </c>
      <c r="H151" s="4" t="str">
        <f>IF(ROW()&lt;=3, "-", IF((HEX2DEC(半角・全角[[#This Row],[Code(半)]])-1)=HEX2DEC($F150),"○", ""))</f>
        <v>○</v>
      </c>
      <c r="I151" s="2" t="s">
        <v>336</v>
      </c>
      <c r="J151" s="1" t="str">
        <f>_xlfn.UNICHAR(HEX2DEC(半角・全角[[#This Row],[Code(全)]]))</f>
        <v>８</v>
      </c>
      <c r="K151" s="4" t="str">
        <f>IF(ROW()&lt;=3, "-", IF((HEX2DEC(半角・全角[[#This Row],[Code(全)]])-1)=HEX2DEC($I150),"○", ""))</f>
        <v>○</v>
      </c>
      <c r="L151" s="4" t="str">
        <f>TEXT(DEC2HEX(ABS(HEX2DEC(半角・全角[[#This Row],[Code(全)]])-HEX2DEC(半角・全角[[#This Row],[Code(半)]]))),"0000")</f>
        <v>FEE0</v>
      </c>
      <c r="M151" s="4" t="str">
        <f>SUBSTITUTE("NARROW_"&amp;半角・全角[[#This Row],[Prefix]]&amp;"_"&amp;半角・全角[[#This Row],[名称]],"-","_")</f>
        <v>NARROW_DIGIT_8</v>
      </c>
      <c r="N151" s="4" t="str">
        <f>SUBSTITUTE("WIDE_"&amp;半角・全角[[#This Row],[Prefix]]&amp;"_"&amp;半角・全角[[#This Row],[名称]],"-","_")</f>
        <v>WIDE_DIGIT_8</v>
      </c>
      <c r="O151" s="4">
        <f>HEX2DEC(半角・全角[[#This Row],[Code(全)]])</f>
        <v>65304</v>
      </c>
      <c r="P15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半角ASCII8
/// &lt;/summary&gt;
public const char NARROW_DIGIT_8 = '\u0038';</v>
      </c>
      <c r="Q15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全角ASCII８
/// &lt;/summary&gt;
public const char WIDE_DIGIT_8 = '\uFF18';</v>
      </c>
      <c r="R15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Chars.NARROW_DIGIT_8:
    resultCharArray[resultIndex++] = Chars.WIDE_DIGIT_8;
    break;</v>
      </c>
      <c r="S15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Chars.WIDE_DIGIT_8:
    resultCharArray[resultIndex++] = Chars.NARROW_DIGIT_8;
    break;</v>
      </c>
      <c r="T151" s="5" t="str">
        <f>"new NarrowWidePair() {Narrow = """&amp;半角・全角[[#This Row],[表示(半)]]&amp;""", Wide = """&amp;半角・全角[[#This Row],[表示(全)]]&amp;"""},"</f>
        <v>new NarrowWidePair() {Narrow = "8", Wide = "８"},</v>
      </c>
      <c r="U151" s="2" t="s">
        <v>542</v>
      </c>
    </row>
    <row r="152" spans="1:21" ht="15.75" customHeight="1" x14ac:dyDescent="0.4">
      <c r="C152" s="2">
        <v>9</v>
      </c>
      <c r="D152" s="1" t="s">
        <v>409</v>
      </c>
      <c r="E152" s="1" t="s">
        <v>767</v>
      </c>
      <c r="F152" s="2" t="s">
        <v>434</v>
      </c>
      <c r="G152" s="4" t="str">
        <f>_xlfn.UNICHAR(HEX2DEC(半角・全角[[#This Row],[Code(半)]]))</f>
        <v>9</v>
      </c>
      <c r="H152" s="4" t="str">
        <f>IF(ROW()&lt;=3, "-", IF((HEX2DEC(半角・全角[[#This Row],[Code(半)]])-1)=HEX2DEC($F151),"○", ""))</f>
        <v>○</v>
      </c>
      <c r="I152" s="2" t="s">
        <v>337</v>
      </c>
      <c r="J152" s="1" t="str">
        <f>_xlfn.UNICHAR(HEX2DEC(半角・全角[[#This Row],[Code(全)]]))</f>
        <v>９</v>
      </c>
      <c r="K152" s="4" t="str">
        <f>IF(ROW()&lt;=3, "-", IF((HEX2DEC(半角・全角[[#This Row],[Code(全)]])-1)=HEX2DEC($I151),"○", ""))</f>
        <v>○</v>
      </c>
      <c r="L152" s="4" t="str">
        <f>TEXT(DEC2HEX(ABS(HEX2DEC(半角・全角[[#This Row],[Code(全)]])-HEX2DEC(半角・全角[[#This Row],[Code(半)]]))),"0000")</f>
        <v>FEE0</v>
      </c>
      <c r="M152" s="4" t="str">
        <f>SUBSTITUTE("NARROW_"&amp;半角・全角[[#This Row],[Prefix]]&amp;"_"&amp;半角・全角[[#This Row],[名称]],"-","_")</f>
        <v>NARROW_DIGIT_9</v>
      </c>
      <c r="N152" s="4" t="str">
        <f>SUBSTITUTE("WIDE_"&amp;半角・全角[[#This Row],[Prefix]]&amp;"_"&amp;半角・全角[[#This Row],[名称]],"-","_")</f>
        <v>WIDE_DIGIT_9</v>
      </c>
      <c r="O152" s="4">
        <f>HEX2DEC(半角・全角[[#This Row],[Code(全)]])</f>
        <v>65305</v>
      </c>
      <c r="P15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半角ASCII9
/// &lt;/summary&gt;
public const char NARROW_DIGIT_9 = '\u0039';</v>
      </c>
      <c r="Q15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全角ASCII９
/// &lt;/summary&gt;
public const char WIDE_DIGIT_9 = '\uFF19';</v>
      </c>
      <c r="R15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Chars.NARROW_DIGIT_9:
    resultCharArray[resultIndex++] = Chars.WIDE_DIGIT_9;
    break;</v>
      </c>
      <c r="S15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Chars.WIDE_DIGIT_9:
    resultCharArray[resultIndex++] = Chars.NARROW_DIGIT_9;
    break;</v>
      </c>
      <c r="T152" s="5" t="str">
        <f>"new NarrowWidePair() {Narrow = """&amp;半角・全角[[#This Row],[表示(半)]]&amp;""", Wide = """&amp;半角・全角[[#This Row],[表示(全)]]&amp;"""},"</f>
        <v>new NarrowWidePair() {Narrow = "9", Wide = "９"},</v>
      </c>
      <c r="U152" s="2" t="s">
        <v>542</v>
      </c>
    </row>
    <row r="153" spans="1:21" ht="15.75" customHeight="1" x14ac:dyDescent="0.4">
      <c r="C153" s="1" t="s">
        <v>521</v>
      </c>
      <c r="D153" s="1" t="s">
        <v>409</v>
      </c>
      <c r="E153" s="1" t="s">
        <v>766</v>
      </c>
      <c r="F153" s="2" t="s">
        <v>435</v>
      </c>
      <c r="G153" s="4" t="str">
        <f>_xlfn.UNICHAR(HEX2DEC(半角・全角[[#This Row],[Code(半)]]))</f>
        <v>:</v>
      </c>
      <c r="H153" s="4" t="str">
        <f>IF(ROW()&lt;=3, "-", IF((HEX2DEC(半角・全角[[#This Row],[Code(半)]])-1)=HEX2DEC($F152),"○", ""))</f>
        <v>○</v>
      </c>
      <c r="I153" s="2" t="s">
        <v>338</v>
      </c>
      <c r="J153" s="1" t="str">
        <f>_xlfn.UNICHAR(HEX2DEC(半角・全角[[#This Row],[Code(全)]]))</f>
        <v>：</v>
      </c>
      <c r="K153" s="4" t="str">
        <f>IF(ROW()&lt;=3, "-", IF((HEX2DEC(半角・全角[[#This Row],[Code(全)]])-1)=HEX2DEC($I152),"○", ""))</f>
        <v>○</v>
      </c>
      <c r="L153" s="4" t="str">
        <f>TEXT(DEC2HEX(ABS(HEX2DEC(半角・全角[[#This Row],[Code(全)]])-HEX2DEC(半角・全角[[#This Row],[Code(半)]]))),"0000")</f>
        <v>FEE0</v>
      </c>
      <c r="M153" s="4" t="str">
        <f>SUBSTITUTE("NARROW_"&amp;半角・全角[[#This Row],[Prefix]]&amp;"_"&amp;半角・全角[[#This Row],[名称]],"-","_")</f>
        <v>NARROW_SYMBOL_COLON</v>
      </c>
      <c r="N153" s="4" t="str">
        <f>SUBSTITUTE("WIDE_"&amp;半角・全角[[#This Row],[Prefix]]&amp;"_"&amp;半角・全角[[#This Row],[名称]],"-","_")</f>
        <v>WIDE_SYMBOL_COLON</v>
      </c>
      <c r="O153" s="4">
        <f>HEX2DEC(半角・全角[[#This Row],[Code(全)]])</f>
        <v>65306</v>
      </c>
      <c r="P15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半角ASCII:
/// &lt;/summary&gt;
public const char NARROW_SYMBOL_COLON = '\u003A';</v>
      </c>
      <c r="Q15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全角ASCII：
/// &lt;/summary&gt;
public const char WIDE_SYMBOL_COLON = '\uFF1A';</v>
      </c>
      <c r="R15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Chars.NARROW_SYMBOL_COLON:
    resultCharArray[resultIndex++] = Chars.WIDE_SYMBOL_COLON;
    break;</v>
      </c>
      <c r="S15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Chars.WIDE_SYMBOL_COLON:
    resultCharArray[resultIndex++] = Chars.NARROW_SYMBOL_COLON;
    break;</v>
      </c>
      <c r="T153" s="5" t="str">
        <f>"new NarrowWidePair() {Narrow = """&amp;半角・全角[[#This Row],[表示(半)]]&amp;""", Wide = """&amp;半角・全角[[#This Row],[表示(全)]]&amp;"""},"</f>
        <v>new NarrowWidePair() {Narrow = ":", Wide = "："},</v>
      </c>
      <c r="U153" s="2" t="s">
        <v>542</v>
      </c>
    </row>
    <row r="154" spans="1:21" ht="15.75" customHeight="1" x14ac:dyDescent="0.4">
      <c r="C154" s="1" t="s">
        <v>522</v>
      </c>
      <c r="D154" s="1" t="s">
        <v>409</v>
      </c>
      <c r="E154" s="1" t="s">
        <v>766</v>
      </c>
      <c r="F154" s="2" t="s">
        <v>436</v>
      </c>
      <c r="G154" s="4" t="str">
        <f>_xlfn.UNICHAR(HEX2DEC(半角・全角[[#This Row],[Code(半)]]))</f>
        <v>;</v>
      </c>
      <c r="H154" s="4" t="str">
        <f>IF(ROW()&lt;=3, "-", IF((HEX2DEC(半角・全角[[#This Row],[Code(半)]])-1)=HEX2DEC($F153),"○", ""))</f>
        <v>○</v>
      </c>
      <c r="I154" s="2" t="s">
        <v>339</v>
      </c>
      <c r="J154" s="1" t="str">
        <f>_xlfn.UNICHAR(HEX2DEC(半角・全角[[#This Row],[Code(全)]]))</f>
        <v>；</v>
      </c>
      <c r="K154" s="4" t="str">
        <f>IF(ROW()&lt;=3, "-", IF((HEX2DEC(半角・全角[[#This Row],[Code(全)]])-1)=HEX2DEC($I153),"○", ""))</f>
        <v>○</v>
      </c>
      <c r="L154" s="4" t="str">
        <f>TEXT(DEC2HEX(ABS(HEX2DEC(半角・全角[[#This Row],[Code(全)]])-HEX2DEC(半角・全角[[#This Row],[Code(半)]]))),"0000")</f>
        <v>FEE0</v>
      </c>
      <c r="M154" s="4" t="str">
        <f>SUBSTITUTE("NARROW_"&amp;半角・全角[[#This Row],[Prefix]]&amp;"_"&amp;半角・全角[[#This Row],[名称]],"-","_")</f>
        <v>NARROW_SYMBOL_SEMICOLON</v>
      </c>
      <c r="N154" s="4" t="str">
        <f>SUBSTITUTE("WIDE_"&amp;半角・全角[[#This Row],[Prefix]]&amp;"_"&amp;半角・全角[[#This Row],[名称]],"-","_")</f>
        <v>WIDE_SYMBOL_SEMICOLON</v>
      </c>
      <c r="O154" s="4">
        <f>HEX2DEC(半角・全角[[#This Row],[Code(全)]])</f>
        <v>65307</v>
      </c>
      <c r="P15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半角ASCII;
/// &lt;/summary&gt;
public const char NARROW_SYMBOL_SEMICOLON = '\u003B';</v>
      </c>
      <c r="Q15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全角ASCII；
/// &lt;/summary&gt;
public const char WIDE_SYMBOL_SEMICOLON = '\uFF1B';</v>
      </c>
      <c r="R15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Chars.NARROW_SYMBOL_SEMICOLON:
    resultCharArray[resultIndex++] = Chars.WIDE_SYMBOL_SEMICOLON;
    break;</v>
      </c>
      <c r="S15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Chars.WIDE_SYMBOL_SEMICOLON:
    resultCharArray[resultIndex++] = Chars.NARROW_SYMBOL_SEMICOLON;
    break;</v>
      </c>
      <c r="T154" s="5" t="str">
        <f>"new NarrowWidePair() {Narrow = """&amp;半角・全角[[#This Row],[表示(半)]]&amp;""", Wide = """&amp;半角・全角[[#This Row],[表示(全)]]&amp;"""},"</f>
        <v>new NarrowWidePair() {Narrow = ";", Wide = "；"},</v>
      </c>
      <c r="U154" s="2" t="s">
        <v>542</v>
      </c>
    </row>
    <row r="155" spans="1:21" ht="15.75" customHeight="1" x14ac:dyDescent="0.4">
      <c r="C155" s="1" t="s">
        <v>523</v>
      </c>
      <c r="D155" s="1" t="s">
        <v>409</v>
      </c>
      <c r="E155" s="1" t="s">
        <v>766</v>
      </c>
      <c r="F155" s="2" t="s">
        <v>437</v>
      </c>
      <c r="G155" s="4" t="str">
        <f>_xlfn.UNICHAR(HEX2DEC(半角・全角[[#This Row],[Code(半)]]))</f>
        <v>&lt;</v>
      </c>
      <c r="H155" s="4" t="str">
        <f>IF(ROW()&lt;=3, "-", IF((HEX2DEC(半角・全角[[#This Row],[Code(半)]])-1)=HEX2DEC($F154),"○", ""))</f>
        <v>○</v>
      </c>
      <c r="I155" s="2" t="s">
        <v>340</v>
      </c>
      <c r="J155" s="1" t="str">
        <f>_xlfn.UNICHAR(HEX2DEC(半角・全角[[#This Row],[Code(全)]]))</f>
        <v>＜</v>
      </c>
      <c r="K155" s="4" t="str">
        <f>IF(ROW()&lt;=3, "-", IF((HEX2DEC(半角・全角[[#This Row],[Code(全)]])-1)=HEX2DEC($I154),"○", ""))</f>
        <v>○</v>
      </c>
      <c r="L155" s="4" t="str">
        <f>TEXT(DEC2HEX(ABS(HEX2DEC(半角・全角[[#This Row],[Code(全)]])-HEX2DEC(半角・全角[[#This Row],[Code(半)]]))),"0000")</f>
        <v>FEE0</v>
      </c>
      <c r="M155" s="4" t="str">
        <f>SUBSTITUTE("NARROW_"&amp;半角・全角[[#This Row],[Prefix]]&amp;"_"&amp;半角・全角[[#This Row],[名称]],"-","_")</f>
        <v>NARROW_SYMBOL_LESS_THAN_SIGN</v>
      </c>
      <c r="N155" s="4" t="str">
        <f>SUBSTITUTE("WIDE_"&amp;半角・全角[[#This Row],[Prefix]]&amp;"_"&amp;半角・全角[[#This Row],[名称]],"-","_")</f>
        <v>WIDE_SYMBOL_LESS_THAN_SIGN</v>
      </c>
      <c r="O155" s="4">
        <f>HEX2DEC(半角・全角[[#This Row],[Code(全)]])</f>
        <v>65308</v>
      </c>
      <c r="P15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半角ASCII&lt;
/// &lt;/summary&gt;
public const char NARROW_SYMBOL_LESS_THAN_SIGN = '\u003C';</v>
      </c>
      <c r="Q15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全角ASCII＜
/// &lt;/summary&gt;
public const char WIDE_SYMBOL_LESS_THAN_SIGN = '\uFF1C';</v>
      </c>
      <c r="R15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Chars.NARROW_SYMBOL_LESS_THAN_SIGN:
    resultCharArray[resultIndex++] = Chars.WIDE_SYMBOL_LESS_THAN_SIGN;
    break;</v>
      </c>
      <c r="S15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Chars.WIDE_SYMBOL_LESS_THAN_SIGN:
    resultCharArray[resultIndex++] = Chars.NARROW_SYMBOL_LESS_THAN_SIGN;
    break;</v>
      </c>
      <c r="T155" s="5" t="str">
        <f>"new NarrowWidePair() {Narrow = """&amp;半角・全角[[#This Row],[表示(半)]]&amp;""", Wide = """&amp;半角・全角[[#This Row],[表示(全)]]&amp;"""},"</f>
        <v>new NarrowWidePair() {Narrow = "&lt;", Wide = "＜"},</v>
      </c>
      <c r="U155" s="2" t="s">
        <v>542</v>
      </c>
    </row>
    <row r="156" spans="1:21" ht="15.75" customHeight="1" x14ac:dyDescent="0.4">
      <c r="C156" s="1" t="s">
        <v>524</v>
      </c>
      <c r="D156" s="1" t="s">
        <v>409</v>
      </c>
      <c r="E156" s="1" t="s">
        <v>766</v>
      </c>
      <c r="F156" s="2" t="s">
        <v>438</v>
      </c>
      <c r="G156" s="4" t="str">
        <f>_xlfn.UNICHAR(HEX2DEC(半角・全角[[#This Row],[Code(半)]]))</f>
        <v>=</v>
      </c>
      <c r="H156" s="4" t="str">
        <f>IF(ROW()&lt;=3, "-", IF((HEX2DEC(半角・全角[[#This Row],[Code(半)]])-1)=HEX2DEC($F155),"○", ""))</f>
        <v>○</v>
      </c>
      <c r="I156" s="2" t="s">
        <v>341</v>
      </c>
      <c r="J156" s="1" t="str">
        <f>_xlfn.UNICHAR(HEX2DEC(半角・全角[[#This Row],[Code(全)]]))</f>
        <v>＝</v>
      </c>
      <c r="K156" s="4" t="str">
        <f>IF(ROW()&lt;=3, "-", IF((HEX2DEC(半角・全角[[#This Row],[Code(全)]])-1)=HEX2DEC($I155),"○", ""))</f>
        <v>○</v>
      </c>
      <c r="L156" s="4" t="str">
        <f>TEXT(DEC2HEX(ABS(HEX2DEC(半角・全角[[#This Row],[Code(全)]])-HEX2DEC(半角・全角[[#This Row],[Code(半)]]))),"0000")</f>
        <v>FEE0</v>
      </c>
      <c r="M156" s="4" t="str">
        <f>SUBSTITUTE("NARROW_"&amp;半角・全角[[#This Row],[Prefix]]&amp;"_"&amp;半角・全角[[#This Row],[名称]],"-","_")</f>
        <v>NARROW_SYMBOL_EQUALS_SIGN</v>
      </c>
      <c r="N156" s="4" t="str">
        <f>SUBSTITUTE("WIDE_"&amp;半角・全角[[#This Row],[Prefix]]&amp;"_"&amp;半角・全角[[#This Row],[名称]],"-","_")</f>
        <v>WIDE_SYMBOL_EQUALS_SIGN</v>
      </c>
      <c r="O156" s="4">
        <f>HEX2DEC(半角・全角[[#This Row],[Code(全)]])</f>
        <v>65309</v>
      </c>
      <c r="P15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半角ASCII=
/// &lt;/summary&gt;
public const char NARROW_SYMBOL_EQUALS_SIGN = '\u003D';</v>
      </c>
      <c r="Q15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全角ASCII＝
/// &lt;/summary&gt;
public const char WIDE_SYMBOL_EQUALS_SIGN = '\uFF1D';</v>
      </c>
      <c r="R15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Chars.NARROW_SYMBOL_EQUALS_SIGN:
    resultCharArray[resultIndex++] = Chars.WIDE_SYMBOL_EQUALS_SIGN;
    break;</v>
      </c>
      <c r="S15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Chars.WIDE_SYMBOL_EQUALS_SIGN:
    resultCharArray[resultIndex++] = Chars.NARROW_SYMBOL_EQUALS_SIGN;
    break;</v>
      </c>
      <c r="T156" s="5" t="str">
        <f>"new NarrowWidePair() {Narrow = """&amp;半角・全角[[#This Row],[表示(半)]]&amp;""", Wide = """&amp;半角・全角[[#This Row],[表示(全)]]&amp;"""},"</f>
        <v>new NarrowWidePair() {Narrow = "=", Wide = "＝"},</v>
      </c>
      <c r="U156" s="2" t="s">
        <v>542</v>
      </c>
    </row>
    <row r="157" spans="1:21" ht="15.75" customHeight="1" x14ac:dyDescent="0.4">
      <c r="C157" s="1" t="s">
        <v>525</v>
      </c>
      <c r="D157" s="1" t="s">
        <v>409</v>
      </c>
      <c r="E157" s="1" t="s">
        <v>766</v>
      </c>
      <c r="F157" s="2" t="s">
        <v>439</v>
      </c>
      <c r="G157" s="4" t="str">
        <f>_xlfn.UNICHAR(HEX2DEC(半角・全角[[#This Row],[Code(半)]]))</f>
        <v>&gt;</v>
      </c>
      <c r="H157" s="4" t="str">
        <f>IF(ROW()&lt;=3, "-", IF((HEX2DEC(半角・全角[[#This Row],[Code(半)]])-1)=HEX2DEC($F156),"○", ""))</f>
        <v>○</v>
      </c>
      <c r="I157" s="2" t="s">
        <v>342</v>
      </c>
      <c r="J157" s="1" t="str">
        <f>_xlfn.UNICHAR(HEX2DEC(半角・全角[[#This Row],[Code(全)]]))</f>
        <v>＞</v>
      </c>
      <c r="K157" s="4" t="str">
        <f>IF(ROW()&lt;=3, "-", IF((HEX2DEC(半角・全角[[#This Row],[Code(全)]])-1)=HEX2DEC($I156),"○", ""))</f>
        <v>○</v>
      </c>
      <c r="L157" s="4" t="str">
        <f>TEXT(DEC2HEX(ABS(HEX2DEC(半角・全角[[#This Row],[Code(全)]])-HEX2DEC(半角・全角[[#This Row],[Code(半)]]))),"0000")</f>
        <v>FEE0</v>
      </c>
      <c r="M157" s="4" t="str">
        <f>SUBSTITUTE("NARROW_"&amp;半角・全角[[#This Row],[Prefix]]&amp;"_"&amp;半角・全角[[#This Row],[名称]],"-","_")</f>
        <v>NARROW_SYMBOL_GREATER_THAN_SIGN</v>
      </c>
      <c r="N157" s="4" t="str">
        <f>SUBSTITUTE("WIDE_"&amp;半角・全角[[#This Row],[Prefix]]&amp;"_"&amp;半角・全角[[#This Row],[名称]],"-","_")</f>
        <v>WIDE_SYMBOL_GREATER_THAN_SIGN</v>
      </c>
      <c r="O157" s="4">
        <f>HEX2DEC(半角・全角[[#This Row],[Code(全)]])</f>
        <v>65310</v>
      </c>
      <c r="P15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半角ASCII&gt;
/// &lt;/summary&gt;
public const char NARROW_SYMBOL_GREATER_THAN_SIGN = '\u003E';</v>
      </c>
      <c r="Q15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全角ASCII＞
/// &lt;/summary&gt;
public const char WIDE_SYMBOL_GREATER_THAN_SIGN = '\uFF1E';</v>
      </c>
      <c r="R15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Chars.NARROW_SYMBOL_GREATER_THAN_SIGN:
    resultCharArray[resultIndex++] = Chars.WIDE_SYMBOL_GREATER_THAN_SIGN;
    break;</v>
      </c>
      <c r="S15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Chars.WIDE_SYMBOL_GREATER_THAN_SIGN:
    resultCharArray[resultIndex++] = Chars.NARROW_SYMBOL_GREATER_THAN_SIGN;
    break;</v>
      </c>
      <c r="T157" s="5" t="str">
        <f>"new NarrowWidePair() {Narrow = """&amp;半角・全角[[#This Row],[表示(半)]]&amp;""", Wide = """&amp;半角・全角[[#This Row],[表示(全)]]&amp;"""},"</f>
        <v>new NarrowWidePair() {Narrow = "&gt;", Wide = "＞"},</v>
      </c>
      <c r="U157" s="2" t="s">
        <v>542</v>
      </c>
    </row>
    <row r="158" spans="1:21" ht="15.75" customHeight="1" x14ac:dyDescent="0.4">
      <c r="C158" s="1" t="s">
        <v>526</v>
      </c>
      <c r="D158" s="1" t="s">
        <v>409</v>
      </c>
      <c r="E158" s="1" t="s">
        <v>766</v>
      </c>
      <c r="F158" s="2" t="s">
        <v>440</v>
      </c>
      <c r="G158" s="4" t="str">
        <f>_xlfn.UNICHAR(HEX2DEC(半角・全角[[#This Row],[Code(半)]]))</f>
        <v>?</v>
      </c>
      <c r="H158" s="4" t="str">
        <f>IF(ROW()&lt;=3, "-", IF((HEX2DEC(半角・全角[[#This Row],[Code(半)]])-1)=HEX2DEC($F157),"○", ""))</f>
        <v>○</v>
      </c>
      <c r="I158" s="2" t="s">
        <v>343</v>
      </c>
      <c r="J158" s="1" t="str">
        <f>_xlfn.UNICHAR(HEX2DEC(半角・全角[[#This Row],[Code(全)]]))</f>
        <v>？</v>
      </c>
      <c r="K158" s="4" t="str">
        <f>IF(ROW()&lt;=3, "-", IF((HEX2DEC(半角・全角[[#This Row],[Code(全)]])-1)=HEX2DEC($I157),"○", ""))</f>
        <v>○</v>
      </c>
      <c r="L158" s="4" t="str">
        <f>TEXT(DEC2HEX(ABS(HEX2DEC(半角・全角[[#This Row],[Code(全)]])-HEX2DEC(半角・全角[[#This Row],[Code(半)]]))),"0000")</f>
        <v>FEE0</v>
      </c>
      <c r="M158" s="4" t="str">
        <f>SUBSTITUTE("NARROW_"&amp;半角・全角[[#This Row],[Prefix]]&amp;"_"&amp;半角・全角[[#This Row],[名称]],"-","_")</f>
        <v>NARROW_SYMBOL_QUESTION_MARK</v>
      </c>
      <c r="N158" s="4" t="str">
        <f>SUBSTITUTE("WIDE_"&amp;半角・全角[[#This Row],[Prefix]]&amp;"_"&amp;半角・全角[[#This Row],[名称]],"-","_")</f>
        <v>WIDE_SYMBOL_QUESTION_MARK</v>
      </c>
      <c r="O158" s="4">
        <f>HEX2DEC(半角・全角[[#This Row],[Code(全)]])</f>
        <v>65311</v>
      </c>
      <c r="P15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半角ASCII?
/// &lt;/summary&gt;
public const char NARROW_SYMBOL_QUESTION_MARK = '\u003F';</v>
      </c>
      <c r="Q15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全角ASCII？
/// &lt;/summary&gt;
public const char WIDE_SYMBOL_QUESTION_MARK = '\uFF1F';</v>
      </c>
      <c r="R15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Chars.NARROW_SYMBOL_QUESTION_MARK:
    resultCharArray[resultIndex++] = Chars.WIDE_SYMBOL_QUESTION_MARK;
    break;</v>
      </c>
      <c r="S15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Chars.WIDE_SYMBOL_QUESTION_MARK:
    resultCharArray[resultIndex++] = Chars.NARROW_SYMBOL_QUESTION_MARK;
    break;</v>
      </c>
      <c r="T158" s="5" t="str">
        <f>"new NarrowWidePair() {Narrow = """&amp;半角・全角[[#This Row],[表示(半)]]&amp;""", Wide = """&amp;半角・全角[[#This Row],[表示(全)]]&amp;"""},"</f>
        <v>new NarrowWidePair() {Narrow = "?", Wide = "？"},</v>
      </c>
      <c r="U158" s="2" t="s">
        <v>542</v>
      </c>
    </row>
    <row r="159" spans="1:21" ht="15.75" customHeight="1" x14ac:dyDescent="0.4">
      <c r="C159" s="1" t="s">
        <v>527</v>
      </c>
      <c r="D159" s="1" t="s">
        <v>409</v>
      </c>
      <c r="E159" s="1" t="s">
        <v>766</v>
      </c>
      <c r="F159" s="2" t="s">
        <v>441</v>
      </c>
      <c r="G159" s="4" t="str">
        <f>_xlfn.UNICHAR(HEX2DEC(半角・全角[[#This Row],[Code(半)]]))</f>
        <v>@</v>
      </c>
      <c r="H159" s="4" t="str">
        <f>IF(ROW()&lt;=3, "-", IF((HEX2DEC(半角・全角[[#This Row],[Code(半)]])-1)=HEX2DEC($F158),"○", ""))</f>
        <v>○</v>
      </c>
      <c r="I159" s="2" t="s">
        <v>344</v>
      </c>
      <c r="J159" s="1" t="str">
        <f>_xlfn.UNICHAR(HEX2DEC(半角・全角[[#This Row],[Code(全)]]))</f>
        <v>＠</v>
      </c>
      <c r="K159" s="4" t="str">
        <f>IF(ROW()&lt;=3, "-", IF((HEX2DEC(半角・全角[[#This Row],[Code(全)]])-1)=HEX2DEC($I158),"○", ""))</f>
        <v>○</v>
      </c>
      <c r="L159" s="4" t="str">
        <f>TEXT(DEC2HEX(ABS(HEX2DEC(半角・全角[[#This Row],[Code(全)]])-HEX2DEC(半角・全角[[#This Row],[Code(半)]]))),"0000")</f>
        <v>FEE0</v>
      </c>
      <c r="M159" s="4" t="str">
        <f>SUBSTITUTE("NARROW_"&amp;半角・全角[[#This Row],[Prefix]]&amp;"_"&amp;半角・全角[[#This Row],[名称]],"-","_")</f>
        <v>NARROW_SYMBOL_COMMERCIAL_AT</v>
      </c>
      <c r="N159" s="4" t="str">
        <f>SUBSTITUTE("WIDE_"&amp;半角・全角[[#This Row],[Prefix]]&amp;"_"&amp;半角・全角[[#This Row],[名称]],"-","_")</f>
        <v>WIDE_SYMBOL_COMMERCIAL_AT</v>
      </c>
      <c r="O159" s="4">
        <f>HEX2DEC(半角・全角[[#This Row],[Code(全)]])</f>
        <v>65312</v>
      </c>
      <c r="P15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半角ASCII@
/// &lt;/summary&gt;
public const char NARROW_SYMBOL_COMMERCIAL_AT = '\u0040';</v>
      </c>
      <c r="Q15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全角ASCII＠
/// &lt;/summary&gt;
public const char WIDE_SYMBOL_COMMERCIAL_AT = '\uFF20';</v>
      </c>
      <c r="R15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Chars.NARROW_SYMBOL_COMMERCIAL_AT:
    resultCharArray[resultIndex++] = Chars.WIDE_SYMBOL_COMMERCIAL_AT;
    break;</v>
      </c>
      <c r="S15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Chars.WIDE_SYMBOL_COMMERCIAL_AT:
    resultCharArray[resultIndex++] = Chars.NARROW_SYMBOL_COMMERCIAL_AT;
    break;</v>
      </c>
      <c r="T159" s="5" t="str">
        <f>"new NarrowWidePair() {Narrow = """&amp;半角・全角[[#This Row],[表示(半)]]&amp;""", Wide = """&amp;半角・全角[[#This Row],[表示(全)]]&amp;"""},"</f>
        <v>new NarrowWidePair() {Narrow = "@", Wide = "＠"},</v>
      </c>
      <c r="U159" s="2" t="s">
        <v>542</v>
      </c>
    </row>
    <row r="160" spans="1:21" ht="15.75" customHeight="1" x14ac:dyDescent="0.4">
      <c r="C160" s="1" t="s">
        <v>768</v>
      </c>
      <c r="D160" s="1" t="s">
        <v>409</v>
      </c>
      <c r="E160" s="1" t="s">
        <v>794</v>
      </c>
      <c r="F160" s="2" t="s">
        <v>442</v>
      </c>
      <c r="G160" s="4" t="str">
        <f>_xlfn.UNICHAR(HEX2DEC(半角・全角[[#This Row],[Code(半)]]))</f>
        <v>A</v>
      </c>
      <c r="H160" s="4" t="str">
        <f>IF(ROW()&lt;=3, "-", IF((HEX2DEC(半角・全角[[#This Row],[Code(半)]])-1)=HEX2DEC($F159),"○", ""))</f>
        <v>○</v>
      </c>
      <c r="I160" s="2" t="s">
        <v>345</v>
      </c>
      <c r="J160" s="1" t="str">
        <f>_xlfn.UNICHAR(HEX2DEC(半角・全角[[#This Row],[Code(全)]]))</f>
        <v>Ａ</v>
      </c>
      <c r="K160" s="4" t="str">
        <f>IF(ROW()&lt;=3, "-", IF((HEX2DEC(半角・全角[[#This Row],[Code(全)]])-1)=HEX2DEC($I159),"○", ""))</f>
        <v>○</v>
      </c>
      <c r="L160" s="4" t="str">
        <f>TEXT(DEC2HEX(ABS(HEX2DEC(半角・全角[[#This Row],[Code(全)]])-HEX2DEC(半角・全角[[#This Row],[Code(半)]]))),"0000")</f>
        <v>FEE0</v>
      </c>
      <c r="M160" s="4" t="str">
        <f>SUBSTITUTE("NARROW_"&amp;半角・全角[[#This Row],[Prefix]]&amp;"_"&amp;半角・全角[[#This Row],[名称]],"-","_")</f>
        <v>NARROW_LATIN_CAPITAL_A</v>
      </c>
      <c r="N160" s="4" t="str">
        <f>SUBSTITUTE("WIDE_"&amp;半角・全角[[#This Row],[Prefix]]&amp;"_"&amp;半角・全角[[#This Row],[名称]],"-","_")</f>
        <v>WIDE_LATIN_CAPITAL_A</v>
      </c>
      <c r="O160" s="4">
        <f>HEX2DEC(半角・全角[[#This Row],[Code(全)]])</f>
        <v>65313</v>
      </c>
      <c r="P16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半角ASCIIA
/// &lt;/summary&gt;
public const char NARROW_LATIN_CAPITAL_A = '\u0041';</v>
      </c>
      <c r="Q16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全角ASCIIＡ
/// &lt;/summary&gt;
public const char WIDE_LATIN_CAPITAL_A = '\uFF21';</v>
      </c>
      <c r="R16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Chars.NARROW_LATIN_CAPITAL_A:
    resultCharArray[resultIndex++] = Chars.WIDE_LATIN_CAPITAL_A;
    break;</v>
      </c>
      <c r="S16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Chars.WIDE_LATIN_CAPITAL_A:
    resultCharArray[resultIndex++] = Chars.NARROW_LATIN_CAPITAL_A;
    break;</v>
      </c>
      <c r="T160" s="5" t="str">
        <f>"new NarrowWidePair() {Narrow = """&amp;半角・全角[[#This Row],[表示(半)]]&amp;""", Wide = """&amp;半角・全角[[#This Row],[表示(全)]]&amp;"""},"</f>
        <v>new NarrowWidePair() {Narrow = "A", Wide = "Ａ"},</v>
      </c>
      <c r="U160" s="2" t="s">
        <v>542</v>
      </c>
    </row>
    <row r="161" spans="3:21" ht="15.75" customHeight="1" x14ac:dyDescent="0.4">
      <c r="C161" s="1" t="s">
        <v>769</v>
      </c>
      <c r="D161" s="1" t="s">
        <v>409</v>
      </c>
      <c r="E161" s="1" t="s">
        <v>794</v>
      </c>
      <c r="F161" s="2" t="s">
        <v>443</v>
      </c>
      <c r="G161" s="4" t="str">
        <f>_xlfn.UNICHAR(HEX2DEC(半角・全角[[#This Row],[Code(半)]]))</f>
        <v>B</v>
      </c>
      <c r="H161" s="4" t="str">
        <f>IF(ROW()&lt;=3, "-", IF((HEX2DEC(半角・全角[[#This Row],[Code(半)]])-1)=HEX2DEC($F160),"○", ""))</f>
        <v>○</v>
      </c>
      <c r="I161" s="2" t="s">
        <v>346</v>
      </c>
      <c r="J161" s="1" t="str">
        <f>_xlfn.UNICHAR(HEX2DEC(半角・全角[[#This Row],[Code(全)]]))</f>
        <v>Ｂ</v>
      </c>
      <c r="K161" s="4" t="str">
        <f>IF(ROW()&lt;=3, "-", IF((HEX2DEC(半角・全角[[#This Row],[Code(全)]])-1)=HEX2DEC($I160),"○", ""))</f>
        <v>○</v>
      </c>
      <c r="L161" s="4" t="str">
        <f>TEXT(DEC2HEX(ABS(HEX2DEC(半角・全角[[#This Row],[Code(全)]])-HEX2DEC(半角・全角[[#This Row],[Code(半)]]))),"0000")</f>
        <v>FEE0</v>
      </c>
      <c r="M161" s="4" t="str">
        <f>SUBSTITUTE("NARROW_"&amp;半角・全角[[#This Row],[Prefix]]&amp;"_"&amp;半角・全角[[#This Row],[名称]],"-","_")</f>
        <v>NARROW_LATIN_CAPITAL_B</v>
      </c>
      <c r="N161" s="4" t="str">
        <f>SUBSTITUTE("WIDE_"&amp;半角・全角[[#This Row],[Prefix]]&amp;"_"&amp;半角・全角[[#This Row],[名称]],"-","_")</f>
        <v>WIDE_LATIN_CAPITAL_B</v>
      </c>
      <c r="O161" s="4">
        <f>HEX2DEC(半角・全角[[#This Row],[Code(全)]])</f>
        <v>65314</v>
      </c>
      <c r="P16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半角ASCIIB
/// &lt;/summary&gt;
public const char NARROW_LATIN_CAPITAL_B = '\u0042';</v>
      </c>
      <c r="Q16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全角ASCIIＢ
/// &lt;/summary&gt;
public const char WIDE_LATIN_CAPITAL_B = '\uFF22';</v>
      </c>
      <c r="R16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Chars.NARROW_LATIN_CAPITAL_B:
    resultCharArray[resultIndex++] = Chars.WIDE_LATIN_CAPITAL_B;
    break;</v>
      </c>
      <c r="S16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Chars.WIDE_LATIN_CAPITAL_B:
    resultCharArray[resultIndex++] = Chars.NARROW_LATIN_CAPITAL_B;
    break;</v>
      </c>
      <c r="T161" s="5" t="str">
        <f>"new NarrowWidePair() {Narrow = """&amp;半角・全角[[#This Row],[表示(半)]]&amp;""", Wide = """&amp;半角・全角[[#This Row],[表示(全)]]&amp;"""},"</f>
        <v>new NarrowWidePair() {Narrow = "B", Wide = "Ｂ"},</v>
      </c>
      <c r="U161" s="2" t="s">
        <v>542</v>
      </c>
    </row>
    <row r="162" spans="3:21" ht="15.75" customHeight="1" x14ac:dyDescent="0.4">
      <c r="C162" s="1" t="s">
        <v>770</v>
      </c>
      <c r="D162" s="1" t="s">
        <v>409</v>
      </c>
      <c r="E162" s="1" t="s">
        <v>794</v>
      </c>
      <c r="F162" s="2" t="s">
        <v>444</v>
      </c>
      <c r="G162" s="4" t="str">
        <f>_xlfn.UNICHAR(HEX2DEC(半角・全角[[#This Row],[Code(半)]]))</f>
        <v>C</v>
      </c>
      <c r="H162" s="4" t="str">
        <f>IF(ROW()&lt;=3, "-", IF((HEX2DEC(半角・全角[[#This Row],[Code(半)]])-1)=HEX2DEC($F161),"○", ""))</f>
        <v>○</v>
      </c>
      <c r="I162" s="2" t="s">
        <v>347</v>
      </c>
      <c r="J162" s="1" t="str">
        <f>_xlfn.UNICHAR(HEX2DEC(半角・全角[[#This Row],[Code(全)]]))</f>
        <v>Ｃ</v>
      </c>
      <c r="K162" s="4" t="str">
        <f>IF(ROW()&lt;=3, "-", IF((HEX2DEC(半角・全角[[#This Row],[Code(全)]])-1)=HEX2DEC($I161),"○", ""))</f>
        <v>○</v>
      </c>
      <c r="L162" s="4" t="str">
        <f>TEXT(DEC2HEX(ABS(HEX2DEC(半角・全角[[#This Row],[Code(全)]])-HEX2DEC(半角・全角[[#This Row],[Code(半)]]))),"0000")</f>
        <v>FEE0</v>
      </c>
      <c r="M162" s="4" t="str">
        <f>SUBSTITUTE("NARROW_"&amp;半角・全角[[#This Row],[Prefix]]&amp;"_"&amp;半角・全角[[#This Row],[名称]],"-","_")</f>
        <v>NARROW_LATIN_CAPITAL_C</v>
      </c>
      <c r="N162" s="4" t="str">
        <f>SUBSTITUTE("WIDE_"&amp;半角・全角[[#This Row],[Prefix]]&amp;"_"&amp;半角・全角[[#This Row],[名称]],"-","_")</f>
        <v>WIDE_LATIN_CAPITAL_C</v>
      </c>
      <c r="O162" s="4">
        <f>HEX2DEC(半角・全角[[#This Row],[Code(全)]])</f>
        <v>65315</v>
      </c>
      <c r="P16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半角ASCIIC
/// &lt;/summary&gt;
public const char NARROW_LATIN_CAPITAL_C = '\u0043';</v>
      </c>
      <c r="Q16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全角ASCIIＣ
/// &lt;/summary&gt;
public const char WIDE_LATIN_CAPITAL_C = '\uFF23';</v>
      </c>
      <c r="R16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Chars.NARROW_LATIN_CAPITAL_C:
    resultCharArray[resultIndex++] = Chars.WIDE_LATIN_CAPITAL_C;
    break;</v>
      </c>
      <c r="S16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Chars.WIDE_LATIN_CAPITAL_C:
    resultCharArray[resultIndex++] = Chars.NARROW_LATIN_CAPITAL_C;
    break;</v>
      </c>
      <c r="T162" s="5" t="str">
        <f>"new NarrowWidePair() {Narrow = """&amp;半角・全角[[#This Row],[表示(半)]]&amp;""", Wide = """&amp;半角・全角[[#This Row],[表示(全)]]&amp;"""},"</f>
        <v>new NarrowWidePair() {Narrow = "C", Wide = "Ｃ"},</v>
      </c>
      <c r="U162" s="2" t="s">
        <v>542</v>
      </c>
    </row>
    <row r="163" spans="3:21" ht="15.75" customHeight="1" x14ac:dyDescent="0.4">
      <c r="C163" s="1" t="s">
        <v>771</v>
      </c>
      <c r="D163" s="1" t="s">
        <v>409</v>
      </c>
      <c r="E163" s="1" t="s">
        <v>794</v>
      </c>
      <c r="F163" s="2" t="s">
        <v>445</v>
      </c>
      <c r="G163" s="4" t="str">
        <f>_xlfn.UNICHAR(HEX2DEC(半角・全角[[#This Row],[Code(半)]]))</f>
        <v>D</v>
      </c>
      <c r="H163" s="4" t="str">
        <f>IF(ROW()&lt;=3, "-", IF((HEX2DEC(半角・全角[[#This Row],[Code(半)]])-1)=HEX2DEC($F162),"○", ""))</f>
        <v>○</v>
      </c>
      <c r="I163" s="2" t="s">
        <v>348</v>
      </c>
      <c r="J163" s="1" t="str">
        <f>_xlfn.UNICHAR(HEX2DEC(半角・全角[[#This Row],[Code(全)]]))</f>
        <v>Ｄ</v>
      </c>
      <c r="K163" s="4" t="str">
        <f>IF(ROW()&lt;=3, "-", IF((HEX2DEC(半角・全角[[#This Row],[Code(全)]])-1)=HEX2DEC($I162),"○", ""))</f>
        <v>○</v>
      </c>
      <c r="L163" s="4" t="str">
        <f>TEXT(DEC2HEX(ABS(HEX2DEC(半角・全角[[#This Row],[Code(全)]])-HEX2DEC(半角・全角[[#This Row],[Code(半)]]))),"0000")</f>
        <v>FEE0</v>
      </c>
      <c r="M163" s="4" t="str">
        <f>SUBSTITUTE("NARROW_"&amp;半角・全角[[#This Row],[Prefix]]&amp;"_"&amp;半角・全角[[#This Row],[名称]],"-","_")</f>
        <v>NARROW_LATIN_CAPITAL_D</v>
      </c>
      <c r="N163" s="4" t="str">
        <f>SUBSTITUTE("WIDE_"&amp;半角・全角[[#This Row],[Prefix]]&amp;"_"&amp;半角・全角[[#This Row],[名称]],"-","_")</f>
        <v>WIDE_LATIN_CAPITAL_D</v>
      </c>
      <c r="O163" s="4">
        <f>HEX2DEC(半角・全角[[#This Row],[Code(全)]])</f>
        <v>65316</v>
      </c>
      <c r="P16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半角ASCIID
/// &lt;/summary&gt;
public const char NARROW_LATIN_CAPITAL_D = '\u0044';</v>
      </c>
      <c r="Q16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全角ASCIIＤ
/// &lt;/summary&gt;
public const char WIDE_LATIN_CAPITAL_D = '\uFF24';</v>
      </c>
      <c r="R16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Chars.NARROW_LATIN_CAPITAL_D:
    resultCharArray[resultIndex++] = Chars.WIDE_LATIN_CAPITAL_D;
    break;</v>
      </c>
      <c r="S16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Chars.WIDE_LATIN_CAPITAL_D:
    resultCharArray[resultIndex++] = Chars.NARROW_LATIN_CAPITAL_D;
    break;</v>
      </c>
      <c r="T163" s="5" t="str">
        <f>"new NarrowWidePair() {Narrow = """&amp;半角・全角[[#This Row],[表示(半)]]&amp;""", Wide = """&amp;半角・全角[[#This Row],[表示(全)]]&amp;"""},"</f>
        <v>new NarrowWidePair() {Narrow = "D", Wide = "Ｄ"},</v>
      </c>
      <c r="U163" s="2" t="s">
        <v>542</v>
      </c>
    </row>
    <row r="164" spans="3:21" ht="15.75" customHeight="1" x14ac:dyDescent="0.4">
      <c r="C164" s="1" t="s">
        <v>772</v>
      </c>
      <c r="D164" s="1" t="s">
        <v>409</v>
      </c>
      <c r="E164" s="1" t="s">
        <v>794</v>
      </c>
      <c r="F164" s="2" t="s">
        <v>446</v>
      </c>
      <c r="G164" s="4" t="str">
        <f>_xlfn.UNICHAR(HEX2DEC(半角・全角[[#This Row],[Code(半)]]))</f>
        <v>E</v>
      </c>
      <c r="H164" s="4" t="str">
        <f>IF(ROW()&lt;=3, "-", IF((HEX2DEC(半角・全角[[#This Row],[Code(半)]])-1)=HEX2DEC($F163),"○", ""))</f>
        <v>○</v>
      </c>
      <c r="I164" s="2" t="s">
        <v>349</v>
      </c>
      <c r="J164" s="1" t="str">
        <f>_xlfn.UNICHAR(HEX2DEC(半角・全角[[#This Row],[Code(全)]]))</f>
        <v>Ｅ</v>
      </c>
      <c r="K164" s="4" t="str">
        <f>IF(ROW()&lt;=3, "-", IF((HEX2DEC(半角・全角[[#This Row],[Code(全)]])-1)=HEX2DEC($I163),"○", ""))</f>
        <v>○</v>
      </c>
      <c r="L164" s="4" t="str">
        <f>TEXT(DEC2HEX(ABS(HEX2DEC(半角・全角[[#This Row],[Code(全)]])-HEX2DEC(半角・全角[[#This Row],[Code(半)]]))),"0000")</f>
        <v>FEE0</v>
      </c>
      <c r="M164" s="4" t="str">
        <f>SUBSTITUTE("NARROW_"&amp;半角・全角[[#This Row],[Prefix]]&amp;"_"&amp;半角・全角[[#This Row],[名称]],"-","_")</f>
        <v>NARROW_LATIN_CAPITAL_E</v>
      </c>
      <c r="N164" s="4" t="str">
        <f>SUBSTITUTE("WIDE_"&amp;半角・全角[[#This Row],[Prefix]]&amp;"_"&amp;半角・全角[[#This Row],[名称]],"-","_")</f>
        <v>WIDE_LATIN_CAPITAL_E</v>
      </c>
      <c r="O164" s="4">
        <f>HEX2DEC(半角・全角[[#This Row],[Code(全)]])</f>
        <v>65317</v>
      </c>
      <c r="P16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半角ASCIIE
/// &lt;/summary&gt;
public const char NARROW_LATIN_CAPITAL_E = '\u0045';</v>
      </c>
      <c r="Q16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全角ASCIIＥ
/// &lt;/summary&gt;
public const char WIDE_LATIN_CAPITAL_E = '\uFF25';</v>
      </c>
      <c r="R16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Chars.NARROW_LATIN_CAPITAL_E:
    resultCharArray[resultIndex++] = Chars.WIDE_LATIN_CAPITAL_E;
    break;</v>
      </c>
      <c r="S16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Chars.WIDE_LATIN_CAPITAL_E:
    resultCharArray[resultIndex++] = Chars.NARROW_LATIN_CAPITAL_E;
    break;</v>
      </c>
      <c r="T164" s="5" t="str">
        <f>"new NarrowWidePair() {Narrow = """&amp;半角・全角[[#This Row],[表示(半)]]&amp;""", Wide = """&amp;半角・全角[[#This Row],[表示(全)]]&amp;"""},"</f>
        <v>new NarrowWidePair() {Narrow = "E", Wide = "Ｅ"},</v>
      </c>
      <c r="U164" s="2" t="s">
        <v>542</v>
      </c>
    </row>
    <row r="165" spans="3:21" ht="15.75" customHeight="1" x14ac:dyDescent="0.4">
      <c r="C165" s="1" t="s">
        <v>773</v>
      </c>
      <c r="D165" s="1" t="s">
        <v>409</v>
      </c>
      <c r="E165" s="1" t="s">
        <v>794</v>
      </c>
      <c r="F165" s="2" t="s">
        <v>447</v>
      </c>
      <c r="G165" s="4" t="str">
        <f>_xlfn.UNICHAR(HEX2DEC(半角・全角[[#This Row],[Code(半)]]))</f>
        <v>F</v>
      </c>
      <c r="H165" s="4" t="str">
        <f>IF(ROW()&lt;=3, "-", IF((HEX2DEC(半角・全角[[#This Row],[Code(半)]])-1)=HEX2DEC($F164),"○", ""))</f>
        <v>○</v>
      </c>
      <c r="I165" s="2" t="s">
        <v>350</v>
      </c>
      <c r="J165" s="1" t="str">
        <f>_xlfn.UNICHAR(HEX2DEC(半角・全角[[#This Row],[Code(全)]]))</f>
        <v>Ｆ</v>
      </c>
      <c r="K165" s="4" t="str">
        <f>IF(ROW()&lt;=3, "-", IF((HEX2DEC(半角・全角[[#This Row],[Code(全)]])-1)=HEX2DEC($I164),"○", ""))</f>
        <v>○</v>
      </c>
      <c r="L165" s="4" t="str">
        <f>TEXT(DEC2HEX(ABS(HEX2DEC(半角・全角[[#This Row],[Code(全)]])-HEX2DEC(半角・全角[[#This Row],[Code(半)]]))),"0000")</f>
        <v>FEE0</v>
      </c>
      <c r="M165" s="4" t="str">
        <f>SUBSTITUTE("NARROW_"&amp;半角・全角[[#This Row],[Prefix]]&amp;"_"&amp;半角・全角[[#This Row],[名称]],"-","_")</f>
        <v>NARROW_LATIN_CAPITAL_F</v>
      </c>
      <c r="N165" s="4" t="str">
        <f>SUBSTITUTE("WIDE_"&amp;半角・全角[[#This Row],[Prefix]]&amp;"_"&amp;半角・全角[[#This Row],[名称]],"-","_")</f>
        <v>WIDE_LATIN_CAPITAL_F</v>
      </c>
      <c r="O165" s="4">
        <f>HEX2DEC(半角・全角[[#This Row],[Code(全)]])</f>
        <v>65318</v>
      </c>
      <c r="P16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半角ASCIIF
/// &lt;/summary&gt;
public const char NARROW_LATIN_CAPITAL_F = '\u0046';</v>
      </c>
      <c r="Q16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全角ASCIIＦ
/// &lt;/summary&gt;
public const char WIDE_LATIN_CAPITAL_F = '\uFF26';</v>
      </c>
      <c r="R16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Chars.NARROW_LATIN_CAPITAL_F:
    resultCharArray[resultIndex++] = Chars.WIDE_LATIN_CAPITAL_F;
    break;</v>
      </c>
      <c r="S16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Chars.WIDE_LATIN_CAPITAL_F:
    resultCharArray[resultIndex++] = Chars.NARROW_LATIN_CAPITAL_F;
    break;</v>
      </c>
      <c r="T165" s="5" t="str">
        <f>"new NarrowWidePair() {Narrow = """&amp;半角・全角[[#This Row],[表示(半)]]&amp;""", Wide = """&amp;半角・全角[[#This Row],[表示(全)]]&amp;"""},"</f>
        <v>new NarrowWidePair() {Narrow = "F", Wide = "Ｆ"},</v>
      </c>
      <c r="U165" s="2" t="s">
        <v>542</v>
      </c>
    </row>
    <row r="166" spans="3:21" ht="15.75" customHeight="1" x14ac:dyDescent="0.4">
      <c r="C166" s="1" t="s">
        <v>774</v>
      </c>
      <c r="D166" s="1" t="s">
        <v>409</v>
      </c>
      <c r="E166" s="1" t="s">
        <v>794</v>
      </c>
      <c r="F166" s="2" t="s">
        <v>448</v>
      </c>
      <c r="G166" s="4" t="str">
        <f>_xlfn.UNICHAR(HEX2DEC(半角・全角[[#This Row],[Code(半)]]))</f>
        <v>G</v>
      </c>
      <c r="H166" s="4" t="str">
        <f>IF(ROW()&lt;=3, "-", IF((HEX2DEC(半角・全角[[#This Row],[Code(半)]])-1)=HEX2DEC($F165),"○", ""))</f>
        <v>○</v>
      </c>
      <c r="I166" s="2" t="s">
        <v>351</v>
      </c>
      <c r="J166" s="1" t="str">
        <f>_xlfn.UNICHAR(HEX2DEC(半角・全角[[#This Row],[Code(全)]]))</f>
        <v>Ｇ</v>
      </c>
      <c r="K166" s="4" t="str">
        <f>IF(ROW()&lt;=3, "-", IF((HEX2DEC(半角・全角[[#This Row],[Code(全)]])-1)=HEX2DEC($I165),"○", ""))</f>
        <v>○</v>
      </c>
      <c r="L166" s="4" t="str">
        <f>TEXT(DEC2HEX(ABS(HEX2DEC(半角・全角[[#This Row],[Code(全)]])-HEX2DEC(半角・全角[[#This Row],[Code(半)]]))),"0000")</f>
        <v>FEE0</v>
      </c>
      <c r="M166" s="4" t="str">
        <f>SUBSTITUTE("NARROW_"&amp;半角・全角[[#This Row],[Prefix]]&amp;"_"&amp;半角・全角[[#This Row],[名称]],"-","_")</f>
        <v>NARROW_LATIN_CAPITAL_G</v>
      </c>
      <c r="N166" s="4" t="str">
        <f>SUBSTITUTE("WIDE_"&amp;半角・全角[[#This Row],[Prefix]]&amp;"_"&amp;半角・全角[[#This Row],[名称]],"-","_")</f>
        <v>WIDE_LATIN_CAPITAL_G</v>
      </c>
      <c r="O166" s="4">
        <f>HEX2DEC(半角・全角[[#This Row],[Code(全)]])</f>
        <v>65319</v>
      </c>
      <c r="P16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半角ASCIIG
/// &lt;/summary&gt;
public const char NARROW_LATIN_CAPITAL_G = '\u0047';</v>
      </c>
      <c r="Q16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全角ASCIIＧ
/// &lt;/summary&gt;
public const char WIDE_LATIN_CAPITAL_G = '\uFF27';</v>
      </c>
      <c r="R16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Chars.NARROW_LATIN_CAPITAL_G:
    resultCharArray[resultIndex++] = Chars.WIDE_LATIN_CAPITAL_G;
    break;</v>
      </c>
      <c r="S16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Chars.WIDE_LATIN_CAPITAL_G:
    resultCharArray[resultIndex++] = Chars.NARROW_LATIN_CAPITAL_G;
    break;</v>
      </c>
      <c r="T166" s="5" t="str">
        <f>"new NarrowWidePair() {Narrow = """&amp;半角・全角[[#This Row],[表示(半)]]&amp;""", Wide = """&amp;半角・全角[[#This Row],[表示(全)]]&amp;"""},"</f>
        <v>new NarrowWidePair() {Narrow = "G", Wide = "Ｇ"},</v>
      </c>
      <c r="U166" s="2" t="s">
        <v>542</v>
      </c>
    </row>
    <row r="167" spans="3:21" ht="15.75" customHeight="1" x14ac:dyDescent="0.4">
      <c r="C167" s="1" t="s">
        <v>775</v>
      </c>
      <c r="D167" s="1" t="s">
        <v>409</v>
      </c>
      <c r="E167" s="1" t="s">
        <v>794</v>
      </c>
      <c r="F167" s="2" t="s">
        <v>449</v>
      </c>
      <c r="G167" s="4" t="str">
        <f>_xlfn.UNICHAR(HEX2DEC(半角・全角[[#This Row],[Code(半)]]))</f>
        <v>H</v>
      </c>
      <c r="H167" s="4" t="str">
        <f>IF(ROW()&lt;=3, "-", IF((HEX2DEC(半角・全角[[#This Row],[Code(半)]])-1)=HEX2DEC($F166),"○", ""))</f>
        <v>○</v>
      </c>
      <c r="I167" s="2" t="s">
        <v>352</v>
      </c>
      <c r="J167" s="1" t="str">
        <f>_xlfn.UNICHAR(HEX2DEC(半角・全角[[#This Row],[Code(全)]]))</f>
        <v>Ｈ</v>
      </c>
      <c r="K167" s="4" t="str">
        <f>IF(ROW()&lt;=3, "-", IF((HEX2DEC(半角・全角[[#This Row],[Code(全)]])-1)=HEX2DEC($I166),"○", ""))</f>
        <v>○</v>
      </c>
      <c r="L167" s="4" t="str">
        <f>TEXT(DEC2HEX(ABS(HEX2DEC(半角・全角[[#This Row],[Code(全)]])-HEX2DEC(半角・全角[[#This Row],[Code(半)]]))),"0000")</f>
        <v>FEE0</v>
      </c>
      <c r="M167" s="4" t="str">
        <f>SUBSTITUTE("NARROW_"&amp;半角・全角[[#This Row],[Prefix]]&amp;"_"&amp;半角・全角[[#This Row],[名称]],"-","_")</f>
        <v>NARROW_LATIN_CAPITAL_H</v>
      </c>
      <c r="N167" s="4" t="str">
        <f>SUBSTITUTE("WIDE_"&amp;半角・全角[[#This Row],[Prefix]]&amp;"_"&amp;半角・全角[[#This Row],[名称]],"-","_")</f>
        <v>WIDE_LATIN_CAPITAL_H</v>
      </c>
      <c r="O167" s="4">
        <f>HEX2DEC(半角・全角[[#This Row],[Code(全)]])</f>
        <v>65320</v>
      </c>
      <c r="P16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半角ASCIIH
/// &lt;/summary&gt;
public const char NARROW_LATIN_CAPITAL_H = '\u0048';</v>
      </c>
      <c r="Q16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全角ASCIIＨ
/// &lt;/summary&gt;
public const char WIDE_LATIN_CAPITAL_H = '\uFF28';</v>
      </c>
      <c r="R16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Chars.NARROW_LATIN_CAPITAL_H:
    resultCharArray[resultIndex++] = Chars.WIDE_LATIN_CAPITAL_H;
    break;</v>
      </c>
      <c r="S16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Chars.WIDE_LATIN_CAPITAL_H:
    resultCharArray[resultIndex++] = Chars.NARROW_LATIN_CAPITAL_H;
    break;</v>
      </c>
      <c r="T167" s="5" t="str">
        <f>"new NarrowWidePair() {Narrow = """&amp;半角・全角[[#This Row],[表示(半)]]&amp;""", Wide = """&amp;半角・全角[[#This Row],[表示(全)]]&amp;"""},"</f>
        <v>new NarrowWidePair() {Narrow = "H", Wide = "Ｈ"},</v>
      </c>
      <c r="U167" s="2" t="s">
        <v>542</v>
      </c>
    </row>
    <row r="168" spans="3:21" ht="15.75" customHeight="1" x14ac:dyDescent="0.4">
      <c r="C168" s="1" t="s">
        <v>776</v>
      </c>
      <c r="D168" s="1" t="s">
        <v>409</v>
      </c>
      <c r="E168" s="1" t="s">
        <v>794</v>
      </c>
      <c r="F168" s="2" t="s">
        <v>450</v>
      </c>
      <c r="G168" s="4" t="str">
        <f>_xlfn.UNICHAR(HEX2DEC(半角・全角[[#This Row],[Code(半)]]))</f>
        <v>I</v>
      </c>
      <c r="H168" s="4" t="str">
        <f>IF(ROW()&lt;=3, "-", IF((HEX2DEC(半角・全角[[#This Row],[Code(半)]])-1)=HEX2DEC($F167),"○", ""))</f>
        <v>○</v>
      </c>
      <c r="I168" s="2" t="s">
        <v>353</v>
      </c>
      <c r="J168" s="1" t="str">
        <f>_xlfn.UNICHAR(HEX2DEC(半角・全角[[#This Row],[Code(全)]]))</f>
        <v>Ｉ</v>
      </c>
      <c r="K168" s="4" t="str">
        <f>IF(ROW()&lt;=3, "-", IF((HEX2DEC(半角・全角[[#This Row],[Code(全)]])-1)=HEX2DEC($I167),"○", ""))</f>
        <v>○</v>
      </c>
      <c r="L168" s="4" t="str">
        <f>TEXT(DEC2HEX(ABS(HEX2DEC(半角・全角[[#This Row],[Code(全)]])-HEX2DEC(半角・全角[[#This Row],[Code(半)]]))),"0000")</f>
        <v>FEE0</v>
      </c>
      <c r="M168" s="4" t="str">
        <f>SUBSTITUTE("NARROW_"&amp;半角・全角[[#This Row],[Prefix]]&amp;"_"&amp;半角・全角[[#This Row],[名称]],"-","_")</f>
        <v>NARROW_LATIN_CAPITAL_I</v>
      </c>
      <c r="N168" s="4" t="str">
        <f>SUBSTITUTE("WIDE_"&amp;半角・全角[[#This Row],[Prefix]]&amp;"_"&amp;半角・全角[[#This Row],[名称]],"-","_")</f>
        <v>WIDE_LATIN_CAPITAL_I</v>
      </c>
      <c r="O168" s="4">
        <f>HEX2DEC(半角・全角[[#This Row],[Code(全)]])</f>
        <v>65321</v>
      </c>
      <c r="P16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半角ASCIII
/// &lt;/summary&gt;
public const char NARROW_LATIN_CAPITAL_I = '\u0049';</v>
      </c>
      <c r="Q16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全角ASCIIＩ
/// &lt;/summary&gt;
public const char WIDE_LATIN_CAPITAL_I = '\uFF29';</v>
      </c>
      <c r="R16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Chars.NARROW_LATIN_CAPITAL_I:
    resultCharArray[resultIndex++] = Chars.WIDE_LATIN_CAPITAL_I;
    break;</v>
      </c>
      <c r="S16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Chars.WIDE_LATIN_CAPITAL_I:
    resultCharArray[resultIndex++] = Chars.NARROW_LATIN_CAPITAL_I;
    break;</v>
      </c>
      <c r="T168" s="5" t="str">
        <f>"new NarrowWidePair() {Narrow = """&amp;半角・全角[[#This Row],[表示(半)]]&amp;""", Wide = """&amp;半角・全角[[#This Row],[表示(全)]]&amp;"""},"</f>
        <v>new NarrowWidePair() {Narrow = "I", Wide = "Ｉ"},</v>
      </c>
      <c r="U168" s="2" t="s">
        <v>542</v>
      </c>
    </row>
    <row r="169" spans="3:21" ht="15.75" customHeight="1" x14ac:dyDescent="0.4">
      <c r="C169" s="1" t="s">
        <v>777</v>
      </c>
      <c r="D169" s="1" t="s">
        <v>409</v>
      </c>
      <c r="E169" s="1" t="s">
        <v>794</v>
      </c>
      <c r="F169" s="2" t="s">
        <v>451</v>
      </c>
      <c r="G169" s="4" t="str">
        <f>_xlfn.UNICHAR(HEX2DEC(半角・全角[[#This Row],[Code(半)]]))</f>
        <v>J</v>
      </c>
      <c r="H169" s="4" t="str">
        <f>IF(ROW()&lt;=3, "-", IF((HEX2DEC(半角・全角[[#This Row],[Code(半)]])-1)=HEX2DEC($F168),"○", ""))</f>
        <v>○</v>
      </c>
      <c r="I169" s="2" t="s">
        <v>354</v>
      </c>
      <c r="J169" s="1" t="str">
        <f>_xlfn.UNICHAR(HEX2DEC(半角・全角[[#This Row],[Code(全)]]))</f>
        <v>Ｊ</v>
      </c>
      <c r="K169" s="4" t="str">
        <f>IF(ROW()&lt;=3, "-", IF((HEX2DEC(半角・全角[[#This Row],[Code(全)]])-1)=HEX2DEC($I168),"○", ""))</f>
        <v>○</v>
      </c>
      <c r="L169" s="4" t="str">
        <f>TEXT(DEC2HEX(ABS(HEX2DEC(半角・全角[[#This Row],[Code(全)]])-HEX2DEC(半角・全角[[#This Row],[Code(半)]]))),"0000")</f>
        <v>FEE0</v>
      </c>
      <c r="M169" s="4" t="str">
        <f>SUBSTITUTE("NARROW_"&amp;半角・全角[[#This Row],[Prefix]]&amp;"_"&amp;半角・全角[[#This Row],[名称]],"-","_")</f>
        <v>NARROW_LATIN_CAPITAL_J</v>
      </c>
      <c r="N169" s="4" t="str">
        <f>SUBSTITUTE("WIDE_"&amp;半角・全角[[#This Row],[Prefix]]&amp;"_"&amp;半角・全角[[#This Row],[名称]],"-","_")</f>
        <v>WIDE_LATIN_CAPITAL_J</v>
      </c>
      <c r="O169" s="4">
        <f>HEX2DEC(半角・全角[[#This Row],[Code(全)]])</f>
        <v>65322</v>
      </c>
      <c r="P16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半角ASCIIJ
/// &lt;/summary&gt;
public const char NARROW_LATIN_CAPITAL_J = '\u004A';</v>
      </c>
      <c r="Q16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全角ASCIIＪ
/// &lt;/summary&gt;
public const char WIDE_LATIN_CAPITAL_J = '\uFF2A';</v>
      </c>
      <c r="R16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Chars.NARROW_LATIN_CAPITAL_J:
    resultCharArray[resultIndex++] = Chars.WIDE_LATIN_CAPITAL_J;
    break;</v>
      </c>
      <c r="S16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Chars.WIDE_LATIN_CAPITAL_J:
    resultCharArray[resultIndex++] = Chars.NARROW_LATIN_CAPITAL_J;
    break;</v>
      </c>
      <c r="T169" s="5" t="str">
        <f>"new NarrowWidePair() {Narrow = """&amp;半角・全角[[#This Row],[表示(半)]]&amp;""", Wide = """&amp;半角・全角[[#This Row],[表示(全)]]&amp;"""},"</f>
        <v>new NarrowWidePair() {Narrow = "J", Wide = "Ｊ"},</v>
      </c>
      <c r="U169" s="2" t="s">
        <v>542</v>
      </c>
    </row>
    <row r="170" spans="3:21" ht="15.75" customHeight="1" x14ac:dyDescent="0.4">
      <c r="C170" s="1" t="s">
        <v>778</v>
      </c>
      <c r="D170" s="1" t="s">
        <v>409</v>
      </c>
      <c r="E170" s="1" t="s">
        <v>794</v>
      </c>
      <c r="F170" s="2" t="s">
        <v>452</v>
      </c>
      <c r="G170" s="4" t="str">
        <f>_xlfn.UNICHAR(HEX2DEC(半角・全角[[#This Row],[Code(半)]]))</f>
        <v>K</v>
      </c>
      <c r="H170" s="4" t="str">
        <f>IF(ROW()&lt;=3, "-", IF((HEX2DEC(半角・全角[[#This Row],[Code(半)]])-1)=HEX2DEC($F169),"○", ""))</f>
        <v>○</v>
      </c>
      <c r="I170" s="2" t="s">
        <v>355</v>
      </c>
      <c r="J170" s="1" t="str">
        <f>_xlfn.UNICHAR(HEX2DEC(半角・全角[[#This Row],[Code(全)]]))</f>
        <v>Ｋ</v>
      </c>
      <c r="K170" s="4" t="str">
        <f>IF(ROW()&lt;=3, "-", IF((HEX2DEC(半角・全角[[#This Row],[Code(全)]])-1)=HEX2DEC($I169),"○", ""))</f>
        <v>○</v>
      </c>
      <c r="L170" s="4" t="str">
        <f>TEXT(DEC2HEX(ABS(HEX2DEC(半角・全角[[#This Row],[Code(全)]])-HEX2DEC(半角・全角[[#This Row],[Code(半)]]))),"0000")</f>
        <v>FEE0</v>
      </c>
      <c r="M170" s="4" t="str">
        <f>SUBSTITUTE("NARROW_"&amp;半角・全角[[#This Row],[Prefix]]&amp;"_"&amp;半角・全角[[#This Row],[名称]],"-","_")</f>
        <v>NARROW_LATIN_CAPITAL_K</v>
      </c>
      <c r="N170" s="4" t="str">
        <f>SUBSTITUTE("WIDE_"&amp;半角・全角[[#This Row],[Prefix]]&amp;"_"&amp;半角・全角[[#This Row],[名称]],"-","_")</f>
        <v>WIDE_LATIN_CAPITAL_K</v>
      </c>
      <c r="O170" s="4">
        <f>HEX2DEC(半角・全角[[#This Row],[Code(全)]])</f>
        <v>65323</v>
      </c>
      <c r="P17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半角ASCIIK
/// &lt;/summary&gt;
public const char NARROW_LATIN_CAPITAL_K = '\u004B';</v>
      </c>
      <c r="Q17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全角ASCIIＫ
/// &lt;/summary&gt;
public const char WIDE_LATIN_CAPITAL_K = '\uFF2B';</v>
      </c>
      <c r="R17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Chars.NARROW_LATIN_CAPITAL_K:
    resultCharArray[resultIndex++] = Chars.WIDE_LATIN_CAPITAL_K;
    break;</v>
      </c>
      <c r="S17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Chars.WIDE_LATIN_CAPITAL_K:
    resultCharArray[resultIndex++] = Chars.NARROW_LATIN_CAPITAL_K;
    break;</v>
      </c>
      <c r="T170" s="5" t="str">
        <f>"new NarrowWidePair() {Narrow = """&amp;半角・全角[[#This Row],[表示(半)]]&amp;""", Wide = """&amp;半角・全角[[#This Row],[表示(全)]]&amp;"""},"</f>
        <v>new NarrowWidePair() {Narrow = "K", Wide = "Ｋ"},</v>
      </c>
      <c r="U170" s="2" t="s">
        <v>542</v>
      </c>
    </row>
    <row r="171" spans="3:21" ht="15.75" customHeight="1" x14ac:dyDescent="0.4">
      <c r="C171" s="1" t="s">
        <v>779</v>
      </c>
      <c r="D171" s="1" t="s">
        <v>409</v>
      </c>
      <c r="E171" s="1" t="s">
        <v>794</v>
      </c>
      <c r="F171" s="2" t="s">
        <v>453</v>
      </c>
      <c r="G171" s="4" t="str">
        <f>_xlfn.UNICHAR(HEX2DEC(半角・全角[[#This Row],[Code(半)]]))</f>
        <v>L</v>
      </c>
      <c r="H171" s="4" t="str">
        <f>IF(ROW()&lt;=3, "-", IF((HEX2DEC(半角・全角[[#This Row],[Code(半)]])-1)=HEX2DEC($F170),"○", ""))</f>
        <v>○</v>
      </c>
      <c r="I171" s="2" t="s">
        <v>356</v>
      </c>
      <c r="J171" s="1" t="str">
        <f>_xlfn.UNICHAR(HEX2DEC(半角・全角[[#This Row],[Code(全)]]))</f>
        <v>Ｌ</v>
      </c>
      <c r="K171" s="4" t="str">
        <f>IF(ROW()&lt;=3, "-", IF((HEX2DEC(半角・全角[[#This Row],[Code(全)]])-1)=HEX2DEC($I170),"○", ""))</f>
        <v>○</v>
      </c>
      <c r="L171" s="4" t="str">
        <f>TEXT(DEC2HEX(ABS(HEX2DEC(半角・全角[[#This Row],[Code(全)]])-HEX2DEC(半角・全角[[#This Row],[Code(半)]]))),"0000")</f>
        <v>FEE0</v>
      </c>
      <c r="M171" s="4" t="str">
        <f>SUBSTITUTE("NARROW_"&amp;半角・全角[[#This Row],[Prefix]]&amp;"_"&amp;半角・全角[[#This Row],[名称]],"-","_")</f>
        <v>NARROW_LATIN_CAPITAL_L</v>
      </c>
      <c r="N171" s="4" t="str">
        <f>SUBSTITUTE("WIDE_"&amp;半角・全角[[#This Row],[Prefix]]&amp;"_"&amp;半角・全角[[#This Row],[名称]],"-","_")</f>
        <v>WIDE_LATIN_CAPITAL_L</v>
      </c>
      <c r="O171" s="4">
        <f>HEX2DEC(半角・全角[[#This Row],[Code(全)]])</f>
        <v>65324</v>
      </c>
      <c r="P17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半角ASCIIL
/// &lt;/summary&gt;
public const char NARROW_LATIN_CAPITAL_L = '\u004C';</v>
      </c>
      <c r="Q17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全角ASCIIＬ
/// &lt;/summary&gt;
public const char WIDE_LATIN_CAPITAL_L = '\uFF2C';</v>
      </c>
      <c r="R17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Chars.NARROW_LATIN_CAPITAL_L:
    resultCharArray[resultIndex++] = Chars.WIDE_LATIN_CAPITAL_L;
    break;</v>
      </c>
      <c r="S17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Chars.WIDE_LATIN_CAPITAL_L:
    resultCharArray[resultIndex++] = Chars.NARROW_LATIN_CAPITAL_L;
    break;</v>
      </c>
      <c r="T171" s="5" t="str">
        <f>"new NarrowWidePair() {Narrow = """&amp;半角・全角[[#This Row],[表示(半)]]&amp;""", Wide = """&amp;半角・全角[[#This Row],[表示(全)]]&amp;"""},"</f>
        <v>new NarrowWidePair() {Narrow = "L", Wide = "Ｌ"},</v>
      </c>
      <c r="U171" s="2" t="s">
        <v>542</v>
      </c>
    </row>
    <row r="172" spans="3:21" ht="15.75" customHeight="1" x14ac:dyDescent="0.4">
      <c r="C172" s="1" t="s">
        <v>780</v>
      </c>
      <c r="D172" s="1" t="s">
        <v>409</v>
      </c>
      <c r="E172" s="1" t="s">
        <v>794</v>
      </c>
      <c r="F172" s="2" t="s">
        <v>454</v>
      </c>
      <c r="G172" s="4" t="str">
        <f>_xlfn.UNICHAR(HEX2DEC(半角・全角[[#This Row],[Code(半)]]))</f>
        <v>M</v>
      </c>
      <c r="H172" s="4" t="str">
        <f>IF(ROW()&lt;=3, "-", IF((HEX2DEC(半角・全角[[#This Row],[Code(半)]])-1)=HEX2DEC($F171),"○", ""))</f>
        <v>○</v>
      </c>
      <c r="I172" s="2" t="s">
        <v>357</v>
      </c>
      <c r="J172" s="1" t="str">
        <f>_xlfn.UNICHAR(HEX2DEC(半角・全角[[#This Row],[Code(全)]]))</f>
        <v>Ｍ</v>
      </c>
      <c r="K172" s="4" t="str">
        <f>IF(ROW()&lt;=3, "-", IF((HEX2DEC(半角・全角[[#This Row],[Code(全)]])-1)=HEX2DEC($I171),"○", ""))</f>
        <v>○</v>
      </c>
      <c r="L172" s="4" t="str">
        <f>TEXT(DEC2HEX(ABS(HEX2DEC(半角・全角[[#This Row],[Code(全)]])-HEX2DEC(半角・全角[[#This Row],[Code(半)]]))),"0000")</f>
        <v>FEE0</v>
      </c>
      <c r="M172" s="4" t="str">
        <f>SUBSTITUTE("NARROW_"&amp;半角・全角[[#This Row],[Prefix]]&amp;"_"&amp;半角・全角[[#This Row],[名称]],"-","_")</f>
        <v>NARROW_LATIN_CAPITAL_M</v>
      </c>
      <c r="N172" s="4" t="str">
        <f>SUBSTITUTE("WIDE_"&amp;半角・全角[[#This Row],[Prefix]]&amp;"_"&amp;半角・全角[[#This Row],[名称]],"-","_")</f>
        <v>WIDE_LATIN_CAPITAL_M</v>
      </c>
      <c r="O172" s="4">
        <f>HEX2DEC(半角・全角[[#This Row],[Code(全)]])</f>
        <v>65325</v>
      </c>
      <c r="P17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半角ASCIIM
/// &lt;/summary&gt;
public const char NARROW_LATIN_CAPITAL_M = '\u004D';</v>
      </c>
      <c r="Q17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全角ASCIIＭ
/// &lt;/summary&gt;
public const char WIDE_LATIN_CAPITAL_M = '\uFF2D';</v>
      </c>
      <c r="R17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Chars.NARROW_LATIN_CAPITAL_M:
    resultCharArray[resultIndex++] = Chars.WIDE_LATIN_CAPITAL_M;
    break;</v>
      </c>
      <c r="S17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Chars.WIDE_LATIN_CAPITAL_M:
    resultCharArray[resultIndex++] = Chars.NARROW_LATIN_CAPITAL_M;
    break;</v>
      </c>
      <c r="T172" s="5" t="str">
        <f>"new NarrowWidePair() {Narrow = """&amp;半角・全角[[#This Row],[表示(半)]]&amp;""", Wide = """&amp;半角・全角[[#This Row],[表示(全)]]&amp;"""},"</f>
        <v>new NarrowWidePair() {Narrow = "M", Wide = "Ｍ"},</v>
      </c>
      <c r="U172" s="2" t="s">
        <v>542</v>
      </c>
    </row>
    <row r="173" spans="3:21" ht="15.75" customHeight="1" x14ac:dyDescent="0.4">
      <c r="C173" s="1" t="s">
        <v>781</v>
      </c>
      <c r="D173" s="1" t="s">
        <v>409</v>
      </c>
      <c r="E173" s="1" t="s">
        <v>794</v>
      </c>
      <c r="F173" s="2" t="s">
        <v>455</v>
      </c>
      <c r="G173" s="4" t="str">
        <f>_xlfn.UNICHAR(HEX2DEC(半角・全角[[#This Row],[Code(半)]]))</f>
        <v>N</v>
      </c>
      <c r="H173" s="4" t="str">
        <f>IF(ROW()&lt;=3, "-", IF((HEX2DEC(半角・全角[[#This Row],[Code(半)]])-1)=HEX2DEC($F172),"○", ""))</f>
        <v>○</v>
      </c>
      <c r="I173" s="2" t="s">
        <v>358</v>
      </c>
      <c r="J173" s="1" t="str">
        <f>_xlfn.UNICHAR(HEX2DEC(半角・全角[[#This Row],[Code(全)]]))</f>
        <v>Ｎ</v>
      </c>
      <c r="K173" s="4" t="str">
        <f>IF(ROW()&lt;=3, "-", IF((HEX2DEC(半角・全角[[#This Row],[Code(全)]])-1)=HEX2DEC($I172),"○", ""))</f>
        <v>○</v>
      </c>
      <c r="L173" s="4" t="str">
        <f>TEXT(DEC2HEX(ABS(HEX2DEC(半角・全角[[#This Row],[Code(全)]])-HEX2DEC(半角・全角[[#This Row],[Code(半)]]))),"0000")</f>
        <v>FEE0</v>
      </c>
      <c r="M173" s="4" t="str">
        <f>SUBSTITUTE("NARROW_"&amp;半角・全角[[#This Row],[Prefix]]&amp;"_"&amp;半角・全角[[#This Row],[名称]],"-","_")</f>
        <v>NARROW_LATIN_CAPITAL_N</v>
      </c>
      <c r="N173" s="4" t="str">
        <f>SUBSTITUTE("WIDE_"&amp;半角・全角[[#This Row],[Prefix]]&amp;"_"&amp;半角・全角[[#This Row],[名称]],"-","_")</f>
        <v>WIDE_LATIN_CAPITAL_N</v>
      </c>
      <c r="O173" s="4">
        <f>HEX2DEC(半角・全角[[#This Row],[Code(全)]])</f>
        <v>65326</v>
      </c>
      <c r="P17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半角ASCIIN
/// &lt;/summary&gt;
public const char NARROW_LATIN_CAPITAL_N = '\u004E';</v>
      </c>
      <c r="Q17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全角ASCIIＮ
/// &lt;/summary&gt;
public const char WIDE_LATIN_CAPITAL_N = '\uFF2E';</v>
      </c>
      <c r="R17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Chars.NARROW_LATIN_CAPITAL_N:
    resultCharArray[resultIndex++] = Chars.WIDE_LATIN_CAPITAL_N;
    break;</v>
      </c>
      <c r="S17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Chars.WIDE_LATIN_CAPITAL_N:
    resultCharArray[resultIndex++] = Chars.NARROW_LATIN_CAPITAL_N;
    break;</v>
      </c>
      <c r="T173" s="5" t="str">
        <f>"new NarrowWidePair() {Narrow = """&amp;半角・全角[[#This Row],[表示(半)]]&amp;""", Wide = """&amp;半角・全角[[#This Row],[表示(全)]]&amp;"""},"</f>
        <v>new NarrowWidePair() {Narrow = "N", Wide = "Ｎ"},</v>
      </c>
      <c r="U173" s="2" t="s">
        <v>542</v>
      </c>
    </row>
    <row r="174" spans="3:21" ht="15.75" customHeight="1" x14ac:dyDescent="0.4">
      <c r="C174" s="1" t="s">
        <v>782</v>
      </c>
      <c r="D174" s="1" t="s">
        <v>409</v>
      </c>
      <c r="E174" s="1" t="s">
        <v>794</v>
      </c>
      <c r="F174" s="2" t="s">
        <v>456</v>
      </c>
      <c r="G174" s="4" t="str">
        <f>_xlfn.UNICHAR(HEX2DEC(半角・全角[[#This Row],[Code(半)]]))</f>
        <v>O</v>
      </c>
      <c r="H174" s="4" t="str">
        <f>IF(ROW()&lt;=3, "-", IF((HEX2DEC(半角・全角[[#This Row],[Code(半)]])-1)=HEX2DEC($F173),"○", ""))</f>
        <v>○</v>
      </c>
      <c r="I174" s="2" t="s">
        <v>359</v>
      </c>
      <c r="J174" s="1" t="str">
        <f>_xlfn.UNICHAR(HEX2DEC(半角・全角[[#This Row],[Code(全)]]))</f>
        <v>Ｏ</v>
      </c>
      <c r="K174" s="4" t="str">
        <f>IF(ROW()&lt;=3, "-", IF((HEX2DEC(半角・全角[[#This Row],[Code(全)]])-1)=HEX2DEC($I173),"○", ""))</f>
        <v>○</v>
      </c>
      <c r="L174" s="4" t="str">
        <f>TEXT(DEC2HEX(ABS(HEX2DEC(半角・全角[[#This Row],[Code(全)]])-HEX2DEC(半角・全角[[#This Row],[Code(半)]]))),"0000")</f>
        <v>FEE0</v>
      </c>
      <c r="M174" s="4" t="str">
        <f>SUBSTITUTE("NARROW_"&amp;半角・全角[[#This Row],[Prefix]]&amp;"_"&amp;半角・全角[[#This Row],[名称]],"-","_")</f>
        <v>NARROW_LATIN_CAPITAL_O</v>
      </c>
      <c r="N174" s="4" t="str">
        <f>SUBSTITUTE("WIDE_"&amp;半角・全角[[#This Row],[Prefix]]&amp;"_"&amp;半角・全角[[#This Row],[名称]],"-","_")</f>
        <v>WIDE_LATIN_CAPITAL_O</v>
      </c>
      <c r="O174" s="4">
        <f>HEX2DEC(半角・全角[[#This Row],[Code(全)]])</f>
        <v>65327</v>
      </c>
      <c r="P17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半角ASCIIO
/// &lt;/summary&gt;
public const char NARROW_LATIN_CAPITAL_O = '\u004F';</v>
      </c>
      <c r="Q17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全角ASCIIＯ
/// &lt;/summary&gt;
public const char WIDE_LATIN_CAPITAL_O = '\uFF2F';</v>
      </c>
      <c r="R17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Chars.NARROW_LATIN_CAPITAL_O:
    resultCharArray[resultIndex++] = Chars.WIDE_LATIN_CAPITAL_O;
    break;</v>
      </c>
      <c r="S17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Chars.WIDE_LATIN_CAPITAL_O:
    resultCharArray[resultIndex++] = Chars.NARROW_LATIN_CAPITAL_O;
    break;</v>
      </c>
      <c r="T174" s="5" t="str">
        <f>"new NarrowWidePair() {Narrow = """&amp;半角・全角[[#This Row],[表示(半)]]&amp;""", Wide = """&amp;半角・全角[[#This Row],[表示(全)]]&amp;"""},"</f>
        <v>new NarrowWidePair() {Narrow = "O", Wide = "Ｏ"},</v>
      </c>
      <c r="U174" s="2" t="s">
        <v>542</v>
      </c>
    </row>
    <row r="175" spans="3:21" ht="15.75" customHeight="1" x14ac:dyDescent="0.4">
      <c r="C175" s="1" t="s">
        <v>783</v>
      </c>
      <c r="D175" s="1" t="s">
        <v>409</v>
      </c>
      <c r="E175" s="1" t="s">
        <v>794</v>
      </c>
      <c r="F175" s="2" t="s">
        <v>457</v>
      </c>
      <c r="G175" s="4" t="str">
        <f>_xlfn.UNICHAR(HEX2DEC(半角・全角[[#This Row],[Code(半)]]))</f>
        <v>P</v>
      </c>
      <c r="H175" s="4" t="str">
        <f>IF(ROW()&lt;=3, "-", IF((HEX2DEC(半角・全角[[#This Row],[Code(半)]])-1)=HEX2DEC($F174),"○", ""))</f>
        <v>○</v>
      </c>
      <c r="I175" s="2" t="s">
        <v>360</v>
      </c>
      <c r="J175" s="1" t="str">
        <f>_xlfn.UNICHAR(HEX2DEC(半角・全角[[#This Row],[Code(全)]]))</f>
        <v>Ｐ</v>
      </c>
      <c r="K175" s="4" t="str">
        <f>IF(ROW()&lt;=3, "-", IF((HEX2DEC(半角・全角[[#This Row],[Code(全)]])-1)=HEX2DEC($I174),"○", ""))</f>
        <v>○</v>
      </c>
      <c r="L175" s="4" t="str">
        <f>TEXT(DEC2HEX(ABS(HEX2DEC(半角・全角[[#This Row],[Code(全)]])-HEX2DEC(半角・全角[[#This Row],[Code(半)]]))),"0000")</f>
        <v>FEE0</v>
      </c>
      <c r="M175" s="4" t="str">
        <f>SUBSTITUTE("NARROW_"&amp;半角・全角[[#This Row],[Prefix]]&amp;"_"&amp;半角・全角[[#This Row],[名称]],"-","_")</f>
        <v>NARROW_LATIN_CAPITAL_P</v>
      </c>
      <c r="N175" s="4" t="str">
        <f>SUBSTITUTE("WIDE_"&amp;半角・全角[[#This Row],[Prefix]]&amp;"_"&amp;半角・全角[[#This Row],[名称]],"-","_")</f>
        <v>WIDE_LATIN_CAPITAL_P</v>
      </c>
      <c r="O175" s="4">
        <f>HEX2DEC(半角・全角[[#This Row],[Code(全)]])</f>
        <v>65328</v>
      </c>
      <c r="P17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半角ASCIIP
/// &lt;/summary&gt;
public const char NARROW_LATIN_CAPITAL_P = '\u0050';</v>
      </c>
      <c r="Q17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全角ASCIIＰ
/// &lt;/summary&gt;
public const char WIDE_LATIN_CAPITAL_P = '\uFF30';</v>
      </c>
      <c r="R17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Chars.NARROW_LATIN_CAPITAL_P:
    resultCharArray[resultIndex++] = Chars.WIDE_LATIN_CAPITAL_P;
    break;</v>
      </c>
      <c r="S17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Chars.WIDE_LATIN_CAPITAL_P:
    resultCharArray[resultIndex++] = Chars.NARROW_LATIN_CAPITAL_P;
    break;</v>
      </c>
      <c r="T175" s="5" t="str">
        <f>"new NarrowWidePair() {Narrow = """&amp;半角・全角[[#This Row],[表示(半)]]&amp;""", Wide = """&amp;半角・全角[[#This Row],[表示(全)]]&amp;"""},"</f>
        <v>new NarrowWidePair() {Narrow = "P", Wide = "Ｐ"},</v>
      </c>
      <c r="U175" s="2" t="s">
        <v>542</v>
      </c>
    </row>
    <row r="176" spans="3:21" ht="15.75" customHeight="1" x14ac:dyDescent="0.4">
      <c r="C176" s="1" t="s">
        <v>784</v>
      </c>
      <c r="D176" s="1" t="s">
        <v>409</v>
      </c>
      <c r="E176" s="1" t="s">
        <v>794</v>
      </c>
      <c r="F176" s="2" t="s">
        <v>458</v>
      </c>
      <c r="G176" s="4" t="str">
        <f>_xlfn.UNICHAR(HEX2DEC(半角・全角[[#This Row],[Code(半)]]))</f>
        <v>Q</v>
      </c>
      <c r="H176" s="4" t="str">
        <f>IF(ROW()&lt;=3, "-", IF((HEX2DEC(半角・全角[[#This Row],[Code(半)]])-1)=HEX2DEC($F175),"○", ""))</f>
        <v>○</v>
      </c>
      <c r="I176" s="2" t="s">
        <v>361</v>
      </c>
      <c r="J176" s="1" t="str">
        <f>_xlfn.UNICHAR(HEX2DEC(半角・全角[[#This Row],[Code(全)]]))</f>
        <v>Ｑ</v>
      </c>
      <c r="K176" s="4" t="str">
        <f>IF(ROW()&lt;=3, "-", IF((HEX2DEC(半角・全角[[#This Row],[Code(全)]])-1)=HEX2DEC($I175),"○", ""))</f>
        <v>○</v>
      </c>
      <c r="L176" s="4" t="str">
        <f>TEXT(DEC2HEX(ABS(HEX2DEC(半角・全角[[#This Row],[Code(全)]])-HEX2DEC(半角・全角[[#This Row],[Code(半)]]))),"0000")</f>
        <v>FEE0</v>
      </c>
      <c r="M176" s="4" t="str">
        <f>SUBSTITUTE("NARROW_"&amp;半角・全角[[#This Row],[Prefix]]&amp;"_"&amp;半角・全角[[#This Row],[名称]],"-","_")</f>
        <v>NARROW_LATIN_CAPITAL_Q</v>
      </c>
      <c r="N176" s="4" t="str">
        <f>SUBSTITUTE("WIDE_"&amp;半角・全角[[#This Row],[Prefix]]&amp;"_"&amp;半角・全角[[#This Row],[名称]],"-","_")</f>
        <v>WIDE_LATIN_CAPITAL_Q</v>
      </c>
      <c r="O176" s="4">
        <f>HEX2DEC(半角・全角[[#This Row],[Code(全)]])</f>
        <v>65329</v>
      </c>
      <c r="P17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半角ASCIIQ
/// &lt;/summary&gt;
public const char NARROW_LATIN_CAPITAL_Q = '\u0051';</v>
      </c>
      <c r="Q17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全角ASCIIＱ
/// &lt;/summary&gt;
public const char WIDE_LATIN_CAPITAL_Q = '\uFF31';</v>
      </c>
      <c r="R17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Chars.NARROW_LATIN_CAPITAL_Q:
    resultCharArray[resultIndex++] = Chars.WIDE_LATIN_CAPITAL_Q;
    break;</v>
      </c>
      <c r="S17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Chars.WIDE_LATIN_CAPITAL_Q:
    resultCharArray[resultIndex++] = Chars.NARROW_LATIN_CAPITAL_Q;
    break;</v>
      </c>
      <c r="T176" s="5" t="str">
        <f>"new NarrowWidePair() {Narrow = """&amp;半角・全角[[#This Row],[表示(半)]]&amp;""", Wide = """&amp;半角・全角[[#This Row],[表示(全)]]&amp;"""},"</f>
        <v>new NarrowWidePair() {Narrow = "Q", Wide = "Ｑ"},</v>
      </c>
      <c r="U176" s="2" t="s">
        <v>542</v>
      </c>
    </row>
    <row r="177" spans="3:21" ht="15.75" customHeight="1" x14ac:dyDescent="0.4">
      <c r="C177" s="1" t="s">
        <v>785</v>
      </c>
      <c r="D177" s="1" t="s">
        <v>409</v>
      </c>
      <c r="E177" s="1" t="s">
        <v>794</v>
      </c>
      <c r="F177" s="2" t="s">
        <v>459</v>
      </c>
      <c r="G177" s="4" t="str">
        <f>_xlfn.UNICHAR(HEX2DEC(半角・全角[[#This Row],[Code(半)]]))</f>
        <v>R</v>
      </c>
      <c r="H177" s="4" t="str">
        <f>IF(ROW()&lt;=3, "-", IF((HEX2DEC(半角・全角[[#This Row],[Code(半)]])-1)=HEX2DEC($F176),"○", ""))</f>
        <v>○</v>
      </c>
      <c r="I177" s="2" t="s">
        <v>362</v>
      </c>
      <c r="J177" s="1" t="str">
        <f>_xlfn.UNICHAR(HEX2DEC(半角・全角[[#This Row],[Code(全)]]))</f>
        <v>Ｒ</v>
      </c>
      <c r="K177" s="4" t="str">
        <f>IF(ROW()&lt;=3, "-", IF((HEX2DEC(半角・全角[[#This Row],[Code(全)]])-1)=HEX2DEC($I176),"○", ""))</f>
        <v>○</v>
      </c>
      <c r="L177" s="4" t="str">
        <f>TEXT(DEC2HEX(ABS(HEX2DEC(半角・全角[[#This Row],[Code(全)]])-HEX2DEC(半角・全角[[#This Row],[Code(半)]]))),"0000")</f>
        <v>FEE0</v>
      </c>
      <c r="M177" s="4" t="str">
        <f>SUBSTITUTE("NARROW_"&amp;半角・全角[[#This Row],[Prefix]]&amp;"_"&amp;半角・全角[[#This Row],[名称]],"-","_")</f>
        <v>NARROW_LATIN_CAPITAL_R</v>
      </c>
      <c r="N177" s="4" t="str">
        <f>SUBSTITUTE("WIDE_"&amp;半角・全角[[#This Row],[Prefix]]&amp;"_"&amp;半角・全角[[#This Row],[名称]],"-","_")</f>
        <v>WIDE_LATIN_CAPITAL_R</v>
      </c>
      <c r="O177" s="4">
        <f>HEX2DEC(半角・全角[[#This Row],[Code(全)]])</f>
        <v>65330</v>
      </c>
      <c r="P17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半角ASCIIR
/// &lt;/summary&gt;
public const char NARROW_LATIN_CAPITAL_R = '\u0052';</v>
      </c>
      <c r="Q17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全角ASCIIＲ
/// &lt;/summary&gt;
public const char WIDE_LATIN_CAPITAL_R = '\uFF32';</v>
      </c>
      <c r="R17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Chars.NARROW_LATIN_CAPITAL_R:
    resultCharArray[resultIndex++] = Chars.WIDE_LATIN_CAPITAL_R;
    break;</v>
      </c>
      <c r="S17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Chars.WIDE_LATIN_CAPITAL_R:
    resultCharArray[resultIndex++] = Chars.NARROW_LATIN_CAPITAL_R;
    break;</v>
      </c>
      <c r="T177" s="5" t="str">
        <f>"new NarrowWidePair() {Narrow = """&amp;半角・全角[[#This Row],[表示(半)]]&amp;""", Wide = """&amp;半角・全角[[#This Row],[表示(全)]]&amp;"""},"</f>
        <v>new NarrowWidePair() {Narrow = "R", Wide = "Ｒ"},</v>
      </c>
      <c r="U177" s="2" t="s">
        <v>542</v>
      </c>
    </row>
    <row r="178" spans="3:21" ht="15.75" customHeight="1" x14ac:dyDescent="0.4">
      <c r="C178" s="1" t="s">
        <v>786</v>
      </c>
      <c r="D178" s="1" t="s">
        <v>409</v>
      </c>
      <c r="E178" s="1" t="s">
        <v>794</v>
      </c>
      <c r="F178" s="2" t="s">
        <v>460</v>
      </c>
      <c r="G178" s="4" t="str">
        <f>_xlfn.UNICHAR(HEX2DEC(半角・全角[[#This Row],[Code(半)]]))</f>
        <v>S</v>
      </c>
      <c r="H178" s="4" t="str">
        <f>IF(ROW()&lt;=3, "-", IF((HEX2DEC(半角・全角[[#This Row],[Code(半)]])-1)=HEX2DEC($F177),"○", ""))</f>
        <v>○</v>
      </c>
      <c r="I178" s="2" t="s">
        <v>363</v>
      </c>
      <c r="J178" s="1" t="str">
        <f>_xlfn.UNICHAR(HEX2DEC(半角・全角[[#This Row],[Code(全)]]))</f>
        <v>Ｓ</v>
      </c>
      <c r="K178" s="4" t="str">
        <f>IF(ROW()&lt;=3, "-", IF((HEX2DEC(半角・全角[[#This Row],[Code(全)]])-1)=HEX2DEC($I177),"○", ""))</f>
        <v>○</v>
      </c>
      <c r="L178" s="4" t="str">
        <f>TEXT(DEC2HEX(ABS(HEX2DEC(半角・全角[[#This Row],[Code(全)]])-HEX2DEC(半角・全角[[#This Row],[Code(半)]]))),"0000")</f>
        <v>FEE0</v>
      </c>
      <c r="M178" s="4" t="str">
        <f>SUBSTITUTE("NARROW_"&amp;半角・全角[[#This Row],[Prefix]]&amp;"_"&amp;半角・全角[[#This Row],[名称]],"-","_")</f>
        <v>NARROW_LATIN_CAPITAL_S</v>
      </c>
      <c r="N178" s="4" t="str">
        <f>SUBSTITUTE("WIDE_"&amp;半角・全角[[#This Row],[Prefix]]&amp;"_"&amp;半角・全角[[#This Row],[名称]],"-","_")</f>
        <v>WIDE_LATIN_CAPITAL_S</v>
      </c>
      <c r="O178" s="4">
        <f>HEX2DEC(半角・全角[[#This Row],[Code(全)]])</f>
        <v>65331</v>
      </c>
      <c r="P17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半角ASCIIS
/// &lt;/summary&gt;
public const char NARROW_LATIN_CAPITAL_S = '\u0053';</v>
      </c>
      <c r="Q17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全角ASCIIＳ
/// &lt;/summary&gt;
public const char WIDE_LATIN_CAPITAL_S = '\uFF33';</v>
      </c>
      <c r="R17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Chars.NARROW_LATIN_CAPITAL_S:
    resultCharArray[resultIndex++] = Chars.WIDE_LATIN_CAPITAL_S;
    break;</v>
      </c>
      <c r="S17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Chars.WIDE_LATIN_CAPITAL_S:
    resultCharArray[resultIndex++] = Chars.NARROW_LATIN_CAPITAL_S;
    break;</v>
      </c>
      <c r="T178" s="5" t="str">
        <f>"new NarrowWidePair() {Narrow = """&amp;半角・全角[[#This Row],[表示(半)]]&amp;""", Wide = """&amp;半角・全角[[#This Row],[表示(全)]]&amp;"""},"</f>
        <v>new NarrowWidePair() {Narrow = "S", Wide = "Ｓ"},</v>
      </c>
      <c r="U178" s="2" t="s">
        <v>542</v>
      </c>
    </row>
    <row r="179" spans="3:21" ht="15.75" customHeight="1" x14ac:dyDescent="0.4">
      <c r="C179" s="1" t="s">
        <v>787</v>
      </c>
      <c r="D179" s="1" t="s">
        <v>409</v>
      </c>
      <c r="E179" s="1" t="s">
        <v>794</v>
      </c>
      <c r="F179" s="2" t="s">
        <v>461</v>
      </c>
      <c r="G179" s="4" t="str">
        <f>_xlfn.UNICHAR(HEX2DEC(半角・全角[[#This Row],[Code(半)]]))</f>
        <v>T</v>
      </c>
      <c r="H179" s="4" t="str">
        <f>IF(ROW()&lt;=3, "-", IF((HEX2DEC(半角・全角[[#This Row],[Code(半)]])-1)=HEX2DEC($F178),"○", ""))</f>
        <v>○</v>
      </c>
      <c r="I179" s="2" t="s">
        <v>364</v>
      </c>
      <c r="J179" s="1" t="str">
        <f>_xlfn.UNICHAR(HEX2DEC(半角・全角[[#This Row],[Code(全)]]))</f>
        <v>Ｔ</v>
      </c>
      <c r="K179" s="4" t="str">
        <f>IF(ROW()&lt;=3, "-", IF((HEX2DEC(半角・全角[[#This Row],[Code(全)]])-1)=HEX2DEC($I178),"○", ""))</f>
        <v>○</v>
      </c>
      <c r="L179" s="4" t="str">
        <f>TEXT(DEC2HEX(ABS(HEX2DEC(半角・全角[[#This Row],[Code(全)]])-HEX2DEC(半角・全角[[#This Row],[Code(半)]]))),"0000")</f>
        <v>FEE0</v>
      </c>
      <c r="M179" s="4" t="str">
        <f>SUBSTITUTE("NARROW_"&amp;半角・全角[[#This Row],[Prefix]]&amp;"_"&amp;半角・全角[[#This Row],[名称]],"-","_")</f>
        <v>NARROW_LATIN_CAPITAL_T</v>
      </c>
      <c r="N179" s="4" t="str">
        <f>SUBSTITUTE("WIDE_"&amp;半角・全角[[#This Row],[Prefix]]&amp;"_"&amp;半角・全角[[#This Row],[名称]],"-","_")</f>
        <v>WIDE_LATIN_CAPITAL_T</v>
      </c>
      <c r="O179" s="4">
        <f>HEX2DEC(半角・全角[[#This Row],[Code(全)]])</f>
        <v>65332</v>
      </c>
      <c r="P17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半角ASCIIT
/// &lt;/summary&gt;
public const char NARROW_LATIN_CAPITAL_T = '\u0054';</v>
      </c>
      <c r="Q17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全角ASCIIＴ
/// &lt;/summary&gt;
public const char WIDE_LATIN_CAPITAL_T = '\uFF34';</v>
      </c>
      <c r="R17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Chars.NARROW_LATIN_CAPITAL_T:
    resultCharArray[resultIndex++] = Chars.WIDE_LATIN_CAPITAL_T;
    break;</v>
      </c>
      <c r="S17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Chars.WIDE_LATIN_CAPITAL_T:
    resultCharArray[resultIndex++] = Chars.NARROW_LATIN_CAPITAL_T;
    break;</v>
      </c>
      <c r="T179" s="5" t="str">
        <f>"new NarrowWidePair() {Narrow = """&amp;半角・全角[[#This Row],[表示(半)]]&amp;""", Wide = """&amp;半角・全角[[#This Row],[表示(全)]]&amp;"""},"</f>
        <v>new NarrowWidePair() {Narrow = "T", Wide = "Ｔ"},</v>
      </c>
      <c r="U179" s="2" t="s">
        <v>542</v>
      </c>
    </row>
    <row r="180" spans="3:21" ht="15.75" customHeight="1" x14ac:dyDescent="0.4">
      <c r="C180" s="1" t="s">
        <v>788</v>
      </c>
      <c r="D180" s="1" t="s">
        <v>409</v>
      </c>
      <c r="E180" s="1" t="s">
        <v>794</v>
      </c>
      <c r="F180" s="2" t="s">
        <v>462</v>
      </c>
      <c r="G180" s="4" t="str">
        <f>_xlfn.UNICHAR(HEX2DEC(半角・全角[[#This Row],[Code(半)]]))</f>
        <v>U</v>
      </c>
      <c r="H180" s="4" t="str">
        <f>IF(ROW()&lt;=3, "-", IF((HEX2DEC(半角・全角[[#This Row],[Code(半)]])-1)=HEX2DEC($F179),"○", ""))</f>
        <v>○</v>
      </c>
      <c r="I180" s="2" t="s">
        <v>365</v>
      </c>
      <c r="J180" s="1" t="str">
        <f>_xlfn.UNICHAR(HEX2DEC(半角・全角[[#This Row],[Code(全)]]))</f>
        <v>Ｕ</v>
      </c>
      <c r="K180" s="4" t="str">
        <f>IF(ROW()&lt;=3, "-", IF((HEX2DEC(半角・全角[[#This Row],[Code(全)]])-1)=HEX2DEC($I179),"○", ""))</f>
        <v>○</v>
      </c>
      <c r="L180" s="4" t="str">
        <f>TEXT(DEC2HEX(ABS(HEX2DEC(半角・全角[[#This Row],[Code(全)]])-HEX2DEC(半角・全角[[#This Row],[Code(半)]]))),"0000")</f>
        <v>FEE0</v>
      </c>
      <c r="M180" s="4" t="str">
        <f>SUBSTITUTE("NARROW_"&amp;半角・全角[[#This Row],[Prefix]]&amp;"_"&amp;半角・全角[[#This Row],[名称]],"-","_")</f>
        <v>NARROW_LATIN_CAPITAL_U</v>
      </c>
      <c r="N180" s="4" t="str">
        <f>SUBSTITUTE("WIDE_"&amp;半角・全角[[#This Row],[Prefix]]&amp;"_"&amp;半角・全角[[#This Row],[名称]],"-","_")</f>
        <v>WIDE_LATIN_CAPITAL_U</v>
      </c>
      <c r="O180" s="4">
        <f>HEX2DEC(半角・全角[[#This Row],[Code(全)]])</f>
        <v>65333</v>
      </c>
      <c r="P18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半角ASCIIU
/// &lt;/summary&gt;
public const char NARROW_LATIN_CAPITAL_U = '\u0055';</v>
      </c>
      <c r="Q18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全角ASCIIＵ
/// &lt;/summary&gt;
public const char WIDE_LATIN_CAPITAL_U = '\uFF35';</v>
      </c>
      <c r="R18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Chars.NARROW_LATIN_CAPITAL_U:
    resultCharArray[resultIndex++] = Chars.WIDE_LATIN_CAPITAL_U;
    break;</v>
      </c>
      <c r="S18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Chars.WIDE_LATIN_CAPITAL_U:
    resultCharArray[resultIndex++] = Chars.NARROW_LATIN_CAPITAL_U;
    break;</v>
      </c>
      <c r="T180" s="5" t="str">
        <f>"new NarrowWidePair() {Narrow = """&amp;半角・全角[[#This Row],[表示(半)]]&amp;""", Wide = """&amp;半角・全角[[#This Row],[表示(全)]]&amp;"""},"</f>
        <v>new NarrowWidePair() {Narrow = "U", Wide = "Ｕ"},</v>
      </c>
      <c r="U180" s="2" t="s">
        <v>542</v>
      </c>
    </row>
    <row r="181" spans="3:21" ht="15.75" customHeight="1" x14ac:dyDescent="0.4">
      <c r="C181" s="1" t="s">
        <v>789</v>
      </c>
      <c r="D181" s="1" t="s">
        <v>409</v>
      </c>
      <c r="E181" s="1" t="s">
        <v>794</v>
      </c>
      <c r="F181" s="2" t="s">
        <v>463</v>
      </c>
      <c r="G181" s="4" t="str">
        <f>_xlfn.UNICHAR(HEX2DEC(半角・全角[[#This Row],[Code(半)]]))</f>
        <v>V</v>
      </c>
      <c r="H181" s="4" t="str">
        <f>IF(ROW()&lt;=3, "-", IF((HEX2DEC(半角・全角[[#This Row],[Code(半)]])-1)=HEX2DEC($F180),"○", ""))</f>
        <v>○</v>
      </c>
      <c r="I181" s="2" t="s">
        <v>366</v>
      </c>
      <c r="J181" s="1" t="str">
        <f>_xlfn.UNICHAR(HEX2DEC(半角・全角[[#This Row],[Code(全)]]))</f>
        <v>Ｖ</v>
      </c>
      <c r="K181" s="4" t="str">
        <f>IF(ROW()&lt;=3, "-", IF((HEX2DEC(半角・全角[[#This Row],[Code(全)]])-1)=HEX2DEC($I180),"○", ""))</f>
        <v>○</v>
      </c>
      <c r="L181" s="4" t="str">
        <f>TEXT(DEC2HEX(ABS(HEX2DEC(半角・全角[[#This Row],[Code(全)]])-HEX2DEC(半角・全角[[#This Row],[Code(半)]]))),"0000")</f>
        <v>FEE0</v>
      </c>
      <c r="M181" s="4" t="str">
        <f>SUBSTITUTE("NARROW_"&amp;半角・全角[[#This Row],[Prefix]]&amp;"_"&amp;半角・全角[[#This Row],[名称]],"-","_")</f>
        <v>NARROW_LATIN_CAPITAL_V</v>
      </c>
      <c r="N181" s="4" t="str">
        <f>SUBSTITUTE("WIDE_"&amp;半角・全角[[#This Row],[Prefix]]&amp;"_"&amp;半角・全角[[#This Row],[名称]],"-","_")</f>
        <v>WIDE_LATIN_CAPITAL_V</v>
      </c>
      <c r="O181" s="4">
        <f>HEX2DEC(半角・全角[[#This Row],[Code(全)]])</f>
        <v>65334</v>
      </c>
      <c r="P18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半角ASCIIV
/// &lt;/summary&gt;
public const char NARROW_LATIN_CAPITAL_V = '\u0056';</v>
      </c>
      <c r="Q18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全角ASCIIＶ
/// &lt;/summary&gt;
public const char WIDE_LATIN_CAPITAL_V = '\uFF36';</v>
      </c>
      <c r="R18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Chars.NARROW_LATIN_CAPITAL_V:
    resultCharArray[resultIndex++] = Chars.WIDE_LATIN_CAPITAL_V;
    break;</v>
      </c>
      <c r="S18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Chars.WIDE_LATIN_CAPITAL_V:
    resultCharArray[resultIndex++] = Chars.NARROW_LATIN_CAPITAL_V;
    break;</v>
      </c>
      <c r="T181" s="5" t="str">
        <f>"new NarrowWidePair() {Narrow = """&amp;半角・全角[[#This Row],[表示(半)]]&amp;""", Wide = """&amp;半角・全角[[#This Row],[表示(全)]]&amp;"""},"</f>
        <v>new NarrowWidePair() {Narrow = "V", Wide = "Ｖ"},</v>
      </c>
      <c r="U181" s="2" t="s">
        <v>542</v>
      </c>
    </row>
    <row r="182" spans="3:21" ht="15.75" customHeight="1" x14ac:dyDescent="0.4">
      <c r="C182" s="1" t="s">
        <v>790</v>
      </c>
      <c r="D182" s="1" t="s">
        <v>409</v>
      </c>
      <c r="E182" s="1" t="s">
        <v>794</v>
      </c>
      <c r="F182" s="2" t="s">
        <v>464</v>
      </c>
      <c r="G182" s="4" t="str">
        <f>_xlfn.UNICHAR(HEX2DEC(半角・全角[[#This Row],[Code(半)]]))</f>
        <v>W</v>
      </c>
      <c r="H182" s="4" t="str">
        <f>IF(ROW()&lt;=3, "-", IF((HEX2DEC(半角・全角[[#This Row],[Code(半)]])-1)=HEX2DEC($F181),"○", ""))</f>
        <v>○</v>
      </c>
      <c r="I182" s="2" t="s">
        <v>367</v>
      </c>
      <c r="J182" s="1" t="str">
        <f>_xlfn.UNICHAR(HEX2DEC(半角・全角[[#This Row],[Code(全)]]))</f>
        <v>Ｗ</v>
      </c>
      <c r="K182" s="4" t="str">
        <f>IF(ROW()&lt;=3, "-", IF((HEX2DEC(半角・全角[[#This Row],[Code(全)]])-1)=HEX2DEC($I181),"○", ""))</f>
        <v>○</v>
      </c>
      <c r="L182" s="4" t="str">
        <f>TEXT(DEC2HEX(ABS(HEX2DEC(半角・全角[[#This Row],[Code(全)]])-HEX2DEC(半角・全角[[#This Row],[Code(半)]]))),"0000")</f>
        <v>FEE0</v>
      </c>
      <c r="M182" s="4" t="str">
        <f>SUBSTITUTE("NARROW_"&amp;半角・全角[[#This Row],[Prefix]]&amp;"_"&amp;半角・全角[[#This Row],[名称]],"-","_")</f>
        <v>NARROW_LATIN_CAPITAL_W</v>
      </c>
      <c r="N182" s="4" t="str">
        <f>SUBSTITUTE("WIDE_"&amp;半角・全角[[#This Row],[Prefix]]&amp;"_"&amp;半角・全角[[#This Row],[名称]],"-","_")</f>
        <v>WIDE_LATIN_CAPITAL_W</v>
      </c>
      <c r="O182" s="4">
        <f>HEX2DEC(半角・全角[[#This Row],[Code(全)]])</f>
        <v>65335</v>
      </c>
      <c r="P18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半角ASCIIW
/// &lt;/summary&gt;
public const char NARROW_LATIN_CAPITAL_W = '\u0057';</v>
      </c>
      <c r="Q18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全角ASCIIＷ
/// &lt;/summary&gt;
public const char WIDE_LATIN_CAPITAL_W = '\uFF37';</v>
      </c>
      <c r="R18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Chars.NARROW_LATIN_CAPITAL_W:
    resultCharArray[resultIndex++] = Chars.WIDE_LATIN_CAPITAL_W;
    break;</v>
      </c>
      <c r="S18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Chars.WIDE_LATIN_CAPITAL_W:
    resultCharArray[resultIndex++] = Chars.NARROW_LATIN_CAPITAL_W;
    break;</v>
      </c>
      <c r="T182" s="5" t="str">
        <f>"new NarrowWidePair() {Narrow = """&amp;半角・全角[[#This Row],[表示(半)]]&amp;""", Wide = """&amp;半角・全角[[#This Row],[表示(全)]]&amp;"""},"</f>
        <v>new NarrowWidePair() {Narrow = "W", Wide = "Ｗ"},</v>
      </c>
      <c r="U182" s="2" t="s">
        <v>542</v>
      </c>
    </row>
    <row r="183" spans="3:21" ht="15.75" customHeight="1" x14ac:dyDescent="0.4">
      <c r="C183" s="1" t="s">
        <v>791</v>
      </c>
      <c r="D183" s="1" t="s">
        <v>409</v>
      </c>
      <c r="E183" s="1" t="s">
        <v>794</v>
      </c>
      <c r="F183" s="2" t="s">
        <v>465</v>
      </c>
      <c r="G183" s="4" t="str">
        <f>_xlfn.UNICHAR(HEX2DEC(半角・全角[[#This Row],[Code(半)]]))</f>
        <v>X</v>
      </c>
      <c r="H183" s="4" t="str">
        <f>IF(ROW()&lt;=3, "-", IF((HEX2DEC(半角・全角[[#This Row],[Code(半)]])-1)=HEX2DEC($F182),"○", ""))</f>
        <v>○</v>
      </c>
      <c r="I183" s="2" t="s">
        <v>368</v>
      </c>
      <c r="J183" s="1" t="str">
        <f>_xlfn.UNICHAR(HEX2DEC(半角・全角[[#This Row],[Code(全)]]))</f>
        <v>Ｘ</v>
      </c>
      <c r="K183" s="4" t="str">
        <f>IF(ROW()&lt;=3, "-", IF((HEX2DEC(半角・全角[[#This Row],[Code(全)]])-1)=HEX2DEC($I182),"○", ""))</f>
        <v>○</v>
      </c>
      <c r="L183" s="4" t="str">
        <f>TEXT(DEC2HEX(ABS(HEX2DEC(半角・全角[[#This Row],[Code(全)]])-HEX2DEC(半角・全角[[#This Row],[Code(半)]]))),"0000")</f>
        <v>FEE0</v>
      </c>
      <c r="M183" s="4" t="str">
        <f>SUBSTITUTE("NARROW_"&amp;半角・全角[[#This Row],[Prefix]]&amp;"_"&amp;半角・全角[[#This Row],[名称]],"-","_")</f>
        <v>NARROW_LATIN_CAPITAL_X</v>
      </c>
      <c r="N183" s="4" t="str">
        <f>SUBSTITUTE("WIDE_"&amp;半角・全角[[#This Row],[Prefix]]&amp;"_"&amp;半角・全角[[#This Row],[名称]],"-","_")</f>
        <v>WIDE_LATIN_CAPITAL_X</v>
      </c>
      <c r="O183" s="4">
        <f>HEX2DEC(半角・全角[[#This Row],[Code(全)]])</f>
        <v>65336</v>
      </c>
      <c r="P18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半角ASCIIX
/// &lt;/summary&gt;
public const char NARROW_LATIN_CAPITAL_X = '\u0058';</v>
      </c>
      <c r="Q18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全角ASCIIＸ
/// &lt;/summary&gt;
public const char WIDE_LATIN_CAPITAL_X = '\uFF38';</v>
      </c>
      <c r="R18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Chars.NARROW_LATIN_CAPITAL_X:
    resultCharArray[resultIndex++] = Chars.WIDE_LATIN_CAPITAL_X;
    break;</v>
      </c>
      <c r="S18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Chars.WIDE_LATIN_CAPITAL_X:
    resultCharArray[resultIndex++] = Chars.NARROW_LATIN_CAPITAL_X;
    break;</v>
      </c>
      <c r="T183" s="5" t="str">
        <f>"new NarrowWidePair() {Narrow = """&amp;半角・全角[[#This Row],[表示(半)]]&amp;""", Wide = """&amp;半角・全角[[#This Row],[表示(全)]]&amp;"""},"</f>
        <v>new NarrowWidePair() {Narrow = "X", Wide = "Ｘ"},</v>
      </c>
      <c r="U183" s="2" t="s">
        <v>542</v>
      </c>
    </row>
    <row r="184" spans="3:21" ht="15.75" customHeight="1" x14ac:dyDescent="0.4">
      <c r="C184" s="1" t="s">
        <v>792</v>
      </c>
      <c r="D184" s="1" t="s">
        <v>409</v>
      </c>
      <c r="E184" s="1" t="s">
        <v>794</v>
      </c>
      <c r="F184" s="2" t="s">
        <v>466</v>
      </c>
      <c r="G184" s="4" t="str">
        <f>_xlfn.UNICHAR(HEX2DEC(半角・全角[[#This Row],[Code(半)]]))</f>
        <v>Y</v>
      </c>
      <c r="H184" s="4" t="str">
        <f>IF(ROW()&lt;=3, "-", IF((HEX2DEC(半角・全角[[#This Row],[Code(半)]])-1)=HEX2DEC($F183),"○", ""))</f>
        <v>○</v>
      </c>
      <c r="I184" s="2" t="s">
        <v>369</v>
      </c>
      <c r="J184" s="1" t="str">
        <f>_xlfn.UNICHAR(HEX2DEC(半角・全角[[#This Row],[Code(全)]]))</f>
        <v>Ｙ</v>
      </c>
      <c r="K184" s="4" t="str">
        <f>IF(ROW()&lt;=3, "-", IF((HEX2DEC(半角・全角[[#This Row],[Code(全)]])-1)=HEX2DEC($I183),"○", ""))</f>
        <v>○</v>
      </c>
      <c r="L184" s="4" t="str">
        <f>TEXT(DEC2HEX(ABS(HEX2DEC(半角・全角[[#This Row],[Code(全)]])-HEX2DEC(半角・全角[[#This Row],[Code(半)]]))),"0000")</f>
        <v>FEE0</v>
      </c>
      <c r="M184" s="4" t="str">
        <f>SUBSTITUTE("NARROW_"&amp;半角・全角[[#This Row],[Prefix]]&amp;"_"&amp;半角・全角[[#This Row],[名称]],"-","_")</f>
        <v>NARROW_LATIN_CAPITAL_Y</v>
      </c>
      <c r="N184" s="4" t="str">
        <f>SUBSTITUTE("WIDE_"&amp;半角・全角[[#This Row],[Prefix]]&amp;"_"&amp;半角・全角[[#This Row],[名称]],"-","_")</f>
        <v>WIDE_LATIN_CAPITAL_Y</v>
      </c>
      <c r="O184" s="4">
        <f>HEX2DEC(半角・全角[[#This Row],[Code(全)]])</f>
        <v>65337</v>
      </c>
      <c r="P18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半角ASCIIY
/// &lt;/summary&gt;
public const char NARROW_LATIN_CAPITAL_Y = '\u0059';</v>
      </c>
      <c r="Q18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全角ASCIIＹ
/// &lt;/summary&gt;
public const char WIDE_LATIN_CAPITAL_Y = '\uFF39';</v>
      </c>
      <c r="R18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Chars.NARROW_LATIN_CAPITAL_Y:
    resultCharArray[resultIndex++] = Chars.WIDE_LATIN_CAPITAL_Y;
    break;</v>
      </c>
      <c r="S18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Chars.WIDE_LATIN_CAPITAL_Y:
    resultCharArray[resultIndex++] = Chars.NARROW_LATIN_CAPITAL_Y;
    break;</v>
      </c>
      <c r="T184" s="5" t="str">
        <f>"new NarrowWidePair() {Narrow = """&amp;半角・全角[[#This Row],[表示(半)]]&amp;""", Wide = """&amp;半角・全角[[#This Row],[表示(全)]]&amp;"""},"</f>
        <v>new NarrowWidePair() {Narrow = "Y", Wide = "Ｙ"},</v>
      </c>
      <c r="U184" s="2" t="s">
        <v>542</v>
      </c>
    </row>
    <row r="185" spans="3:21" ht="15.75" customHeight="1" x14ac:dyDescent="0.4">
      <c r="C185" s="1" t="s">
        <v>793</v>
      </c>
      <c r="D185" s="1" t="s">
        <v>409</v>
      </c>
      <c r="E185" s="1" t="s">
        <v>794</v>
      </c>
      <c r="F185" s="2" t="s">
        <v>467</v>
      </c>
      <c r="G185" s="4" t="str">
        <f>_xlfn.UNICHAR(HEX2DEC(半角・全角[[#This Row],[Code(半)]]))</f>
        <v>Z</v>
      </c>
      <c r="H185" s="4" t="str">
        <f>IF(ROW()&lt;=3, "-", IF((HEX2DEC(半角・全角[[#This Row],[Code(半)]])-1)=HEX2DEC($F184),"○", ""))</f>
        <v>○</v>
      </c>
      <c r="I185" s="2" t="s">
        <v>370</v>
      </c>
      <c r="J185" s="1" t="str">
        <f>_xlfn.UNICHAR(HEX2DEC(半角・全角[[#This Row],[Code(全)]]))</f>
        <v>Ｚ</v>
      </c>
      <c r="K185" s="4" t="str">
        <f>IF(ROW()&lt;=3, "-", IF((HEX2DEC(半角・全角[[#This Row],[Code(全)]])-1)=HEX2DEC($I184),"○", ""))</f>
        <v>○</v>
      </c>
      <c r="L185" s="4" t="str">
        <f>TEXT(DEC2HEX(ABS(HEX2DEC(半角・全角[[#This Row],[Code(全)]])-HEX2DEC(半角・全角[[#This Row],[Code(半)]]))),"0000")</f>
        <v>FEE0</v>
      </c>
      <c r="M185" s="4" t="str">
        <f>SUBSTITUTE("NARROW_"&amp;半角・全角[[#This Row],[Prefix]]&amp;"_"&amp;半角・全角[[#This Row],[名称]],"-","_")</f>
        <v>NARROW_LATIN_CAPITAL_Z</v>
      </c>
      <c r="N185" s="4" t="str">
        <f>SUBSTITUTE("WIDE_"&amp;半角・全角[[#This Row],[Prefix]]&amp;"_"&amp;半角・全角[[#This Row],[名称]],"-","_")</f>
        <v>WIDE_LATIN_CAPITAL_Z</v>
      </c>
      <c r="O185" s="4">
        <f>HEX2DEC(半角・全角[[#This Row],[Code(全)]])</f>
        <v>65338</v>
      </c>
      <c r="P18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半角ASCIIZ
/// &lt;/summary&gt;
public const char NARROW_LATIN_CAPITAL_Z = '\u005A';</v>
      </c>
      <c r="Q18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全角ASCIIＺ
/// &lt;/summary&gt;
public const char WIDE_LATIN_CAPITAL_Z = '\uFF3A';</v>
      </c>
      <c r="R18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Chars.NARROW_LATIN_CAPITAL_Z:
    resultCharArray[resultIndex++] = Chars.WIDE_LATIN_CAPITAL_Z;
    break;</v>
      </c>
      <c r="S18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Chars.WIDE_LATIN_CAPITAL_Z:
    resultCharArray[resultIndex++] = Chars.NARROW_LATIN_CAPITAL_Z;
    break;</v>
      </c>
      <c r="T185" s="5" t="str">
        <f>"new NarrowWidePair() {Narrow = """&amp;半角・全角[[#This Row],[表示(半)]]&amp;""", Wide = """&amp;半角・全角[[#This Row],[表示(全)]]&amp;"""},"</f>
        <v>new NarrowWidePair() {Narrow = "Z", Wide = "Ｚ"},</v>
      </c>
      <c r="U185" s="2" t="s">
        <v>542</v>
      </c>
    </row>
    <row r="186" spans="3:21" ht="15.75" customHeight="1" x14ac:dyDescent="0.4">
      <c r="C186" s="1" t="s">
        <v>528</v>
      </c>
      <c r="D186" s="1" t="s">
        <v>409</v>
      </c>
      <c r="E186" s="1" t="s">
        <v>766</v>
      </c>
      <c r="F186" s="2" t="s">
        <v>468</v>
      </c>
      <c r="G186" s="4" t="str">
        <f>_xlfn.UNICHAR(HEX2DEC(半角・全角[[#This Row],[Code(半)]]))</f>
        <v>[</v>
      </c>
      <c r="H186" s="4" t="str">
        <f>IF(ROW()&lt;=3, "-", IF((HEX2DEC(半角・全角[[#This Row],[Code(半)]])-1)=HEX2DEC($F185),"○", ""))</f>
        <v>○</v>
      </c>
      <c r="I186" s="2" t="s">
        <v>371</v>
      </c>
      <c r="J186" s="1" t="str">
        <f>_xlfn.UNICHAR(HEX2DEC(半角・全角[[#This Row],[Code(全)]]))</f>
        <v>［</v>
      </c>
      <c r="K186" s="4" t="str">
        <f>IF(ROW()&lt;=3, "-", IF((HEX2DEC(半角・全角[[#This Row],[Code(全)]])-1)=HEX2DEC($I185),"○", ""))</f>
        <v>○</v>
      </c>
      <c r="L186" s="4" t="str">
        <f>TEXT(DEC2HEX(ABS(HEX2DEC(半角・全角[[#This Row],[Code(全)]])-HEX2DEC(半角・全角[[#This Row],[Code(半)]]))),"0000")</f>
        <v>FEE0</v>
      </c>
      <c r="M186" s="4" t="str">
        <f>SUBSTITUTE("NARROW_"&amp;半角・全角[[#This Row],[Prefix]]&amp;"_"&amp;半角・全角[[#This Row],[名称]],"-","_")</f>
        <v>NARROW_SYMBOL_LEFT_SQUARE_BRACKET</v>
      </c>
      <c r="N186" s="4" t="str">
        <f>SUBSTITUTE("WIDE_"&amp;半角・全角[[#This Row],[Prefix]]&amp;"_"&amp;半角・全角[[#This Row],[名称]],"-","_")</f>
        <v>WIDE_SYMBOL_LEFT_SQUARE_BRACKET</v>
      </c>
      <c r="O186" s="4">
        <f>HEX2DEC(半角・全角[[#This Row],[Code(全)]])</f>
        <v>65339</v>
      </c>
      <c r="P18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半角ASCII[
/// &lt;/summary&gt;
public const char NARROW_SYMBOL_LEFT_SQUARE_BRACKET = '\u005B';</v>
      </c>
      <c r="Q18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全角ASCII［
/// &lt;/summary&gt;
public const char WIDE_SYMBOL_LEFT_SQUARE_BRACKET = '\uFF3B';</v>
      </c>
      <c r="R18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Chars.NARROW_SYMBOL_LEFT_SQUARE_BRACKET:
    resultCharArray[resultIndex++] = Chars.WIDE_SYMBOL_LEFT_SQUARE_BRACKET;
    break;</v>
      </c>
      <c r="S18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Chars.WIDE_SYMBOL_LEFT_SQUARE_BRACKET:
    resultCharArray[resultIndex++] = Chars.NARROW_SYMBOL_LEFT_SQUARE_BRACKET;
    break;</v>
      </c>
      <c r="T186" s="5" t="str">
        <f>"new NarrowWidePair() {Narrow = """&amp;半角・全角[[#This Row],[表示(半)]]&amp;""", Wide = """&amp;半角・全角[[#This Row],[表示(全)]]&amp;"""},"</f>
        <v>new NarrowWidePair() {Narrow = "[", Wide = "［"},</v>
      </c>
      <c r="U186" s="2" t="s">
        <v>542</v>
      </c>
    </row>
    <row r="187" spans="3:21" ht="15.75" customHeight="1" x14ac:dyDescent="0.4">
      <c r="C187" s="1" t="s">
        <v>529</v>
      </c>
      <c r="D187" s="1" t="s">
        <v>409</v>
      </c>
      <c r="E187" s="1" t="s">
        <v>766</v>
      </c>
      <c r="F187" s="2" t="s">
        <v>469</v>
      </c>
      <c r="G187" s="4" t="str">
        <f>_xlfn.UNICHAR(HEX2DEC(半角・全角[[#This Row],[Code(半)]]))</f>
        <v>\</v>
      </c>
      <c r="H187" s="4" t="str">
        <f>IF(ROW()&lt;=3, "-", IF((HEX2DEC(半角・全角[[#This Row],[Code(半)]])-1)=HEX2DEC($F186),"○", ""))</f>
        <v>○</v>
      </c>
      <c r="I187" s="2" t="s">
        <v>372</v>
      </c>
      <c r="J187" s="1" t="str">
        <f>_xlfn.UNICHAR(HEX2DEC(半角・全角[[#This Row],[Code(全)]]))</f>
        <v>＼</v>
      </c>
      <c r="K187" s="4" t="str">
        <f>IF(ROW()&lt;=3, "-", IF((HEX2DEC(半角・全角[[#This Row],[Code(全)]])-1)=HEX2DEC($I186),"○", ""))</f>
        <v>○</v>
      </c>
      <c r="L187" s="4" t="str">
        <f>TEXT(DEC2HEX(ABS(HEX2DEC(半角・全角[[#This Row],[Code(全)]])-HEX2DEC(半角・全角[[#This Row],[Code(半)]]))),"0000")</f>
        <v>FEE0</v>
      </c>
      <c r="M187" s="4" t="str">
        <f>SUBSTITUTE("NARROW_"&amp;半角・全角[[#This Row],[Prefix]]&amp;"_"&amp;半角・全角[[#This Row],[名称]],"-","_")</f>
        <v>NARROW_SYMBOL_REVERSE_SOLIDUS</v>
      </c>
      <c r="N187" s="4" t="str">
        <f>SUBSTITUTE("WIDE_"&amp;半角・全角[[#This Row],[Prefix]]&amp;"_"&amp;半角・全角[[#This Row],[名称]],"-","_")</f>
        <v>WIDE_SYMBOL_REVERSE_SOLIDUS</v>
      </c>
      <c r="O187" s="4">
        <f>HEX2DEC(半角・全角[[#This Row],[Code(全)]])</f>
        <v>65340</v>
      </c>
      <c r="P18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半角ASCII\
/// &lt;/summary&gt;
public const char NARROW_SYMBOL_REVERSE_SOLIDUS = '\u005C';</v>
      </c>
      <c r="Q18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全角ASCII＼
/// &lt;/summary&gt;
public const char WIDE_SYMBOL_REVERSE_SOLIDUS = '\uFF3C';</v>
      </c>
      <c r="R18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Chars.NARROW_SYMBOL_REVERSE_SOLIDUS:
    resultCharArray[resultIndex++] = Chars.WIDE_SYMBOL_REVERSE_SOLIDUS;
    break;</v>
      </c>
      <c r="S18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Chars.WIDE_SYMBOL_REVERSE_SOLIDUS:
    resultCharArray[resultIndex++] = Chars.NARROW_SYMBOL_REVERSE_SOLIDUS;
    break;</v>
      </c>
      <c r="T187" s="5" t="str">
        <f>"new NarrowWidePair() {Narrow = """&amp;半角・全角[[#This Row],[表示(半)]]&amp;""", Wide = """&amp;半角・全角[[#This Row],[表示(全)]]&amp;"""},"</f>
        <v>new NarrowWidePair() {Narrow = "\", Wide = "＼"},</v>
      </c>
      <c r="U187" s="2" t="s">
        <v>542</v>
      </c>
    </row>
    <row r="188" spans="3:21" ht="15.75" customHeight="1" x14ac:dyDescent="0.4">
      <c r="C188" s="1" t="s">
        <v>530</v>
      </c>
      <c r="D188" s="1" t="s">
        <v>409</v>
      </c>
      <c r="E188" s="1" t="s">
        <v>766</v>
      </c>
      <c r="F188" s="2" t="s">
        <v>470</v>
      </c>
      <c r="G188" s="4" t="str">
        <f>_xlfn.UNICHAR(HEX2DEC(半角・全角[[#This Row],[Code(半)]]))</f>
        <v>]</v>
      </c>
      <c r="H188" s="4" t="str">
        <f>IF(ROW()&lt;=3, "-", IF((HEX2DEC(半角・全角[[#This Row],[Code(半)]])-1)=HEX2DEC($F187),"○", ""))</f>
        <v>○</v>
      </c>
      <c r="I188" s="2" t="s">
        <v>373</v>
      </c>
      <c r="J188" s="1" t="str">
        <f>_xlfn.UNICHAR(HEX2DEC(半角・全角[[#This Row],[Code(全)]]))</f>
        <v>］</v>
      </c>
      <c r="K188" s="4" t="str">
        <f>IF(ROW()&lt;=3, "-", IF((HEX2DEC(半角・全角[[#This Row],[Code(全)]])-1)=HEX2DEC($I187),"○", ""))</f>
        <v>○</v>
      </c>
      <c r="L188" s="4" t="str">
        <f>TEXT(DEC2HEX(ABS(HEX2DEC(半角・全角[[#This Row],[Code(全)]])-HEX2DEC(半角・全角[[#This Row],[Code(半)]]))),"0000")</f>
        <v>FEE0</v>
      </c>
      <c r="M188" s="4" t="str">
        <f>SUBSTITUTE("NARROW_"&amp;半角・全角[[#This Row],[Prefix]]&amp;"_"&amp;半角・全角[[#This Row],[名称]],"-","_")</f>
        <v>NARROW_SYMBOL_RIGHT_SQUARE_BRACKET</v>
      </c>
      <c r="N188" s="4" t="str">
        <f>SUBSTITUTE("WIDE_"&amp;半角・全角[[#This Row],[Prefix]]&amp;"_"&amp;半角・全角[[#This Row],[名称]],"-","_")</f>
        <v>WIDE_SYMBOL_RIGHT_SQUARE_BRACKET</v>
      </c>
      <c r="O188" s="4">
        <f>HEX2DEC(半角・全角[[#This Row],[Code(全)]])</f>
        <v>65341</v>
      </c>
      <c r="P18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半角ASCII]
/// &lt;/summary&gt;
public const char NARROW_SYMBOL_RIGHT_SQUARE_BRACKET = '\u005D';</v>
      </c>
      <c r="Q18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全角ASCII］
/// &lt;/summary&gt;
public const char WIDE_SYMBOL_RIGHT_SQUARE_BRACKET = '\uFF3D';</v>
      </c>
      <c r="R18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Chars.NARROW_SYMBOL_RIGHT_SQUARE_BRACKET:
    resultCharArray[resultIndex++] = Chars.WIDE_SYMBOL_RIGHT_SQUARE_BRACKET;
    break;</v>
      </c>
      <c r="S18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Chars.WIDE_SYMBOL_RIGHT_SQUARE_BRACKET:
    resultCharArray[resultIndex++] = Chars.NARROW_SYMBOL_RIGHT_SQUARE_BRACKET;
    break;</v>
      </c>
      <c r="T188" s="5" t="str">
        <f>"new NarrowWidePair() {Narrow = """&amp;半角・全角[[#This Row],[表示(半)]]&amp;""", Wide = """&amp;半角・全角[[#This Row],[表示(全)]]&amp;"""},"</f>
        <v>new NarrowWidePair() {Narrow = "]", Wide = "］"},</v>
      </c>
      <c r="U188" s="2" t="s">
        <v>542</v>
      </c>
    </row>
    <row r="189" spans="3:21" ht="15.75" customHeight="1" x14ac:dyDescent="0.4">
      <c r="C189" s="1" t="s">
        <v>531</v>
      </c>
      <c r="D189" s="1" t="s">
        <v>409</v>
      </c>
      <c r="E189" s="1" t="s">
        <v>766</v>
      </c>
      <c r="F189" s="2" t="s">
        <v>471</v>
      </c>
      <c r="G189" s="4" t="str">
        <f>_xlfn.UNICHAR(HEX2DEC(半角・全角[[#This Row],[Code(半)]]))</f>
        <v>^</v>
      </c>
      <c r="H189" s="4" t="str">
        <f>IF(ROW()&lt;=3, "-", IF((HEX2DEC(半角・全角[[#This Row],[Code(半)]])-1)=HEX2DEC($F188),"○", ""))</f>
        <v>○</v>
      </c>
      <c r="I189" s="2" t="s">
        <v>374</v>
      </c>
      <c r="J189" s="1" t="str">
        <f>_xlfn.UNICHAR(HEX2DEC(半角・全角[[#This Row],[Code(全)]]))</f>
        <v>＾</v>
      </c>
      <c r="K189" s="4" t="str">
        <f>IF(ROW()&lt;=3, "-", IF((HEX2DEC(半角・全角[[#This Row],[Code(全)]])-1)=HEX2DEC($I188),"○", ""))</f>
        <v>○</v>
      </c>
      <c r="L189" s="4" t="str">
        <f>TEXT(DEC2HEX(ABS(HEX2DEC(半角・全角[[#This Row],[Code(全)]])-HEX2DEC(半角・全角[[#This Row],[Code(半)]]))),"0000")</f>
        <v>FEE0</v>
      </c>
      <c r="M189" s="4" t="str">
        <f>SUBSTITUTE("NARROW_"&amp;半角・全角[[#This Row],[Prefix]]&amp;"_"&amp;半角・全角[[#This Row],[名称]],"-","_")</f>
        <v>NARROW_SYMBOL_CIRCUMFLEX_ACCENT</v>
      </c>
      <c r="N189" s="4" t="str">
        <f>SUBSTITUTE("WIDE_"&amp;半角・全角[[#This Row],[Prefix]]&amp;"_"&amp;半角・全角[[#This Row],[名称]],"-","_")</f>
        <v>WIDE_SYMBOL_CIRCUMFLEX_ACCENT</v>
      </c>
      <c r="O189" s="4">
        <f>HEX2DEC(半角・全角[[#This Row],[Code(全)]])</f>
        <v>65342</v>
      </c>
      <c r="P18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半角ASCII^
/// &lt;/summary&gt;
public const char NARROW_SYMBOL_CIRCUMFLEX_ACCENT = '\u005E';</v>
      </c>
      <c r="Q18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全角ASCII＾
/// &lt;/summary&gt;
public const char WIDE_SYMBOL_CIRCUMFLEX_ACCENT = '\uFF3E';</v>
      </c>
      <c r="R18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Chars.NARROW_SYMBOL_CIRCUMFLEX_ACCENT:
    resultCharArray[resultIndex++] = Chars.WIDE_SYMBOL_CIRCUMFLEX_ACCENT;
    break;</v>
      </c>
      <c r="S18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Chars.WIDE_SYMBOL_CIRCUMFLEX_ACCENT:
    resultCharArray[resultIndex++] = Chars.NARROW_SYMBOL_CIRCUMFLEX_ACCENT;
    break;</v>
      </c>
      <c r="T189" s="5" t="str">
        <f>"new NarrowWidePair() {Narrow = """&amp;半角・全角[[#This Row],[表示(半)]]&amp;""", Wide = """&amp;半角・全角[[#This Row],[表示(全)]]&amp;"""},"</f>
        <v>new NarrowWidePair() {Narrow = "^", Wide = "＾"},</v>
      </c>
      <c r="U189" s="2" t="s">
        <v>542</v>
      </c>
    </row>
    <row r="190" spans="3:21" ht="15.75" customHeight="1" x14ac:dyDescent="0.4">
      <c r="C190" s="1" t="s">
        <v>532</v>
      </c>
      <c r="D190" s="1" t="s">
        <v>409</v>
      </c>
      <c r="E190" s="1" t="s">
        <v>766</v>
      </c>
      <c r="F190" s="2" t="s">
        <v>472</v>
      </c>
      <c r="G190" s="4" t="str">
        <f>_xlfn.UNICHAR(HEX2DEC(半角・全角[[#This Row],[Code(半)]]))</f>
        <v>_</v>
      </c>
      <c r="H190" s="4" t="str">
        <f>IF(ROW()&lt;=3, "-", IF((HEX2DEC(半角・全角[[#This Row],[Code(半)]])-1)=HEX2DEC($F189),"○", ""))</f>
        <v>○</v>
      </c>
      <c r="I190" s="2" t="s">
        <v>375</v>
      </c>
      <c r="J190" s="1" t="str">
        <f>_xlfn.UNICHAR(HEX2DEC(半角・全角[[#This Row],[Code(全)]]))</f>
        <v>＿</v>
      </c>
      <c r="K190" s="4" t="str">
        <f>IF(ROW()&lt;=3, "-", IF((HEX2DEC(半角・全角[[#This Row],[Code(全)]])-1)=HEX2DEC($I189),"○", ""))</f>
        <v>○</v>
      </c>
      <c r="L190" s="4" t="str">
        <f>TEXT(DEC2HEX(ABS(HEX2DEC(半角・全角[[#This Row],[Code(全)]])-HEX2DEC(半角・全角[[#This Row],[Code(半)]]))),"0000")</f>
        <v>FEE0</v>
      </c>
      <c r="M190" s="4" t="str">
        <f>SUBSTITUTE("NARROW_"&amp;半角・全角[[#This Row],[Prefix]]&amp;"_"&amp;半角・全角[[#This Row],[名称]],"-","_")</f>
        <v>NARROW_SYMBOL_LOW_LINE</v>
      </c>
      <c r="N190" s="4" t="str">
        <f>SUBSTITUTE("WIDE_"&amp;半角・全角[[#This Row],[Prefix]]&amp;"_"&amp;半角・全角[[#This Row],[名称]],"-","_")</f>
        <v>WIDE_SYMBOL_LOW_LINE</v>
      </c>
      <c r="O190" s="4">
        <f>HEX2DEC(半角・全角[[#This Row],[Code(全)]])</f>
        <v>65343</v>
      </c>
      <c r="P19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半角ASCII_
/// &lt;/summary&gt;
public const char NARROW_SYMBOL_LOW_LINE = '\u005F';</v>
      </c>
      <c r="Q19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全角ASCII＿
/// &lt;/summary&gt;
public const char WIDE_SYMBOL_LOW_LINE = '\uFF3F';</v>
      </c>
      <c r="R19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Chars.NARROW_SYMBOL_LOW_LINE:
    resultCharArray[resultIndex++] = Chars.WIDE_SYMBOL_LOW_LINE;
    break;</v>
      </c>
      <c r="S19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Chars.WIDE_SYMBOL_LOW_LINE:
    resultCharArray[resultIndex++] = Chars.NARROW_SYMBOL_LOW_LINE;
    break;</v>
      </c>
      <c r="T190" s="5" t="str">
        <f>"new NarrowWidePair() {Narrow = """&amp;半角・全角[[#This Row],[表示(半)]]&amp;""", Wide = """&amp;半角・全角[[#This Row],[表示(全)]]&amp;"""},"</f>
        <v>new NarrowWidePair() {Narrow = "_", Wide = "＿"},</v>
      </c>
      <c r="U190" s="2" t="s">
        <v>542</v>
      </c>
    </row>
    <row r="191" spans="3:21" ht="15.75" customHeight="1" x14ac:dyDescent="0.4">
      <c r="C191" s="1" t="s">
        <v>533</v>
      </c>
      <c r="D191" s="1" t="s">
        <v>409</v>
      </c>
      <c r="E191" s="1" t="s">
        <v>766</v>
      </c>
      <c r="F191" s="2" t="s">
        <v>473</v>
      </c>
      <c r="G191" s="4" t="str">
        <f>_xlfn.UNICHAR(HEX2DEC(半角・全角[[#This Row],[Code(半)]]))</f>
        <v>`</v>
      </c>
      <c r="H191" s="4" t="str">
        <f>IF(ROW()&lt;=3, "-", IF((HEX2DEC(半角・全角[[#This Row],[Code(半)]])-1)=HEX2DEC($F190),"○", ""))</f>
        <v>○</v>
      </c>
      <c r="I191" s="2" t="s">
        <v>376</v>
      </c>
      <c r="J191" s="1" t="str">
        <f>_xlfn.UNICHAR(HEX2DEC(半角・全角[[#This Row],[Code(全)]]))</f>
        <v>｀</v>
      </c>
      <c r="K191" s="4" t="str">
        <f>IF(ROW()&lt;=3, "-", IF((HEX2DEC(半角・全角[[#This Row],[Code(全)]])-1)=HEX2DEC($I190),"○", ""))</f>
        <v>○</v>
      </c>
      <c r="L191" s="4" t="str">
        <f>TEXT(DEC2HEX(ABS(HEX2DEC(半角・全角[[#This Row],[Code(全)]])-HEX2DEC(半角・全角[[#This Row],[Code(半)]]))),"0000")</f>
        <v>FEE0</v>
      </c>
      <c r="M191" s="4" t="str">
        <f>SUBSTITUTE("NARROW_"&amp;半角・全角[[#This Row],[Prefix]]&amp;"_"&amp;半角・全角[[#This Row],[名称]],"-","_")</f>
        <v>NARROW_SYMBOL_GRAVE_ACCENT</v>
      </c>
      <c r="N191" s="4" t="str">
        <f>SUBSTITUTE("WIDE_"&amp;半角・全角[[#This Row],[Prefix]]&amp;"_"&amp;半角・全角[[#This Row],[名称]],"-","_")</f>
        <v>WIDE_SYMBOL_GRAVE_ACCENT</v>
      </c>
      <c r="O191" s="4">
        <f>HEX2DEC(半角・全角[[#This Row],[Code(全)]])</f>
        <v>65344</v>
      </c>
      <c r="P19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半角ASCII`
/// &lt;/summary&gt;
public const char NARROW_SYMBOL_GRAVE_ACCENT = '\u0060';</v>
      </c>
      <c r="Q19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全角ASCII｀
/// &lt;/summary&gt;
public const char WIDE_SYMBOL_GRAVE_ACCENT = '\uFF40';</v>
      </c>
      <c r="R19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Chars.NARROW_SYMBOL_GRAVE_ACCENT:
    resultCharArray[resultIndex++] = Chars.WIDE_SYMBOL_GRAVE_ACCENT;
    break;</v>
      </c>
      <c r="S19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Chars.WIDE_SYMBOL_GRAVE_ACCENT:
    resultCharArray[resultIndex++] = Chars.NARROW_SYMBOL_GRAVE_ACCENT;
    break;</v>
      </c>
      <c r="T191" s="5" t="str">
        <f>"new NarrowWidePair() {Narrow = """&amp;半角・全角[[#This Row],[表示(半)]]&amp;""", Wide = """&amp;半角・全角[[#This Row],[表示(全)]]&amp;"""},"</f>
        <v>new NarrowWidePair() {Narrow = "`", Wide = "｀"},</v>
      </c>
      <c r="U191" s="2" t="s">
        <v>542</v>
      </c>
    </row>
    <row r="192" spans="3:21" ht="15.75" customHeight="1" x14ac:dyDescent="0.4">
      <c r="C192" s="1" t="s">
        <v>673</v>
      </c>
      <c r="D192" s="1" t="s">
        <v>409</v>
      </c>
      <c r="E192" s="1" t="s">
        <v>794</v>
      </c>
      <c r="F192" s="2" t="s">
        <v>474</v>
      </c>
      <c r="G192" s="4" t="str">
        <f>_xlfn.UNICHAR(HEX2DEC(半角・全角[[#This Row],[Code(半)]]))</f>
        <v>a</v>
      </c>
      <c r="H192" s="4" t="str">
        <f>IF(ROW()&lt;=3, "-", IF((HEX2DEC(半角・全角[[#This Row],[Code(半)]])-1)=HEX2DEC($F191),"○", ""))</f>
        <v>○</v>
      </c>
      <c r="I192" s="2" t="s">
        <v>377</v>
      </c>
      <c r="J192" s="1" t="str">
        <f>_xlfn.UNICHAR(HEX2DEC(半角・全角[[#This Row],[Code(全)]]))</f>
        <v>ａ</v>
      </c>
      <c r="K192" s="4" t="str">
        <f>IF(ROW()&lt;=3, "-", IF((HEX2DEC(半角・全角[[#This Row],[Code(全)]])-1)=HEX2DEC($I191),"○", ""))</f>
        <v>○</v>
      </c>
      <c r="L192" s="4" t="str">
        <f>TEXT(DEC2HEX(ABS(HEX2DEC(半角・全角[[#This Row],[Code(全)]])-HEX2DEC(半角・全角[[#This Row],[Code(半)]]))),"0000")</f>
        <v>FEE0</v>
      </c>
      <c r="M192" s="4" t="str">
        <f>SUBSTITUTE("NARROW_"&amp;半角・全角[[#This Row],[Prefix]]&amp;"_"&amp;半角・全角[[#This Row],[名称]],"-","_")</f>
        <v>NARROW_LATIN_SMALL_A</v>
      </c>
      <c r="N192" s="4" t="str">
        <f>SUBSTITUTE("WIDE_"&amp;半角・全角[[#This Row],[Prefix]]&amp;"_"&amp;半角・全角[[#This Row],[名称]],"-","_")</f>
        <v>WIDE_LATIN_SMALL_A</v>
      </c>
      <c r="O192" s="4">
        <f>HEX2DEC(半角・全角[[#This Row],[Code(全)]])</f>
        <v>65345</v>
      </c>
      <c r="P19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半角ASCIIa
/// &lt;/summary&gt;
public const char NARROW_LATIN_SMALL_A = '\u0061';</v>
      </c>
      <c r="Q19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全角ASCIIａ
/// &lt;/summary&gt;
public const char WIDE_LATIN_SMALL_A = '\uFF41';</v>
      </c>
      <c r="R19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Chars.NARROW_LATIN_SMALL_A:
    resultCharArray[resultIndex++] = Chars.WIDE_LATIN_SMALL_A;
    break;</v>
      </c>
      <c r="S19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Chars.WIDE_LATIN_SMALL_A:
    resultCharArray[resultIndex++] = Chars.NARROW_LATIN_SMALL_A;
    break;</v>
      </c>
      <c r="T192" s="5" t="str">
        <f>"new NarrowWidePair() {Narrow = """&amp;半角・全角[[#This Row],[表示(半)]]&amp;""", Wide = """&amp;半角・全角[[#This Row],[表示(全)]]&amp;"""},"</f>
        <v>new NarrowWidePair() {Narrow = "a", Wide = "ａ"},</v>
      </c>
      <c r="U192" s="2" t="s">
        <v>542</v>
      </c>
    </row>
    <row r="193" spans="3:21" ht="15.75" customHeight="1" x14ac:dyDescent="0.4">
      <c r="C193" s="1" t="s">
        <v>795</v>
      </c>
      <c r="D193" s="1" t="s">
        <v>409</v>
      </c>
      <c r="E193" s="1" t="s">
        <v>794</v>
      </c>
      <c r="F193" s="2" t="s">
        <v>475</v>
      </c>
      <c r="G193" s="4" t="str">
        <f>_xlfn.UNICHAR(HEX2DEC(半角・全角[[#This Row],[Code(半)]]))</f>
        <v>b</v>
      </c>
      <c r="H193" s="4" t="str">
        <f>IF(ROW()&lt;=3, "-", IF((HEX2DEC(半角・全角[[#This Row],[Code(半)]])-1)=HEX2DEC($F192),"○", ""))</f>
        <v>○</v>
      </c>
      <c r="I193" s="2" t="s">
        <v>378</v>
      </c>
      <c r="J193" s="1" t="str">
        <f>_xlfn.UNICHAR(HEX2DEC(半角・全角[[#This Row],[Code(全)]]))</f>
        <v>ｂ</v>
      </c>
      <c r="K193" s="4" t="str">
        <f>IF(ROW()&lt;=3, "-", IF((HEX2DEC(半角・全角[[#This Row],[Code(全)]])-1)=HEX2DEC($I192),"○", ""))</f>
        <v>○</v>
      </c>
      <c r="L193" s="4" t="str">
        <f>TEXT(DEC2HEX(ABS(HEX2DEC(半角・全角[[#This Row],[Code(全)]])-HEX2DEC(半角・全角[[#This Row],[Code(半)]]))),"0000")</f>
        <v>FEE0</v>
      </c>
      <c r="M193" s="4" t="str">
        <f>SUBSTITUTE("NARROW_"&amp;半角・全角[[#This Row],[Prefix]]&amp;"_"&amp;半角・全角[[#This Row],[名称]],"-","_")</f>
        <v>NARROW_LATIN_SMALL_B</v>
      </c>
      <c r="N193" s="4" t="str">
        <f>SUBSTITUTE("WIDE_"&amp;半角・全角[[#This Row],[Prefix]]&amp;"_"&amp;半角・全角[[#This Row],[名称]],"-","_")</f>
        <v>WIDE_LATIN_SMALL_B</v>
      </c>
      <c r="O193" s="4">
        <f>HEX2DEC(半角・全角[[#This Row],[Code(全)]])</f>
        <v>65346</v>
      </c>
      <c r="P19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半角ASCIIb
/// &lt;/summary&gt;
public const char NARROW_LATIN_SMALL_B = '\u0062';</v>
      </c>
      <c r="Q19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全角ASCIIｂ
/// &lt;/summary&gt;
public const char WIDE_LATIN_SMALL_B = '\uFF42';</v>
      </c>
      <c r="R19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Chars.NARROW_LATIN_SMALL_B:
    resultCharArray[resultIndex++] = Chars.WIDE_LATIN_SMALL_B;
    break;</v>
      </c>
      <c r="S19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Chars.WIDE_LATIN_SMALL_B:
    resultCharArray[resultIndex++] = Chars.NARROW_LATIN_SMALL_B;
    break;</v>
      </c>
      <c r="T193" s="5" t="str">
        <f>"new NarrowWidePair() {Narrow = """&amp;半角・全角[[#This Row],[表示(半)]]&amp;""", Wide = """&amp;半角・全角[[#This Row],[表示(全)]]&amp;"""},"</f>
        <v>new NarrowWidePair() {Narrow = "b", Wide = "ｂ"},</v>
      </c>
      <c r="U193" s="2" t="s">
        <v>542</v>
      </c>
    </row>
    <row r="194" spans="3:21" ht="15.75" customHeight="1" x14ac:dyDescent="0.4">
      <c r="C194" s="1" t="s">
        <v>796</v>
      </c>
      <c r="D194" s="1" t="s">
        <v>409</v>
      </c>
      <c r="E194" s="1" t="s">
        <v>794</v>
      </c>
      <c r="F194" s="2" t="s">
        <v>476</v>
      </c>
      <c r="G194" s="4" t="str">
        <f>_xlfn.UNICHAR(HEX2DEC(半角・全角[[#This Row],[Code(半)]]))</f>
        <v>c</v>
      </c>
      <c r="H194" s="4" t="str">
        <f>IF(ROW()&lt;=3, "-", IF((HEX2DEC(半角・全角[[#This Row],[Code(半)]])-1)=HEX2DEC($F193),"○", ""))</f>
        <v>○</v>
      </c>
      <c r="I194" s="2" t="s">
        <v>379</v>
      </c>
      <c r="J194" s="1" t="str">
        <f>_xlfn.UNICHAR(HEX2DEC(半角・全角[[#This Row],[Code(全)]]))</f>
        <v>ｃ</v>
      </c>
      <c r="K194" s="4" t="str">
        <f>IF(ROW()&lt;=3, "-", IF((HEX2DEC(半角・全角[[#This Row],[Code(全)]])-1)=HEX2DEC($I193),"○", ""))</f>
        <v>○</v>
      </c>
      <c r="L194" s="4" t="str">
        <f>TEXT(DEC2HEX(ABS(HEX2DEC(半角・全角[[#This Row],[Code(全)]])-HEX2DEC(半角・全角[[#This Row],[Code(半)]]))),"0000")</f>
        <v>FEE0</v>
      </c>
      <c r="M194" s="4" t="str">
        <f>SUBSTITUTE("NARROW_"&amp;半角・全角[[#This Row],[Prefix]]&amp;"_"&amp;半角・全角[[#This Row],[名称]],"-","_")</f>
        <v>NARROW_LATIN_SMALL_C</v>
      </c>
      <c r="N194" s="4" t="str">
        <f>SUBSTITUTE("WIDE_"&amp;半角・全角[[#This Row],[Prefix]]&amp;"_"&amp;半角・全角[[#This Row],[名称]],"-","_")</f>
        <v>WIDE_LATIN_SMALL_C</v>
      </c>
      <c r="O194" s="4">
        <f>HEX2DEC(半角・全角[[#This Row],[Code(全)]])</f>
        <v>65347</v>
      </c>
      <c r="P19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半角ASCIIc
/// &lt;/summary&gt;
public const char NARROW_LATIN_SMALL_C = '\u0063';</v>
      </c>
      <c r="Q19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全角ASCIIｃ
/// &lt;/summary&gt;
public const char WIDE_LATIN_SMALL_C = '\uFF43';</v>
      </c>
      <c r="R19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Chars.NARROW_LATIN_SMALL_C:
    resultCharArray[resultIndex++] = Chars.WIDE_LATIN_SMALL_C;
    break;</v>
      </c>
      <c r="S19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Chars.WIDE_LATIN_SMALL_C:
    resultCharArray[resultIndex++] = Chars.NARROW_LATIN_SMALL_C;
    break;</v>
      </c>
      <c r="T194" s="5" t="str">
        <f>"new NarrowWidePair() {Narrow = """&amp;半角・全角[[#This Row],[表示(半)]]&amp;""", Wide = """&amp;半角・全角[[#This Row],[表示(全)]]&amp;"""},"</f>
        <v>new NarrowWidePair() {Narrow = "c", Wide = "ｃ"},</v>
      </c>
      <c r="U194" s="2" t="s">
        <v>542</v>
      </c>
    </row>
    <row r="195" spans="3:21" ht="15.75" customHeight="1" x14ac:dyDescent="0.4">
      <c r="C195" s="1" t="s">
        <v>797</v>
      </c>
      <c r="D195" s="1" t="s">
        <v>409</v>
      </c>
      <c r="E195" s="1" t="s">
        <v>794</v>
      </c>
      <c r="F195" s="2" t="s">
        <v>477</v>
      </c>
      <c r="G195" s="4" t="str">
        <f>_xlfn.UNICHAR(HEX2DEC(半角・全角[[#This Row],[Code(半)]]))</f>
        <v>d</v>
      </c>
      <c r="H195" s="4" t="str">
        <f>IF(ROW()&lt;=3, "-", IF((HEX2DEC(半角・全角[[#This Row],[Code(半)]])-1)=HEX2DEC($F194),"○", ""))</f>
        <v>○</v>
      </c>
      <c r="I195" s="2" t="s">
        <v>380</v>
      </c>
      <c r="J195" s="1" t="str">
        <f>_xlfn.UNICHAR(HEX2DEC(半角・全角[[#This Row],[Code(全)]]))</f>
        <v>ｄ</v>
      </c>
      <c r="K195" s="4" t="str">
        <f>IF(ROW()&lt;=3, "-", IF((HEX2DEC(半角・全角[[#This Row],[Code(全)]])-1)=HEX2DEC($I194),"○", ""))</f>
        <v>○</v>
      </c>
      <c r="L195" s="4" t="str">
        <f>TEXT(DEC2HEX(ABS(HEX2DEC(半角・全角[[#This Row],[Code(全)]])-HEX2DEC(半角・全角[[#This Row],[Code(半)]]))),"0000")</f>
        <v>FEE0</v>
      </c>
      <c r="M195" s="4" t="str">
        <f>SUBSTITUTE("NARROW_"&amp;半角・全角[[#This Row],[Prefix]]&amp;"_"&amp;半角・全角[[#This Row],[名称]],"-","_")</f>
        <v>NARROW_LATIN_SMALL_D</v>
      </c>
      <c r="N195" s="4" t="str">
        <f>SUBSTITUTE("WIDE_"&amp;半角・全角[[#This Row],[Prefix]]&amp;"_"&amp;半角・全角[[#This Row],[名称]],"-","_")</f>
        <v>WIDE_LATIN_SMALL_D</v>
      </c>
      <c r="O195" s="4">
        <f>HEX2DEC(半角・全角[[#This Row],[Code(全)]])</f>
        <v>65348</v>
      </c>
      <c r="P19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半角ASCIId
/// &lt;/summary&gt;
public const char NARROW_LATIN_SMALL_D = '\u0064';</v>
      </c>
      <c r="Q19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全角ASCIIｄ
/// &lt;/summary&gt;
public const char WIDE_LATIN_SMALL_D = '\uFF44';</v>
      </c>
      <c r="R19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Chars.NARROW_LATIN_SMALL_D:
    resultCharArray[resultIndex++] = Chars.WIDE_LATIN_SMALL_D;
    break;</v>
      </c>
      <c r="S19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Chars.WIDE_LATIN_SMALL_D:
    resultCharArray[resultIndex++] = Chars.NARROW_LATIN_SMALL_D;
    break;</v>
      </c>
      <c r="T195" s="5" t="str">
        <f>"new NarrowWidePair() {Narrow = """&amp;半角・全角[[#This Row],[表示(半)]]&amp;""", Wide = """&amp;半角・全角[[#This Row],[表示(全)]]&amp;"""},"</f>
        <v>new NarrowWidePair() {Narrow = "d", Wide = "ｄ"},</v>
      </c>
      <c r="U195" s="2" t="s">
        <v>542</v>
      </c>
    </row>
    <row r="196" spans="3:21" ht="15.75" customHeight="1" x14ac:dyDescent="0.4">
      <c r="C196" s="1" t="s">
        <v>676</v>
      </c>
      <c r="D196" s="1" t="s">
        <v>409</v>
      </c>
      <c r="E196" s="1" t="s">
        <v>794</v>
      </c>
      <c r="F196" s="2" t="s">
        <v>478</v>
      </c>
      <c r="G196" s="4" t="str">
        <f>_xlfn.UNICHAR(HEX2DEC(半角・全角[[#This Row],[Code(半)]]))</f>
        <v>e</v>
      </c>
      <c r="H196" s="4" t="str">
        <f>IF(ROW()&lt;=3, "-", IF((HEX2DEC(半角・全角[[#This Row],[Code(半)]])-1)=HEX2DEC($F195),"○", ""))</f>
        <v>○</v>
      </c>
      <c r="I196" s="2" t="s">
        <v>381</v>
      </c>
      <c r="J196" s="1" t="str">
        <f>_xlfn.UNICHAR(HEX2DEC(半角・全角[[#This Row],[Code(全)]]))</f>
        <v>ｅ</v>
      </c>
      <c r="K196" s="4" t="str">
        <f>IF(ROW()&lt;=3, "-", IF((HEX2DEC(半角・全角[[#This Row],[Code(全)]])-1)=HEX2DEC($I195),"○", ""))</f>
        <v>○</v>
      </c>
      <c r="L196" s="4" t="str">
        <f>TEXT(DEC2HEX(ABS(HEX2DEC(半角・全角[[#This Row],[Code(全)]])-HEX2DEC(半角・全角[[#This Row],[Code(半)]]))),"0000")</f>
        <v>FEE0</v>
      </c>
      <c r="M196" s="4" t="str">
        <f>SUBSTITUTE("NARROW_"&amp;半角・全角[[#This Row],[Prefix]]&amp;"_"&amp;半角・全角[[#This Row],[名称]],"-","_")</f>
        <v>NARROW_LATIN_SMALL_E</v>
      </c>
      <c r="N196" s="4" t="str">
        <f>SUBSTITUTE("WIDE_"&amp;半角・全角[[#This Row],[Prefix]]&amp;"_"&amp;半角・全角[[#This Row],[名称]],"-","_")</f>
        <v>WIDE_LATIN_SMALL_E</v>
      </c>
      <c r="O196" s="4">
        <f>HEX2DEC(半角・全角[[#This Row],[Code(全)]])</f>
        <v>65349</v>
      </c>
      <c r="P19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半角ASCIIe
/// &lt;/summary&gt;
public const char NARROW_LATIN_SMALL_E = '\u0065';</v>
      </c>
      <c r="Q19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全角ASCIIｅ
/// &lt;/summary&gt;
public const char WIDE_LATIN_SMALL_E = '\uFF45';</v>
      </c>
      <c r="R19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Chars.NARROW_LATIN_SMALL_E:
    resultCharArray[resultIndex++] = Chars.WIDE_LATIN_SMALL_E;
    break;</v>
      </c>
      <c r="S19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Chars.WIDE_LATIN_SMALL_E:
    resultCharArray[resultIndex++] = Chars.NARROW_LATIN_SMALL_E;
    break;</v>
      </c>
      <c r="T196" s="5" t="str">
        <f>"new NarrowWidePair() {Narrow = """&amp;半角・全角[[#This Row],[表示(半)]]&amp;""", Wide = """&amp;半角・全角[[#This Row],[表示(全)]]&amp;"""},"</f>
        <v>new NarrowWidePair() {Narrow = "e", Wide = "ｅ"},</v>
      </c>
      <c r="U196" s="2" t="s">
        <v>542</v>
      </c>
    </row>
    <row r="197" spans="3:21" ht="15.75" customHeight="1" x14ac:dyDescent="0.4">
      <c r="C197" s="1" t="s">
        <v>798</v>
      </c>
      <c r="D197" s="1" t="s">
        <v>409</v>
      </c>
      <c r="E197" s="1" t="s">
        <v>794</v>
      </c>
      <c r="F197" s="2" t="s">
        <v>479</v>
      </c>
      <c r="G197" s="4" t="str">
        <f>_xlfn.UNICHAR(HEX2DEC(半角・全角[[#This Row],[Code(半)]]))</f>
        <v>f</v>
      </c>
      <c r="H197" s="4" t="str">
        <f>IF(ROW()&lt;=3, "-", IF((HEX2DEC(半角・全角[[#This Row],[Code(半)]])-1)=HEX2DEC($F196),"○", ""))</f>
        <v>○</v>
      </c>
      <c r="I197" s="2" t="s">
        <v>382</v>
      </c>
      <c r="J197" s="1" t="str">
        <f>_xlfn.UNICHAR(HEX2DEC(半角・全角[[#This Row],[Code(全)]]))</f>
        <v>ｆ</v>
      </c>
      <c r="K197" s="4" t="str">
        <f>IF(ROW()&lt;=3, "-", IF((HEX2DEC(半角・全角[[#This Row],[Code(全)]])-1)=HEX2DEC($I196),"○", ""))</f>
        <v>○</v>
      </c>
      <c r="L197" s="4" t="str">
        <f>TEXT(DEC2HEX(ABS(HEX2DEC(半角・全角[[#This Row],[Code(全)]])-HEX2DEC(半角・全角[[#This Row],[Code(半)]]))),"0000")</f>
        <v>FEE0</v>
      </c>
      <c r="M197" s="4" t="str">
        <f>SUBSTITUTE("NARROW_"&amp;半角・全角[[#This Row],[Prefix]]&amp;"_"&amp;半角・全角[[#This Row],[名称]],"-","_")</f>
        <v>NARROW_LATIN_SMALL_F</v>
      </c>
      <c r="N197" s="4" t="str">
        <f>SUBSTITUTE("WIDE_"&amp;半角・全角[[#This Row],[Prefix]]&amp;"_"&amp;半角・全角[[#This Row],[名称]],"-","_")</f>
        <v>WIDE_LATIN_SMALL_F</v>
      </c>
      <c r="O197" s="4">
        <f>HEX2DEC(半角・全角[[#This Row],[Code(全)]])</f>
        <v>65350</v>
      </c>
      <c r="P19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半角ASCIIf
/// &lt;/summary&gt;
public const char NARROW_LATIN_SMALL_F = '\u0066';</v>
      </c>
      <c r="Q19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全角ASCIIｆ
/// &lt;/summary&gt;
public const char WIDE_LATIN_SMALL_F = '\uFF46';</v>
      </c>
      <c r="R19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Chars.NARROW_LATIN_SMALL_F:
    resultCharArray[resultIndex++] = Chars.WIDE_LATIN_SMALL_F;
    break;</v>
      </c>
      <c r="S19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Chars.WIDE_LATIN_SMALL_F:
    resultCharArray[resultIndex++] = Chars.NARROW_LATIN_SMALL_F;
    break;</v>
      </c>
      <c r="T197" s="5" t="str">
        <f>"new NarrowWidePair() {Narrow = """&amp;半角・全角[[#This Row],[表示(半)]]&amp;""", Wide = """&amp;半角・全角[[#This Row],[表示(全)]]&amp;"""},"</f>
        <v>new NarrowWidePair() {Narrow = "f", Wide = "ｆ"},</v>
      </c>
      <c r="U197" s="2" t="s">
        <v>542</v>
      </c>
    </row>
    <row r="198" spans="3:21" ht="15.75" customHeight="1" x14ac:dyDescent="0.4">
      <c r="C198" s="1" t="s">
        <v>799</v>
      </c>
      <c r="D198" s="1" t="s">
        <v>409</v>
      </c>
      <c r="E198" s="1" t="s">
        <v>794</v>
      </c>
      <c r="F198" s="2" t="s">
        <v>480</v>
      </c>
      <c r="G198" s="4" t="str">
        <f>_xlfn.UNICHAR(HEX2DEC(半角・全角[[#This Row],[Code(半)]]))</f>
        <v>g</v>
      </c>
      <c r="H198" s="4" t="str">
        <f>IF(ROW()&lt;=3, "-", IF((HEX2DEC(半角・全角[[#This Row],[Code(半)]])-1)=HEX2DEC($F197),"○", ""))</f>
        <v>○</v>
      </c>
      <c r="I198" s="2" t="s">
        <v>383</v>
      </c>
      <c r="J198" s="1" t="str">
        <f>_xlfn.UNICHAR(HEX2DEC(半角・全角[[#This Row],[Code(全)]]))</f>
        <v>ｇ</v>
      </c>
      <c r="K198" s="4" t="str">
        <f>IF(ROW()&lt;=3, "-", IF((HEX2DEC(半角・全角[[#This Row],[Code(全)]])-1)=HEX2DEC($I197),"○", ""))</f>
        <v>○</v>
      </c>
      <c r="L198" s="4" t="str">
        <f>TEXT(DEC2HEX(ABS(HEX2DEC(半角・全角[[#This Row],[Code(全)]])-HEX2DEC(半角・全角[[#This Row],[Code(半)]]))),"0000")</f>
        <v>FEE0</v>
      </c>
      <c r="M198" s="4" t="str">
        <f>SUBSTITUTE("NARROW_"&amp;半角・全角[[#This Row],[Prefix]]&amp;"_"&amp;半角・全角[[#This Row],[名称]],"-","_")</f>
        <v>NARROW_LATIN_SMALL_G</v>
      </c>
      <c r="N198" s="4" t="str">
        <f>SUBSTITUTE("WIDE_"&amp;半角・全角[[#This Row],[Prefix]]&amp;"_"&amp;半角・全角[[#This Row],[名称]],"-","_")</f>
        <v>WIDE_LATIN_SMALL_G</v>
      </c>
      <c r="O198" s="4">
        <f>HEX2DEC(半角・全角[[#This Row],[Code(全)]])</f>
        <v>65351</v>
      </c>
      <c r="P19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半角ASCIIg
/// &lt;/summary&gt;
public const char NARROW_LATIN_SMALL_G = '\u0067';</v>
      </c>
      <c r="Q19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全角ASCIIｇ
/// &lt;/summary&gt;
public const char WIDE_LATIN_SMALL_G = '\uFF47';</v>
      </c>
      <c r="R19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Chars.NARROW_LATIN_SMALL_G:
    resultCharArray[resultIndex++] = Chars.WIDE_LATIN_SMALL_G;
    break;</v>
      </c>
      <c r="S19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Chars.WIDE_LATIN_SMALL_G:
    resultCharArray[resultIndex++] = Chars.NARROW_LATIN_SMALL_G;
    break;</v>
      </c>
      <c r="T198" s="5" t="str">
        <f>"new NarrowWidePair() {Narrow = """&amp;半角・全角[[#This Row],[表示(半)]]&amp;""", Wide = """&amp;半角・全角[[#This Row],[表示(全)]]&amp;"""},"</f>
        <v>new NarrowWidePair() {Narrow = "g", Wide = "ｇ"},</v>
      </c>
      <c r="U198" s="2" t="s">
        <v>542</v>
      </c>
    </row>
    <row r="199" spans="3:21" ht="15.75" customHeight="1" x14ac:dyDescent="0.4">
      <c r="C199" s="1" t="s">
        <v>800</v>
      </c>
      <c r="D199" s="1" t="s">
        <v>409</v>
      </c>
      <c r="E199" s="1" t="s">
        <v>794</v>
      </c>
      <c r="F199" s="2" t="s">
        <v>481</v>
      </c>
      <c r="G199" s="4" t="str">
        <f>_xlfn.UNICHAR(HEX2DEC(半角・全角[[#This Row],[Code(半)]]))</f>
        <v>h</v>
      </c>
      <c r="H199" s="4" t="str">
        <f>IF(ROW()&lt;=3, "-", IF((HEX2DEC(半角・全角[[#This Row],[Code(半)]])-1)=HEX2DEC($F198),"○", ""))</f>
        <v>○</v>
      </c>
      <c r="I199" s="2" t="s">
        <v>384</v>
      </c>
      <c r="J199" s="1" t="str">
        <f>_xlfn.UNICHAR(HEX2DEC(半角・全角[[#This Row],[Code(全)]]))</f>
        <v>ｈ</v>
      </c>
      <c r="K199" s="4" t="str">
        <f>IF(ROW()&lt;=3, "-", IF((HEX2DEC(半角・全角[[#This Row],[Code(全)]])-1)=HEX2DEC($I198),"○", ""))</f>
        <v>○</v>
      </c>
      <c r="L199" s="4" t="str">
        <f>TEXT(DEC2HEX(ABS(HEX2DEC(半角・全角[[#This Row],[Code(全)]])-HEX2DEC(半角・全角[[#This Row],[Code(半)]]))),"0000")</f>
        <v>FEE0</v>
      </c>
      <c r="M199" s="4" t="str">
        <f>SUBSTITUTE("NARROW_"&amp;半角・全角[[#This Row],[Prefix]]&amp;"_"&amp;半角・全角[[#This Row],[名称]],"-","_")</f>
        <v>NARROW_LATIN_SMALL_H</v>
      </c>
      <c r="N199" s="4" t="str">
        <f>SUBSTITUTE("WIDE_"&amp;半角・全角[[#This Row],[Prefix]]&amp;"_"&amp;半角・全角[[#This Row],[名称]],"-","_")</f>
        <v>WIDE_LATIN_SMALL_H</v>
      </c>
      <c r="O199" s="4">
        <f>HEX2DEC(半角・全角[[#This Row],[Code(全)]])</f>
        <v>65352</v>
      </c>
      <c r="P19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半角ASCIIh
/// &lt;/summary&gt;
public const char NARROW_LATIN_SMALL_H = '\u0068';</v>
      </c>
      <c r="Q19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全角ASCIIｈ
/// &lt;/summary&gt;
public const char WIDE_LATIN_SMALL_H = '\uFF48';</v>
      </c>
      <c r="R19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Chars.NARROW_LATIN_SMALL_H:
    resultCharArray[resultIndex++] = Chars.WIDE_LATIN_SMALL_H;
    break;</v>
      </c>
      <c r="S19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Chars.WIDE_LATIN_SMALL_H:
    resultCharArray[resultIndex++] = Chars.NARROW_LATIN_SMALL_H;
    break;</v>
      </c>
      <c r="T199" s="5" t="str">
        <f>"new NarrowWidePair() {Narrow = """&amp;半角・全角[[#This Row],[表示(半)]]&amp;""", Wide = """&amp;半角・全角[[#This Row],[表示(全)]]&amp;"""},"</f>
        <v>new NarrowWidePair() {Narrow = "h", Wide = "ｈ"},</v>
      </c>
      <c r="U199" s="2" t="s">
        <v>542</v>
      </c>
    </row>
    <row r="200" spans="3:21" ht="15.75" customHeight="1" x14ac:dyDescent="0.4">
      <c r="C200" s="1" t="s">
        <v>674</v>
      </c>
      <c r="D200" s="1" t="s">
        <v>409</v>
      </c>
      <c r="E200" s="1" t="s">
        <v>794</v>
      </c>
      <c r="F200" s="2" t="s">
        <v>482</v>
      </c>
      <c r="G200" s="4" t="str">
        <f>_xlfn.UNICHAR(HEX2DEC(半角・全角[[#This Row],[Code(半)]]))</f>
        <v>i</v>
      </c>
      <c r="H200" s="4" t="str">
        <f>IF(ROW()&lt;=3, "-", IF((HEX2DEC(半角・全角[[#This Row],[Code(半)]])-1)=HEX2DEC($F199),"○", ""))</f>
        <v>○</v>
      </c>
      <c r="I200" s="2" t="s">
        <v>385</v>
      </c>
      <c r="J200" s="1" t="str">
        <f>_xlfn.UNICHAR(HEX2DEC(半角・全角[[#This Row],[Code(全)]]))</f>
        <v>ｉ</v>
      </c>
      <c r="K200" s="4" t="str">
        <f>IF(ROW()&lt;=3, "-", IF((HEX2DEC(半角・全角[[#This Row],[Code(全)]])-1)=HEX2DEC($I199),"○", ""))</f>
        <v>○</v>
      </c>
      <c r="L200" s="4" t="str">
        <f>TEXT(DEC2HEX(ABS(HEX2DEC(半角・全角[[#This Row],[Code(全)]])-HEX2DEC(半角・全角[[#This Row],[Code(半)]]))),"0000")</f>
        <v>FEE0</v>
      </c>
      <c r="M200" s="4" t="str">
        <f>SUBSTITUTE("NARROW_"&amp;半角・全角[[#This Row],[Prefix]]&amp;"_"&amp;半角・全角[[#This Row],[名称]],"-","_")</f>
        <v>NARROW_LATIN_SMALL_I</v>
      </c>
      <c r="N200" s="4" t="str">
        <f>SUBSTITUTE("WIDE_"&amp;半角・全角[[#This Row],[Prefix]]&amp;"_"&amp;半角・全角[[#This Row],[名称]],"-","_")</f>
        <v>WIDE_LATIN_SMALL_I</v>
      </c>
      <c r="O200" s="4">
        <f>HEX2DEC(半角・全角[[#This Row],[Code(全)]])</f>
        <v>65353</v>
      </c>
      <c r="P20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半角ASCIIi
/// &lt;/summary&gt;
public const char NARROW_LATIN_SMALL_I = '\u0069';</v>
      </c>
      <c r="Q20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全角ASCIIｉ
/// &lt;/summary&gt;
public const char WIDE_LATIN_SMALL_I = '\uFF49';</v>
      </c>
      <c r="R20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Chars.NARROW_LATIN_SMALL_I:
    resultCharArray[resultIndex++] = Chars.WIDE_LATIN_SMALL_I;
    break;</v>
      </c>
      <c r="S20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Chars.WIDE_LATIN_SMALL_I:
    resultCharArray[resultIndex++] = Chars.NARROW_LATIN_SMALL_I;
    break;</v>
      </c>
      <c r="T200" s="5" t="str">
        <f>"new NarrowWidePair() {Narrow = """&amp;半角・全角[[#This Row],[表示(半)]]&amp;""", Wide = """&amp;半角・全角[[#This Row],[表示(全)]]&amp;"""},"</f>
        <v>new NarrowWidePair() {Narrow = "i", Wide = "ｉ"},</v>
      </c>
      <c r="U200" s="2" t="s">
        <v>542</v>
      </c>
    </row>
    <row r="201" spans="3:21" ht="15.75" customHeight="1" x14ac:dyDescent="0.4">
      <c r="C201" s="1" t="s">
        <v>801</v>
      </c>
      <c r="D201" s="1" t="s">
        <v>409</v>
      </c>
      <c r="E201" s="1" t="s">
        <v>794</v>
      </c>
      <c r="F201" s="2" t="s">
        <v>483</v>
      </c>
      <c r="G201" s="4" t="str">
        <f>_xlfn.UNICHAR(HEX2DEC(半角・全角[[#This Row],[Code(半)]]))</f>
        <v>j</v>
      </c>
      <c r="H201" s="4" t="str">
        <f>IF(ROW()&lt;=3, "-", IF((HEX2DEC(半角・全角[[#This Row],[Code(半)]])-1)=HEX2DEC($F200),"○", ""))</f>
        <v>○</v>
      </c>
      <c r="I201" s="2" t="s">
        <v>386</v>
      </c>
      <c r="J201" s="1" t="str">
        <f>_xlfn.UNICHAR(HEX2DEC(半角・全角[[#This Row],[Code(全)]]))</f>
        <v>ｊ</v>
      </c>
      <c r="K201" s="4" t="str">
        <f>IF(ROW()&lt;=3, "-", IF((HEX2DEC(半角・全角[[#This Row],[Code(全)]])-1)=HEX2DEC($I200),"○", ""))</f>
        <v>○</v>
      </c>
      <c r="L201" s="4" t="str">
        <f>TEXT(DEC2HEX(ABS(HEX2DEC(半角・全角[[#This Row],[Code(全)]])-HEX2DEC(半角・全角[[#This Row],[Code(半)]]))),"0000")</f>
        <v>FEE0</v>
      </c>
      <c r="M201" s="4" t="str">
        <f>SUBSTITUTE("NARROW_"&amp;半角・全角[[#This Row],[Prefix]]&amp;"_"&amp;半角・全角[[#This Row],[名称]],"-","_")</f>
        <v>NARROW_LATIN_SMALL_J</v>
      </c>
      <c r="N201" s="4" t="str">
        <f>SUBSTITUTE("WIDE_"&amp;半角・全角[[#This Row],[Prefix]]&amp;"_"&amp;半角・全角[[#This Row],[名称]],"-","_")</f>
        <v>WIDE_LATIN_SMALL_J</v>
      </c>
      <c r="O201" s="4">
        <f>HEX2DEC(半角・全角[[#This Row],[Code(全)]])</f>
        <v>65354</v>
      </c>
      <c r="P20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半角ASCIIj
/// &lt;/summary&gt;
public const char NARROW_LATIN_SMALL_J = '\u006A';</v>
      </c>
      <c r="Q20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全角ASCIIｊ
/// &lt;/summary&gt;
public const char WIDE_LATIN_SMALL_J = '\uFF4A';</v>
      </c>
      <c r="R20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Chars.NARROW_LATIN_SMALL_J:
    resultCharArray[resultIndex++] = Chars.WIDE_LATIN_SMALL_J;
    break;</v>
      </c>
      <c r="S20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Chars.WIDE_LATIN_SMALL_J:
    resultCharArray[resultIndex++] = Chars.NARROW_LATIN_SMALL_J;
    break;</v>
      </c>
      <c r="T201" s="5" t="str">
        <f>"new NarrowWidePair() {Narrow = """&amp;半角・全角[[#This Row],[表示(半)]]&amp;""", Wide = """&amp;半角・全角[[#This Row],[表示(全)]]&amp;"""},"</f>
        <v>new NarrowWidePair() {Narrow = "j", Wide = "ｊ"},</v>
      </c>
      <c r="U201" s="2" t="s">
        <v>542</v>
      </c>
    </row>
    <row r="202" spans="3:21" ht="15.75" customHeight="1" x14ac:dyDescent="0.4">
      <c r="C202" s="1" t="s">
        <v>802</v>
      </c>
      <c r="D202" s="1" t="s">
        <v>409</v>
      </c>
      <c r="E202" s="1" t="s">
        <v>794</v>
      </c>
      <c r="F202" s="2" t="s">
        <v>484</v>
      </c>
      <c r="G202" s="4" t="str">
        <f>_xlfn.UNICHAR(HEX2DEC(半角・全角[[#This Row],[Code(半)]]))</f>
        <v>k</v>
      </c>
      <c r="H202" s="4" t="str">
        <f>IF(ROW()&lt;=3, "-", IF((HEX2DEC(半角・全角[[#This Row],[Code(半)]])-1)=HEX2DEC($F201),"○", ""))</f>
        <v>○</v>
      </c>
      <c r="I202" s="2" t="s">
        <v>387</v>
      </c>
      <c r="J202" s="1" t="str">
        <f>_xlfn.UNICHAR(HEX2DEC(半角・全角[[#This Row],[Code(全)]]))</f>
        <v>ｋ</v>
      </c>
      <c r="K202" s="4" t="str">
        <f>IF(ROW()&lt;=3, "-", IF((HEX2DEC(半角・全角[[#This Row],[Code(全)]])-1)=HEX2DEC($I201),"○", ""))</f>
        <v>○</v>
      </c>
      <c r="L202" s="4" t="str">
        <f>TEXT(DEC2HEX(ABS(HEX2DEC(半角・全角[[#This Row],[Code(全)]])-HEX2DEC(半角・全角[[#This Row],[Code(半)]]))),"0000")</f>
        <v>FEE0</v>
      </c>
      <c r="M202" s="4" t="str">
        <f>SUBSTITUTE("NARROW_"&amp;半角・全角[[#This Row],[Prefix]]&amp;"_"&amp;半角・全角[[#This Row],[名称]],"-","_")</f>
        <v>NARROW_LATIN_SMALL_K</v>
      </c>
      <c r="N202" s="4" t="str">
        <f>SUBSTITUTE("WIDE_"&amp;半角・全角[[#This Row],[Prefix]]&amp;"_"&amp;半角・全角[[#This Row],[名称]],"-","_")</f>
        <v>WIDE_LATIN_SMALL_K</v>
      </c>
      <c r="O202" s="4">
        <f>HEX2DEC(半角・全角[[#This Row],[Code(全)]])</f>
        <v>65355</v>
      </c>
      <c r="P20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半角ASCIIk
/// &lt;/summary&gt;
public const char NARROW_LATIN_SMALL_K = '\u006B';</v>
      </c>
      <c r="Q20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全角ASCIIｋ
/// &lt;/summary&gt;
public const char WIDE_LATIN_SMALL_K = '\uFF4B';</v>
      </c>
      <c r="R20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Chars.NARROW_LATIN_SMALL_K:
    resultCharArray[resultIndex++] = Chars.WIDE_LATIN_SMALL_K;
    break;</v>
      </c>
      <c r="S20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Chars.WIDE_LATIN_SMALL_K:
    resultCharArray[resultIndex++] = Chars.NARROW_LATIN_SMALL_K;
    break;</v>
      </c>
      <c r="T202" s="5" t="str">
        <f>"new NarrowWidePair() {Narrow = """&amp;半角・全角[[#This Row],[表示(半)]]&amp;""", Wide = """&amp;半角・全角[[#This Row],[表示(全)]]&amp;"""},"</f>
        <v>new NarrowWidePair() {Narrow = "k", Wide = "ｋ"},</v>
      </c>
      <c r="U202" s="2" t="s">
        <v>542</v>
      </c>
    </row>
    <row r="203" spans="3:21" ht="15.75" customHeight="1" x14ac:dyDescent="0.4">
      <c r="C203" s="1" t="s">
        <v>803</v>
      </c>
      <c r="D203" s="1" t="s">
        <v>409</v>
      </c>
      <c r="E203" s="1" t="s">
        <v>794</v>
      </c>
      <c r="F203" s="2" t="s">
        <v>485</v>
      </c>
      <c r="G203" s="4" t="str">
        <f>_xlfn.UNICHAR(HEX2DEC(半角・全角[[#This Row],[Code(半)]]))</f>
        <v>l</v>
      </c>
      <c r="H203" s="4" t="str">
        <f>IF(ROW()&lt;=3, "-", IF((HEX2DEC(半角・全角[[#This Row],[Code(半)]])-1)=HEX2DEC($F202),"○", ""))</f>
        <v>○</v>
      </c>
      <c r="I203" s="2" t="s">
        <v>388</v>
      </c>
      <c r="J203" s="1" t="str">
        <f>_xlfn.UNICHAR(HEX2DEC(半角・全角[[#This Row],[Code(全)]]))</f>
        <v>ｌ</v>
      </c>
      <c r="K203" s="4" t="str">
        <f>IF(ROW()&lt;=3, "-", IF((HEX2DEC(半角・全角[[#This Row],[Code(全)]])-1)=HEX2DEC($I202),"○", ""))</f>
        <v>○</v>
      </c>
      <c r="L203" s="4" t="str">
        <f>TEXT(DEC2HEX(ABS(HEX2DEC(半角・全角[[#This Row],[Code(全)]])-HEX2DEC(半角・全角[[#This Row],[Code(半)]]))),"0000")</f>
        <v>FEE0</v>
      </c>
      <c r="M203" s="4" t="str">
        <f>SUBSTITUTE("NARROW_"&amp;半角・全角[[#This Row],[Prefix]]&amp;"_"&amp;半角・全角[[#This Row],[名称]],"-","_")</f>
        <v>NARROW_LATIN_SMALL_L</v>
      </c>
      <c r="N203" s="4" t="str">
        <f>SUBSTITUTE("WIDE_"&amp;半角・全角[[#This Row],[Prefix]]&amp;"_"&amp;半角・全角[[#This Row],[名称]],"-","_")</f>
        <v>WIDE_LATIN_SMALL_L</v>
      </c>
      <c r="O203" s="4">
        <f>HEX2DEC(半角・全角[[#This Row],[Code(全)]])</f>
        <v>65356</v>
      </c>
      <c r="P20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半角ASCIIl
/// &lt;/summary&gt;
public const char NARROW_LATIN_SMALL_L = '\u006C';</v>
      </c>
      <c r="Q20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全角ASCIIｌ
/// &lt;/summary&gt;
public const char WIDE_LATIN_SMALL_L = '\uFF4C';</v>
      </c>
      <c r="R20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Chars.NARROW_LATIN_SMALL_L:
    resultCharArray[resultIndex++] = Chars.WIDE_LATIN_SMALL_L;
    break;</v>
      </c>
      <c r="S20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Chars.WIDE_LATIN_SMALL_L:
    resultCharArray[resultIndex++] = Chars.NARROW_LATIN_SMALL_L;
    break;</v>
      </c>
      <c r="T203" s="5" t="str">
        <f>"new NarrowWidePair() {Narrow = """&amp;半角・全角[[#This Row],[表示(半)]]&amp;""", Wide = """&amp;半角・全角[[#This Row],[表示(全)]]&amp;"""},"</f>
        <v>new NarrowWidePair() {Narrow = "l", Wide = "ｌ"},</v>
      </c>
      <c r="U203" s="2" t="s">
        <v>542</v>
      </c>
    </row>
    <row r="204" spans="3:21" ht="15.75" customHeight="1" x14ac:dyDescent="0.4">
      <c r="C204" s="1" t="s">
        <v>804</v>
      </c>
      <c r="D204" s="1" t="s">
        <v>409</v>
      </c>
      <c r="E204" s="1" t="s">
        <v>794</v>
      </c>
      <c r="F204" s="2" t="s">
        <v>486</v>
      </c>
      <c r="G204" s="4" t="str">
        <f>_xlfn.UNICHAR(HEX2DEC(半角・全角[[#This Row],[Code(半)]]))</f>
        <v>m</v>
      </c>
      <c r="H204" s="4" t="str">
        <f>IF(ROW()&lt;=3, "-", IF((HEX2DEC(半角・全角[[#This Row],[Code(半)]])-1)=HEX2DEC($F203),"○", ""))</f>
        <v>○</v>
      </c>
      <c r="I204" s="2" t="s">
        <v>389</v>
      </c>
      <c r="J204" s="1" t="str">
        <f>_xlfn.UNICHAR(HEX2DEC(半角・全角[[#This Row],[Code(全)]]))</f>
        <v>ｍ</v>
      </c>
      <c r="K204" s="4" t="str">
        <f>IF(ROW()&lt;=3, "-", IF((HEX2DEC(半角・全角[[#This Row],[Code(全)]])-1)=HEX2DEC($I203),"○", ""))</f>
        <v>○</v>
      </c>
      <c r="L204" s="4" t="str">
        <f>TEXT(DEC2HEX(ABS(HEX2DEC(半角・全角[[#This Row],[Code(全)]])-HEX2DEC(半角・全角[[#This Row],[Code(半)]]))),"0000")</f>
        <v>FEE0</v>
      </c>
      <c r="M204" s="4" t="str">
        <f>SUBSTITUTE("NARROW_"&amp;半角・全角[[#This Row],[Prefix]]&amp;"_"&amp;半角・全角[[#This Row],[名称]],"-","_")</f>
        <v>NARROW_LATIN_SMALL_M</v>
      </c>
      <c r="N204" s="4" t="str">
        <f>SUBSTITUTE("WIDE_"&amp;半角・全角[[#This Row],[Prefix]]&amp;"_"&amp;半角・全角[[#This Row],[名称]],"-","_")</f>
        <v>WIDE_LATIN_SMALL_M</v>
      </c>
      <c r="O204" s="4">
        <f>HEX2DEC(半角・全角[[#This Row],[Code(全)]])</f>
        <v>65357</v>
      </c>
      <c r="P20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半角ASCIIm
/// &lt;/summary&gt;
public const char NARROW_LATIN_SMALL_M = '\u006D';</v>
      </c>
      <c r="Q20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全角ASCIIｍ
/// &lt;/summary&gt;
public const char WIDE_LATIN_SMALL_M = '\uFF4D';</v>
      </c>
      <c r="R20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Chars.NARROW_LATIN_SMALL_M:
    resultCharArray[resultIndex++] = Chars.WIDE_LATIN_SMALL_M;
    break;</v>
      </c>
      <c r="S20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Chars.WIDE_LATIN_SMALL_M:
    resultCharArray[resultIndex++] = Chars.NARROW_LATIN_SMALL_M;
    break;</v>
      </c>
      <c r="T204" s="5" t="str">
        <f>"new NarrowWidePair() {Narrow = """&amp;半角・全角[[#This Row],[表示(半)]]&amp;""", Wide = """&amp;半角・全角[[#This Row],[表示(全)]]&amp;"""},"</f>
        <v>new NarrowWidePair() {Narrow = "m", Wide = "ｍ"},</v>
      </c>
      <c r="U204" s="2" t="s">
        <v>542</v>
      </c>
    </row>
    <row r="205" spans="3:21" ht="15.75" customHeight="1" x14ac:dyDescent="0.4">
      <c r="C205" s="1" t="s">
        <v>805</v>
      </c>
      <c r="D205" s="1" t="s">
        <v>409</v>
      </c>
      <c r="E205" s="1" t="s">
        <v>794</v>
      </c>
      <c r="F205" s="2" t="s">
        <v>487</v>
      </c>
      <c r="G205" s="4" t="str">
        <f>_xlfn.UNICHAR(HEX2DEC(半角・全角[[#This Row],[Code(半)]]))</f>
        <v>n</v>
      </c>
      <c r="H205" s="4" t="str">
        <f>IF(ROW()&lt;=3, "-", IF((HEX2DEC(半角・全角[[#This Row],[Code(半)]])-1)=HEX2DEC($F204),"○", ""))</f>
        <v>○</v>
      </c>
      <c r="I205" s="2" t="s">
        <v>390</v>
      </c>
      <c r="J205" s="1" t="str">
        <f>_xlfn.UNICHAR(HEX2DEC(半角・全角[[#This Row],[Code(全)]]))</f>
        <v>ｎ</v>
      </c>
      <c r="K205" s="4" t="str">
        <f>IF(ROW()&lt;=3, "-", IF((HEX2DEC(半角・全角[[#This Row],[Code(全)]])-1)=HEX2DEC($I204),"○", ""))</f>
        <v>○</v>
      </c>
      <c r="L205" s="4" t="str">
        <f>TEXT(DEC2HEX(ABS(HEX2DEC(半角・全角[[#This Row],[Code(全)]])-HEX2DEC(半角・全角[[#This Row],[Code(半)]]))),"0000")</f>
        <v>FEE0</v>
      </c>
      <c r="M205" s="4" t="str">
        <f>SUBSTITUTE("NARROW_"&amp;半角・全角[[#This Row],[Prefix]]&amp;"_"&amp;半角・全角[[#This Row],[名称]],"-","_")</f>
        <v>NARROW_LATIN_SMALL_N</v>
      </c>
      <c r="N205" s="4" t="str">
        <f>SUBSTITUTE("WIDE_"&amp;半角・全角[[#This Row],[Prefix]]&amp;"_"&amp;半角・全角[[#This Row],[名称]],"-","_")</f>
        <v>WIDE_LATIN_SMALL_N</v>
      </c>
      <c r="O205" s="4">
        <f>HEX2DEC(半角・全角[[#This Row],[Code(全)]])</f>
        <v>65358</v>
      </c>
      <c r="P20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半角ASCIIn
/// &lt;/summary&gt;
public const char NARROW_LATIN_SMALL_N = '\u006E';</v>
      </c>
      <c r="Q20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全角ASCIIｎ
/// &lt;/summary&gt;
public const char WIDE_LATIN_SMALL_N = '\uFF4E';</v>
      </c>
      <c r="R20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Chars.NARROW_LATIN_SMALL_N:
    resultCharArray[resultIndex++] = Chars.WIDE_LATIN_SMALL_N;
    break;</v>
      </c>
      <c r="S20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Chars.WIDE_LATIN_SMALL_N:
    resultCharArray[resultIndex++] = Chars.NARROW_LATIN_SMALL_N;
    break;</v>
      </c>
      <c r="T205" s="5" t="str">
        <f>"new NarrowWidePair() {Narrow = """&amp;半角・全角[[#This Row],[表示(半)]]&amp;""", Wide = """&amp;半角・全角[[#This Row],[表示(全)]]&amp;"""},"</f>
        <v>new NarrowWidePair() {Narrow = "n", Wide = "ｎ"},</v>
      </c>
      <c r="U205" s="2" t="s">
        <v>542</v>
      </c>
    </row>
    <row r="206" spans="3:21" ht="15.75" customHeight="1" x14ac:dyDescent="0.4">
      <c r="C206" s="1" t="s">
        <v>677</v>
      </c>
      <c r="D206" s="1" t="s">
        <v>409</v>
      </c>
      <c r="E206" s="1" t="s">
        <v>794</v>
      </c>
      <c r="F206" s="2" t="s">
        <v>488</v>
      </c>
      <c r="G206" s="4" t="str">
        <f>_xlfn.UNICHAR(HEX2DEC(半角・全角[[#This Row],[Code(半)]]))</f>
        <v>o</v>
      </c>
      <c r="H206" s="4" t="str">
        <f>IF(ROW()&lt;=3, "-", IF((HEX2DEC(半角・全角[[#This Row],[Code(半)]])-1)=HEX2DEC($F205),"○", ""))</f>
        <v>○</v>
      </c>
      <c r="I206" s="2" t="s">
        <v>391</v>
      </c>
      <c r="J206" s="1" t="str">
        <f>_xlfn.UNICHAR(HEX2DEC(半角・全角[[#This Row],[Code(全)]]))</f>
        <v>ｏ</v>
      </c>
      <c r="K206" s="4" t="str">
        <f>IF(ROW()&lt;=3, "-", IF((HEX2DEC(半角・全角[[#This Row],[Code(全)]])-1)=HEX2DEC($I205),"○", ""))</f>
        <v>○</v>
      </c>
      <c r="L206" s="4" t="str">
        <f>TEXT(DEC2HEX(ABS(HEX2DEC(半角・全角[[#This Row],[Code(全)]])-HEX2DEC(半角・全角[[#This Row],[Code(半)]]))),"0000")</f>
        <v>FEE0</v>
      </c>
      <c r="M206" s="4" t="str">
        <f>SUBSTITUTE("NARROW_"&amp;半角・全角[[#This Row],[Prefix]]&amp;"_"&amp;半角・全角[[#This Row],[名称]],"-","_")</f>
        <v>NARROW_LATIN_SMALL_O</v>
      </c>
      <c r="N206" s="4" t="str">
        <f>SUBSTITUTE("WIDE_"&amp;半角・全角[[#This Row],[Prefix]]&amp;"_"&amp;半角・全角[[#This Row],[名称]],"-","_")</f>
        <v>WIDE_LATIN_SMALL_O</v>
      </c>
      <c r="O206" s="4">
        <f>HEX2DEC(半角・全角[[#This Row],[Code(全)]])</f>
        <v>65359</v>
      </c>
      <c r="P20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半角ASCIIo
/// &lt;/summary&gt;
public const char NARROW_LATIN_SMALL_O = '\u006F';</v>
      </c>
      <c r="Q20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全角ASCIIｏ
/// &lt;/summary&gt;
public const char WIDE_LATIN_SMALL_O = '\uFF4F';</v>
      </c>
      <c r="R20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Chars.NARROW_LATIN_SMALL_O:
    resultCharArray[resultIndex++] = Chars.WIDE_LATIN_SMALL_O;
    break;</v>
      </c>
      <c r="S20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Chars.WIDE_LATIN_SMALL_O:
    resultCharArray[resultIndex++] = Chars.NARROW_LATIN_SMALL_O;
    break;</v>
      </c>
      <c r="T206" s="5" t="str">
        <f>"new NarrowWidePair() {Narrow = """&amp;半角・全角[[#This Row],[表示(半)]]&amp;""", Wide = """&amp;半角・全角[[#This Row],[表示(全)]]&amp;"""},"</f>
        <v>new NarrowWidePair() {Narrow = "o", Wide = "ｏ"},</v>
      </c>
      <c r="U206" s="2" t="s">
        <v>542</v>
      </c>
    </row>
    <row r="207" spans="3:21" ht="15.75" customHeight="1" x14ac:dyDescent="0.4">
      <c r="C207" s="1" t="s">
        <v>806</v>
      </c>
      <c r="D207" s="1" t="s">
        <v>409</v>
      </c>
      <c r="E207" s="1" t="s">
        <v>794</v>
      </c>
      <c r="F207" s="2" t="s">
        <v>489</v>
      </c>
      <c r="G207" s="4" t="str">
        <f>_xlfn.UNICHAR(HEX2DEC(半角・全角[[#This Row],[Code(半)]]))</f>
        <v>p</v>
      </c>
      <c r="H207" s="4" t="str">
        <f>IF(ROW()&lt;=3, "-", IF((HEX2DEC(半角・全角[[#This Row],[Code(半)]])-1)=HEX2DEC($F206),"○", ""))</f>
        <v>○</v>
      </c>
      <c r="I207" s="2" t="s">
        <v>392</v>
      </c>
      <c r="J207" s="1" t="str">
        <f>_xlfn.UNICHAR(HEX2DEC(半角・全角[[#This Row],[Code(全)]]))</f>
        <v>ｐ</v>
      </c>
      <c r="K207" s="4" t="str">
        <f>IF(ROW()&lt;=3, "-", IF((HEX2DEC(半角・全角[[#This Row],[Code(全)]])-1)=HEX2DEC($I206),"○", ""))</f>
        <v>○</v>
      </c>
      <c r="L207" s="4" t="str">
        <f>TEXT(DEC2HEX(ABS(HEX2DEC(半角・全角[[#This Row],[Code(全)]])-HEX2DEC(半角・全角[[#This Row],[Code(半)]]))),"0000")</f>
        <v>FEE0</v>
      </c>
      <c r="M207" s="4" t="str">
        <f>SUBSTITUTE("NARROW_"&amp;半角・全角[[#This Row],[Prefix]]&amp;"_"&amp;半角・全角[[#This Row],[名称]],"-","_")</f>
        <v>NARROW_LATIN_SMALL_P</v>
      </c>
      <c r="N207" s="4" t="str">
        <f>SUBSTITUTE("WIDE_"&amp;半角・全角[[#This Row],[Prefix]]&amp;"_"&amp;半角・全角[[#This Row],[名称]],"-","_")</f>
        <v>WIDE_LATIN_SMALL_P</v>
      </c>
      <c r="O207" s="4">
        <f>HEX2DEC(半角・全角[[#This Row],[Code(全)]])</f>
        <v>65360</v>
      </c>
      <c r="P20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半角ASCIIp
/// &lt;/summary&gt;
public const char NARROW_LATIN_SMALL_P = '\u0070';</v>
      </c>
      <c r="Q20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全角ASCIIｐ
/// &lt;/summary&gt;
public const char WIDE_LATIN_SMALL_P = '\uFF50';</v>
      </c>
      <c r="R20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Chars.NARROW_LATIN_SMALL_P:
    resultCharArray[resultIndex++] = Chars.WIDE_LATIN_SMALL_P;
    break;</v>
      </c>
      <c r="S20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Chars.WIDE_LATIN_SMALL_P:
    resultCharArray[resultIndex++] = Chars.NARROW_LATIN_SMALL_P;
    break;</v>
      </c>
      <c r="T207" s="5" t="str">
        <f>"new NarrowWidePair() {Narrow = """&amp;半角・全角[[#This Row],[表示(半)]]&amp;""", Wide = """&amp;半角・全角[[#This Row],[表示(全)]]&amp;"""},"</f>
        <v>new NarrowWidePair() {Narrow = "p", Wide = "ｐ"},</v>
      </c>
      <c r="U207" s="2" t="s">
        <v>542</v>
      </c>
    </row>
    <row r="208" spans="3:21" ht="15.75" customHeight="1" x14ac:dyDescent="0.4">
      <c r="C208" s="1" t="s">
        <v>807</v>
      </c>
      <c r="D208" s="1" t="s">
        <v>409</v>
      </c>
      <c r="E208" s="1" t="s">
        <v>794</v>
      </c>
      <c r="F208" s="2" t="s">
        <v>490</v>
      </c>
      <c r="G208" s="4" t="str">
        <f>_xlfn.UNICHAR(HEX2DEC(半角・全角[[#This Row],[Code(半)]]))</f>
        <v>q</v>
      </c>
      <c r="H208" s="4" t="str">
        <f>IF(ROW()&lt;=3, "-", IF((HEX2DEC(半角・全角[[#This Row],[Code(半)]])-1)=HEX2DEC($F207),"○", ""))</f>
        <v>○</v>
      </c>
      <c r="I208" s="2" t="s">
        <v>393</v>
      </c>
      <c r="J208" s="1" t="str">
        <f>_xlfn.UNICHAR(HEX2DEC(半角・全角[[#This Row],[Code(全)]]))</f>
        <v>ｑ</v>
      </c>
      <c r="K208" s="4" t="str">
        <f>IF(ROW()&lt;=3, "-", IF((HEX2DEC(半角・全角[[#This Row],[Code(全)]])-1)=HEX2DEC($I207),"○", ""))</f>
        <v>○</v>
      </c>
      <c r="L208" s="4" t="str">
        <f>TEXT(DEC2HEX(ABS(HEX2DEC(半角・全角[[#This Row],[Code(全)]])-HEX2DEC(半角・全角[[#This Row],[Code(半)]]))),"0000")</f>
        <v>FEE0</v>
      </c>
      <c r="M208" s="4" t="str">
        <f>SUBSTITUTE("NARROW_"&amp;半角・全角[[#This Row],[Prefix]]&amp;"_"&amp;半角・全角[[#This Row],[名称]],"-","_")</f>
        <v>NARROW_LATIN_SMALL_Q</v>
      </c>
      <c r="N208" s="4" t="str">
        <f>SUBSTITUTE("WIDE_"&amp;半角・全角[[#This Row],[Prefix]]&amp;"_"&amp;半角・全角[[#This Row],[名称]],"-","_")</f>
        <v>WIDE_LATIN_SMALL_Q</v>
      </c>
      <c r="O208" s="4">
        <f>HEX2DEC(半角・全角[[#This Row],[Code(全)]])</f>
        <v>65361</v>
      </c>
      <c r="P20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半角ASCIIq
/// &lt;/summary&gt;
public const char NARROW_LATIN_SMALL_Q = '\u0071';</v>
      </c>
      <c r="Q20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全角ASCIIｑ
/// &lt;/summary&gt;
public const char WIDE_LATIN_SMALL_Q = '\uFF51';</v>
      </c>
      <c r="R20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Chars.NARROW_LATIN_SMALL_Q:
    resultCharArray[resultIndex++] = Chars.WIDE_LATIN_SMALL_Q;
    break;</v>
      </c>
      <c r="S20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Chars.WIDE_LATIN_SMALL_Q:
    resultCharArray[resultIndex++] = Chars.NARROW_LATIN_SMALL_Q;
    break;</v>
      </c>
      <c r="T208" s="5" t="str">
        <f>"new NarrowWidePair() {Narrow = """&amp;半角・全角[[#This Row],[表示(半)]]&amp;""", Wide = """&amp;半角・全角[[#This Row],[表示(全)]]&amp;"""},"</f>
        <v>new NarrowWidePair() {Narrow = "q", Wide = "ｑ"},</v>
      </c>
      <c r="U208" s="2" t="s">
        <v>542</v>
      </c>
    </row>
    <row r="209" spans="3:21" ht="15.75" customHeight="1" x14ac:dyDescent="0.4">
      <c r="C209" s="1" t="s">
        <v>808</v>
      </c>
      <c r="D209" s="1" t="s">
        <v>409</v>
      </c>
      <c r="E209" s="1" t="s">
        <v>794</v>
      </c>
      <c r="F209" s="2" t="s">
        <v>491</v>
      </c>
      <c r="G209" s="4" t="str">
        <f>_xlfn.UNICHAR(HEX2DEC(半角・全角[[#This Row],[Code(半)]]))</f>
        <v>r</v>
      </c>
      <c r="H209" s="4" t="str">
        <f>IF(ROW()&lt;=3, "-", IF((HEX2DEC(半角・全角[[#This Row],[Code(半)]])-1)=HEX2DEC($F208),"○", ""))</f>
        <v>○</v>
      </c>
      <c r="I209" s="2" t="s">
        <v>394</v>
      </c>
      <c r="J209" s="1" t="str">
        <f>_xlfn.UNICHAR(HEX2DEC(半角・全角[[#This Row],[Code(全)]]))</f>
        <v>ｒ</v>
      </c>
      <c r="K209" s="4" t="str">
        <f>IF(ROW()&lt;=3, "-", IF((HEX2DEC(半角・全角[[#This Row],[Code(全)]])-1)=HEX2DEC($I208),"○", ""))</f>
        <v>○</v>
      </c>
      <c r="L209" s="4" t="str">
        <f>TEXT(DEC2HEX(ABS(HEX2DEC(半角・全角[[#This Row],[Code(全)]])-HEX2DEC(半角・全角[[#This Row],[Code(半)]]))),"0000")</f>
        <v>FEE0</v>
      </c>
      <c r="M209" s="4" t="str">
        <f>SUBSTITUTE("NARROW_"&amp;半角・全角[[#This Row],[Prefix]]&amp;"_"&amp;半角・全角[[#This Row],[名称]],"-","_")</f>
        <v>NARROW_LATIN_SMALL_R</v>
      </c>
      <c r="N209" s="4" t="str">
        <f>SUBSTITUTE("WIDE_"&amp;半角・全角[[#This Row],[Prefix]]&amp;"_"&amp;半角・全角[[#This Row],[名称]],"-","_")</f>
        <v>WIDE_LATIN_SMALL_R</v>
      </c>
      <c r="O209" s="4">
        <f>HEX2DEC(半角・全角[[#This Row],[Code(全)]])</f>
        <v>65362</v>
      </c>
      <c r="P20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半角ASCIIr
/// &lt;/summary&gt;
public const char NARROW_LATIN_SMALL_R = '\u0072';</v>
      </c>
      <c r="Q20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全角ASCIIｒ
/// &lt;/summary&gt;
public const char WIDE_LATIN_SMALL_R = '\uFF52';</v>
      </c>
      <c r="R20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Chars.NARROW_LATIN_SMALL_R:
    resultCharArray[resultIndex++] = Chars.WIDE_LATIN_SMALL_R;
    break;</v>
      </c>
      <c r="S20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Chars.WIDE_LATIN_SMALL_R:
    resultCharArray[resultIndex++] = Chars.NARROW_LATIN_SMALL_R;
    break;</v>
      </c>
      <c r="T209" s="5" t="str">
        <f>"new NarrowWidePair() {Narrow = """&amp;半角・全角[[#This Row],[表示(半)]]&amp;""", Wide = """&amp;半角・全角[[#This Row],[表示(全)]]&amp;"""},"</f>
        <v>new NarrowWidePair() {Narrow = "r", Wide = "ｒ"},</v>
      </c>
      <c r="U209" s="2" t="s">
        <v>542</v>
      </c>
    </row>
    <row r="210" spans="3:21" ht="15.75" customHeight="1" x14ac:dyDescent="0.4">
      <c r="C210" s="1" t="s">
        <v>809</v>
      </c>
      <c r="D210" s="1" t="s">
        <v>409</v>
      </c>
      <c r="E210" s="1" t="s">
        <v>794</v>
      </c>
      <c r="F210" s="2" t="s">
        <v>492</v>
      </c>
      <c r="G210" s="4" t="str">
        <f>_xlfn.UNICHAR(HEX2DEC(半角・全角[[#This Row],[Code(半)]]))</f>
        <v>s</v>
      </c>
      <c r="H210" s="4" t="str">
        <f>IF(ROW()&lt;=3, "-", IF((HEX2DEC(半角・全角[[#This Row],[Code(半)]])-1)=HEX2DEC($F209),"○", ""))</f>
        <v>○</v>
      </c>
      <c r="I210" s="2" t="s">
        <v>395</v>
      </c>
      <c r="J210" s="1" t="str">
        <f>_xlfn.UNICHAR(HEX2DEC(半角・全角[[#This Row],[Code(全)]]))</f>
        <v>ｓ</v>
      </c>
      <c r="K210" s="4" t="str">
        <f>IF(ROW()&lt;=3, "-", IF((HEX2DEC(半角・全角[[#This Row],[Code(全)]])-1)=HEX2DEC($I209),"○", ""))</f>
        <v>○</v>
      </c>
      <c r="L210" s="4" t="str">
        <f>TEXT(DEC2HEX(ABS(HEX2DEC(半角・全角[[#This Row],[Code(全)]])-HEX2DEC(半角・全角[[#This Row],[Code(半)]]))),"0000")</f>
        <v>FEE0</v>
      </c>
      <c r="M210" s="4" t="str">
        <f>SUBSTITUTE("NARROW_"&amp;半角・全角[[#This Row],[Prefix]]&amp;"_"&amp;半角・全角[[#This Row],[名称]],"-","_")</f>
        <v>NARROW_LATIN_SMALL_S</v>
      </c>
      <c r="N210" s="4" t="str">
        <f>SUBSTITUTE("WIDE_"&amp;半角・全角[[#This Row],[Prefix]]&amp;"_"&amp;半角・全角[[#This Row],[名称]],"-","_")</f>
        <v>WIDE_LATIN_SMALL_S</v>
      </c>
      <c r="O210" s="4">
        <f>HEX2DEC(半角・全角[[#This Row],[Code(全)]])</f>
        <v>65363</v>
      </c>
      <c r="P21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半角ASCIIs
/// &lt;/summary&gt;
public const char NARROW_LATIN_SMALL_S = '\u0073';</v>
      </c>
      <c r="Q21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全角ASCIIｓ
/// &lt;/summary&gt;
public const char WIDE_LATIN_SMALL_S = '\uFF53';</v>
      </c>
      <c r="R21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Chars.NARROW_LATIN_SMALL_S:
    resultCharArray[resultIndex++] = Chars.WIDE_LATIN_SMALL_S;
    break;</v>
      </c>
      <c r="S21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Chars.WIDE_LATIN_SMALL_S:
    resultCharArray[resultIndex++] = Chars.NARROW_LATIN_SMALL_S;
    break;</v>
      </c>
      <c r="T210" s="5" t="str">
        <f>"new NarrowWidePair() {Narrow = """&amp;半角・全角[[#This Row],[表示(半)]]&amp;""", Wide = """&amp;半角・全角[[#This Row],[表示(全)]]&amp;"""},"</f>
        <v>new NarrowWidePair() {Narrow = "s", Wide = "ｓ"},</v>
      </c>
      <c r="U210" s="2" t="s">
        <v>542</v>
      </c>
    </row>
    <row r="211" spans="3:21" ht="15.75" customHeight="1" x14ac:dyDescent="0.4">
      <c r="C211" s="1" t="s">
        <v>810</v>
      </c>
      <c r="D211" s="1" t="s">
        <v>409</v>
      </c>
      <c r="E211" s="1" t="s">
        <v>794</v>
      </c>
      <c r="F211" s="2" t="s">
        <v>493</v>
      </c>
      <c r="G211" s="4" t="str">
        <f>_xlfn.UNICHAR(HEX2DEC(半角・全角[[#This Row],[Code(半)]]))</f>
        <v>t</v>
      </c>
      <c r="H211" s="4" t="str">
        <f>IF(ROW()&lt;=3, "-", IF((HEX2DEC(半角・全角[[#This Row],[Code(半)]])-1)=HEX2DEC($F210),"○", ""))</f>
        <v>○</v>
      </c>
      <c r="I211" s="2" t="s">
        <v>396</v>
      </c>
      <c r="J211" s="1" t="str">
        <f>_xlfn.UNICHAR(HEX2DEC(半角・全角[[#This Row],[Code(全)]]))</f>
        <v>ｔ</v>
      </c>
      <c r="K211" s="4" t="str">
        <f>IF(ROW()&lt;=3, "-", IF((HEX2DEC(半角・全角[[#This Row],[Code(全)]])-1)=HEX2DEC($I210),"○", ""))</f>
        <v>○</v>
      </c>
      <c r="L211" s="4" t="str">
        <f>TEXT(DEC2HEX(ABS(HEX2DEC(半角・全角[[#This Row],[Code(全)]])-HEX2DEC(半角・全角[[#This Row],[Code(半)]]))),"0000")</f>
        <v>FEE0</v>
      </c>
      <c r="M211" s="4" t="str">
        <f>SUBSTITUTE("NARROW_"&amp;半角・全角[[#This Row],[Prefix]]&amp;"_"&amp;半角・全角[[#This Row],[名称]],"-","_")</f>
        <v>NARROW_LATIN_SMALL_T</v>
      </c>
      <c r="N211" s="4" t="str">
        <f>SUBSTITUTE("WIDE_"&amp;半角・全角[[#This Row],[Prefix]]&amp;"_"&amp;半角・全角[[#This Row],[名称]],"-","_")</f>
        <v>WIDE_LATIN_SMALL_T</v>
      </c>
      <c r="O211" s="4">
        <f>HEX2DEC(半角・全角[[#This Row],[Code(全)]])</f>
        <v>65364</v>
      </c>
      <c r="P21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半角ASCIIt
/// &lt;/summary&gt;
public const char NARROW_LATIN_SMALL_T = '\u0074';</v>
      </c>
      <c r="Q21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全角ASCIIｔ
/// &lt;/summary&gt;
public const char WIDE_LATIN_SMALL_T = '\uFF54';</v>
      </c>
      <c r="R21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Chars.NARROW_LATIN_SMALL_T:
    resultCharArray[resultIndex++] = Chars.WIDE_LATIN_SMALL_T;
    break;</v>
      </c>
      <c r="S21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Chars.WIDE_LATIN_SMALL_T:
    resultCharArray[resultIndex++] = Chars.NARROW_LATIN_SMALL_T;
    break;</v>
      </c>
      <c r="T211" s="5" t="str">
        <f>"new NarrowWidePair() {Narrow = """&amp;半角・全角[[#This Row],[表示(半)]]&amp;""", Wide = """&amp;半角・全角[[#This Row],[表示(全)]]&amp;"""},"</f>
        <v>new NarrowWidePair() {Narrow = "t", Wide = "ｔ"},</v>
      </c>
      <c r="U211" s="2" t="s">
        <v>542</v>
      </c>
    </row>
    <row r="212" spans="3:21" ht="15.75" customHeight="1" x14ac:dyDescent="0.4">
      <c r="C212" s="1" t="s">
        <v>675</v>
      </c>
      <c r="D212" s="1" t="s">
        <v>409</v>
      </c>
      <c r="E212" s="1" t="s">
        <v>794</v>
      </c>
      <c r="F212" s="2" t="s">
        <v>494</v>
      </c>
      <c r="G212" s="4" t="str">
        <f>_xlfn.UNICHAR(HEX2DEC(半角・全角[[#This Row],[Code(半)]]))</f>
        <v>u</v>
      </c>
      <c r="H212" s="4" t="str">
        <f>IF(ROW()&lt;=3, "-", IF((HEX2DEC(半角・全角[[#This Row],[Code(半)]])-1)=HEX2DEC($F211),"○", ""))</f>
        <v>○</v>
      </c>
      <c r="I212" s="2" t="s">
        <v>397</v>
      </c>
      <c r="J212" s="1" t="str">
        <f>_xlfn.UNICHAR(HEX2DEC(半角・全角[[#This Row],[Code(全)]]))</f>
        <v>ｕ</v>
      </c>
      <c r="K212" s="4" t="str">
        <f>IF(ROW()&lt;=3, "-", IF((HEX2DEC(半角・全角[[#This Row],[Code(全)]])-1)=HEX2DEC($I211),"○", ""))</f>
        <v>○</v>
      </c>
      <c r="L212" s="4" t="str">
        <f>TEXT(DEC2HEX(ABS(HEX2DEC(半角・全角[[#This Row],[Code(全)]])-HEX2DEC(半角・全角[[#This Row],[Code(半)]]))),"0000")</f>
        <v>FEE0</v>
      </c>
      <c r="M212" s="4" t="str">
        <f>SUBSTITUTE("NARROW_"&amp;半角・全角[[#This Row],[Prefix]]&amp;"_"&amp;半角・全角[[#This Row],[名称]],"-","_")</f>
        <v>NARROW_LATIN_SMALL_U</v>
      </c>
      <c r="N212" s="4" t="str">
        <f>SUBSTITUTE("WIDE_"&amp;半角・全角[[#This Row],[Prefix]]&amp;"_"&amp;半角・全角[[#This Row],[名称]],"-","_")</f>
        <v>WIDE_LATIN_SMALL_U</v>
      </c>
      <c r="O212" s="4">
        <f>HEX2DEC(半角・全角[[#This Row],[Code(全)]])</f>
        <v>65365</v>
      </c>
      <c r="P212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半角ASCIIu
/// &lt;/summary&gt;
public const char NARROW_LATIN_SMALL_U = '\u0075';</v>
      </c>
      <c r="Q212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全角ASCIIｕ
/// &lt;/summary&gt;
public const char WIDE_LATIN_SMALL_U = '\uFF55';</v>
      </c>
      <c r="R212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Chars.NARROW_LATIN_SMALL_U:
    resultCharArray[resultIndex++] = Chars.WIDE_LATIN_SMALL_U;
    break;</v>
      </c>
      <c r="S212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Chars.WIDE_LATIN_SMALL_U:
    resultCharArray[resultIndex++] = Chars.NARROW_LATIN_SMALL_U;
    break;</v>
      </c>
      <c r="T212" s="5" t="str">
        <f>"new NarrowWidePair() {Narrow = """&amp;半角・全角[[#This Row],[表示(半)]]&amp;""", Wide = """&amp;半角・全角[[#This Row],[表示(全)]]&amp;"""},"</f>
        <v>new NarrowWidePair() {Narrow = "u", Wide = "ｕ"},</v>
      </c>
      <c r="U212" s="2" t="s">
        <v>542</v>
      </c>
    </row>
    <row r="213" spans="3:21" ht="15.75" customHeight="1" x14ac:dyDescent="0.4">
      <c r="C213" s="1" t="s">
        <v>811</v>
      </c>
      <c r="D213" s="1" t="s">
        <v>409</v>
      </c>
      <c r="E213" s="1" t="s">
        <v>794</v>
      </c>
      <c r="F213" s="2" t="s">
        <v>495</v>
      </c>
      <c r="G213" s="4" t="str">
        <f>_xlfn.UNICHAR(HEX2DEC(半角・全角[[#This Row],[Code(半)]]))</f>
        <v>v</v>
      </c>
      <c r="H213" s="4" t="str">
        <f>IF(ROW()&lt;=3, "-", IF((HEX2DEC(半角・全角[[#This Row],[Code(半)]])-1)=HEX2DEC($F212),"○", ""))</f>
        <v>○</v>
      </c>
      <c r="I213" s="2" t="s">
        <v>398</v>
      </c>
      <c r="J213" s="1" t="str">
        <f>_xlfn.UNICHAR(HEX2DEC(半角・全角[[#This Row],[Code(全)]]))</f>
        <v>ｖ</v>
      </c>
      <c r="K213" s="4" t="str">
        <f>IF(ROW()&lt;=3, "-", IF((HEX2DEC(半角・全角[[#This Row],[Code(全)]])-1)=HEX2DEC($I212),"○", ""))</f>
        <v>○</v>
      </c>
      <c r="L213" s="4" t="str">
        <f>TEXT(DEC2HEX(ABS(HEX2DEC(半角・全角[[#This Row],[Code(全)]])-HEX2DEC(半角・全角[[#This Row],[Code(半)]]))),"0000")</f>
        <v>FEE0</v>
      </c>
      <c r="M213" s="4" t="str">
        <f>SUBSTITUTE("NARROW_"&amp;半角・全角[[#This Row],[Prefix]]&amp;"_"&amp;半角・全角[[#This Row],[名称]],"-","_")</f>
        <v>NARROW_LATIN_SMALL_V</v>
      </c>
      <c r="N213" s="4" t="str">
        <f>SUBSTITUTE("WIDE_"&amp;半角・全角[[#This Row],[Prefix]]&amp;"_"&amp;半角・全角[[#This Row],[名称]],"-","_")</f>
        <v>WIDE_LATIN_SMALL_V</v>
      </c>
      <c r="O213" s="4">
        <f>HEX2DEC(半角・全角[[#This Row],[Code(全)]])</f>
        <v>65366</v>
      </c>
      <c r="P213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半角ASCIIv
/// &lt;/summary&gt;
public const char NARROW_LATIN_SMALL_V = '\u0076';</v>
      </c>
      <c r="Q213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全角ASCIIｖ
/// &lt;/summary&gt;
public const char WIDE_LATIN_SMALL_V = '\uFF56';</v>
      </c>
      <c r="R213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Chars.NARROW_LATIN_SMALL_V:
    resultCharArray[resultIndex++] = Chars.WIDE_LATIN_SMALL_V;
    break;</v>
      </c>
      <c r="S213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Chars.WIDE_LATIN_SMALL_V:
    resultCharArray[resultIndex++] = Chars.NARROW_LATIN_SMALL_V;
    break;</v>
      </c>
      <c r="T213" s="5" t="str">
        <f>"new NarrowWidePair() {Narrow = """&amp;半角・全角[[#This Row],[表示(半)]]&amp;""", Wide = """&amp;半角・全角[[#This Row],[表示(全)]]&amp;"""},"</f>
        <v>new NarrowWidePair() {Narrow = "v", Wide = "ｖ"},</v>
      </c>
      <c r="U213" s="2" t="s">
        <v>542</v>
      </c>
    </row>
    <row r="214" spans="3:21" ht="15.75" customHeight="1" x14ac:dyDescent="0.4">
      <c r="C214" s="1" t="s">
        <v>812</v>
      </c>
      <c r="D214" s="1" t="s">
        <v>409</v>
      </c>
      <c r="E214" s="1" t="s">
        <v>794</v>
      </c>
      <c r="F214" s="2" t="s">
        <v>496</v>
      </c>
      <c r="G214" s="4" t="str">
        <f>_xlfn.UNICHAR(HEX2DEC(半角・全角[[#This Row],[Code(半)]]))</f>
        <v>w</v>
      </c>
      <c r="H214" s="4" t="str">
        <f>IF(ROW()&lt;=3, "-", IF((HEX2DEC(半角・全角[[#This Row],[Code(半)]])-1)=HEX2DEC($F213),"○", ""))</f>
        <v>○</v>
      </c>
      <c r="I214" s="2" t="s">
        <v>399</v>
      </c>
      <c r="J214" s="1" t="str">
        <f>_xlfn.UNICHAR(HEX2DEC(半角・全角[[#This Row],[Code(全)]]))</f>
        <v>ｗ</v>
      </c>
      <c r="K214" s="4" t="str">
        <f>IF(ROW()&lt;=3, "-", IF((HEX2DEC(半角・全角[[#This Row],[Code(全)]])-1)=HEX2DEC($I213),"○", ""))</f>
        <v>○</v>
      </c>
      <c r="L214" s="4" t="str">
        <f>TEXT(DEC2HEX(ABS(HEX2DEC(半角・全角[[#This Row],[Code(全)]])-HEX2DEC(半角・全角[[#This Row],[Code(半)]]))),"0000")</f>
        <v>FEE0</v>
      </c>
      <c r="M214" s="4" t="str">
        <f>SUBSTITUTE("NARROW_"&amp;半角・全角[[#This Row],[Prefix]]&amp;"_"&amp;半角・全角[[#This Row],[名称]],"-","_")</f>
        <v>NARROW_LATIN_SMALL_W</v>
      </c>
      <c r="N214" s="4" t="str">
        <f>SUBSTITUTE("WIDE_"&amp;半角・全角[[#This Row],[Prefix]]&amp;"_"&amp;半角・全角[[#This Row],[名称]],"-","_")</f>
        <v>WIDE_LATIN_SMALL_W</v>
      </c>
      <c r="O214" s="4">
        <f>HEX2DEC(半角・全角[[#This Row],[Code(全)]])</f>
        <v>65367</v>
      </c>
      <c r="P214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半角ASCIIw
/// &lt;/summary&gt;
public const char NARROW_LATIN_SMALL_W = '\u0077';</v>
      </c>
      <c r="Q214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全角ASCIIｗ
/// &lt;/summary&gt;
public const char WIDE_LATIN_SMALL_W = '\uFF57';</v>
      </c>
      <c r="R214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Chars.NARROW_LATIN_SMALL_W:
    resultCharArray[resultIndex++] = Chars.WIDE_LATIN_SMALL_W;
    break;</v>
      </c>
      <c r="S214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Chars.WIDE_LATIN_SMALL_W:
    resultCharArray[resultIndex++] = Chars.NARROW_LATIN_SMALL_W;
    break;</v>
      </c>
      <c r="T214" s="5" t="str">
        <f>"new NarrowWidePair() {Narrow = """&amp;半角・全角[[#This Row],[表示(半)]]&amp;""", Wide = """&amp;半角・全角[[#This Row],[表示(全)]]&amp;"""},"</f>
        <v>new NarrowWidePair() {Narrow = "w", Wide = "ｗ"},</v>
      </c>
      <c r="U214" s="2" t="s">
        <v>542</v>
      </c>
    </row>
    <row r="215" spans="3:21" ht="15.75" customHeight="1" x14ac:dyDescent="0.4">
      <c r="C215" s="1" t="s">
        <v>813</v>
      </c>
      <c r="D215" s="1" t="s">
        <v>409</v>
      </c>
      <c r="E215" s="1" t="s">
        <v>794</v>
      </c>
      <c r="F215" s="2" t="s">
        <v>497</v>
      </c>
      <c r="G215" s="4" t="str">
        <f>_xlfn.UNICHAR(HEX2DEC(半角・全角[[#This Row],[Code(半)]]))</f>
        <v>x</v>
      </c>
      <c r="H215" s="4" t="str">
        <f>IF(ROW()&lt;=3, "-", IF((HEX2DEC(半角・全角[[#This Row],[Code(半)]])-1)=HEX2DEC($F214),"○", ""))</f>
        <v>○</v>
      </c>
      <c r="I215" s="2" t="s">
        <v>400</v>
      </c>
      <c r="J215" s="1" t="str">
        <f>_xlfn.UNICHAR(HEX2DEC(半角・全角[[#This Row],[Code(全)]]))</f>
        <v>ｘ</v>
      </c>
      <c r="K215" s="4" t="str">
        <f>IF(ROW()&lt;=3, "-", IF((HEX2DEC(半角・全角[[#This Row],[Code(全)]])-1)=HEX2DEC($I214),"○", ""))</f>
        <v>○</v>
      </c>
      <c r="L215" s="4" t="str">
        <f>TEXT(DEC2HEX(ABS(HEX2DEC(半角・全角[[#This Row],[Code(全)]])-HEX2DEC(半角・全角[[#This Row],[Code(半)]]))),"0000")</f>
        <v>FEE0</v>
      </c>
      <c r="M215" s="4" t="str">
        <f>SUBSTITUTE("NARROW_"&amp;半角・全角[[#This Row],[Prefix]]&amp;"_"&amp;半角・全角[[#This Row],[名称]],"-","_")</f>
        <v>NARROW_LATIN_SMALL_X</v>
      </c>
      <c r="N215" s="4" t="str">
        <f>SUBSTITUTE("WIDE_"&amp;半角・全角[[#This Row],[Prefix]]&amp;"_"&amp;半角・全角[[#This Row],[名称]],"-","_")</f>
        <v>WIDE_LATIN_SMALL_X</v>
      </c>
      <c r="O215" s="4">
        <f>HEX2DEC(半角・全角[[#This Row],[Code(全)]])</f>
        <v>65368</v>
      </c>
      <c r="P215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半角ASCIIx
/// &lt;/summary&gt;
public const char NARROW_LATIN_SMALL_X = '\u0078';</v>
      </c>
      <c r="Q215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全角ASCIIｘ
/// &lt;/summary&gt;
public const char WIDE_LATIN_SMALL_X = '\uFF58';</v>
      </c>
      <c r="R215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Chars.NARROW_LATIN_SMALL_X:
    resultCharArray[resultIndex++] = Chars.WIDE_LATIN_SMALL_X;
    break;</v>
      </c>
      <c r="S215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Chars.WIDE_LATIN_SMALL_X:
    resultCharArray[resultIndex++] = Chars.NARROW_LATIN_SMALL_X;
    break;</v>
      </c>
      <c r="T215" s="5" t="str">
        <f>"new NarrowWidePair() {Narrow = """&amp;半角・全角[[#This Row],[表示(半)]]&amp;""", Wide = """&amp;半角・全角[[#This Row],[表示(全)]]&amp;"""},"</f>
        <v>new NarrowWidePair() {Narrow = "x", Wide = "ｘ"},</v>
      </c>
      <c r="U215" s="2" t="s">
        <v>542</v>
      </c>
    </row>
    <row r="216" spans="3:21" ht="15.75" customHeight="1" x14ac:dyDescent="0.4">
      <c r="C216" s="1" t="s">
        <v>814</v>
      </c>
      <c r="D216" s="1" t="s">
        <v>409</v>
      </c>
      <c r="E216" s="1" t="s">
        <v>794</v>
      </c>
      <c r="F216" s="2" t="s">
        <v>498</v>
      </c>
      <c r="G216" s="4" t="str">
        <f>_xlfn.UNICHAR(HEX2DEC(半角・全角[[#This Row],[Code(半)]]))</f>
        <v>y</v>
      </c>
      <c r="H216" s="4" t="str">
        <f>IF(ROW()&lt;=3, "-", IF((HEX2DEC(半角・全角[[#This Row],[Code(半)]])-1)=HEX2DEC($F215),"○", ""))</f>
        <v>○</v>
      </c>
      <c r="I216" s="2" t="s">
        <v>401</v>
      </c>
      <c r="J216" s="1" t="str">
        <f>_xlfn.UNICHAR(HEX2DEC(半角・全角[[#This Row],[Code(全)]]))</f>
        <v>ｙ</v>
      </c>
      <c r="K216" s="4" t="str">
        <f>IF(ROW()&lt;=3, "-", IF((HEX2DEC(半角・全角[[#This Row],[Code(全)]])-1)=HEX2DEC($I215),"○", ""))</f>
        <v>○</v>
      </c>
      <c r="L216" s="4" t="str">
        <f>TEXT(DEC2HEX(ABS(HEX2DEC(半角・全角[[#This Row],[Code(全)]])-HEX2DEC(半角・全角[[#This Row],[Code(半)]]))),"0000")</f>
        <v>FEE0</v>
      </c>
      <c r="M216" s="4" t="str">
        <f>SUBSTITUTE("NARROW_"&amp;半角・全角[[#This Row],[Prefix]]&amp;"_"&amp;半角・全角[[#This Row],[名称]],"-","_")</f>
        <v>NARROW_LATIN_SMALL_Y</v>
      </c>
      <c r="N216" s="4" t="str">
        <f>SUBSTITUTE("WIDE_"&amp;半角・全角[[#This Row],[Prefix]]&amp;"_"&amp;半角・全角[[#This Row],[名称]],"-","_")</f>
        <v>WIDE_LATIN_SMALL_Y</v>
      </c>
      <c r="O216" s="4">
        <f>HEX2DEC(半角・全角[[#This Row],[Code(全)]])</f>
        <v>65369</v>
      </c>
      <c r="P216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半角ASCIIy
/// &lt;/summary&gt;
public const char NARROW_LATIN_SMALL_Y = '\u0079';</v>
      </c>
      <c r="Q216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全角ASCIIｙ
/// &lt;/summary&gt;
public const char WIDE_LATIN_SMALL_Y = '\uFF59';</v>
      </c>
      <c r="R216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Chars.NARROW_LATIN_SMALL_Y:
    resultCharArray[resultIndex++] = Chars.WIDE_LATIN_SMALL_Y;
    break;</v>
      </c>
      <c r="S216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Chars.WIDE_LATIN_SMALL_Y:
    resultCharArray[resultIndex++] = Chars.NARROW_LATIN_SMALL_Y;
    break;</v>
      </c>
      <c r="T216" s="5" t="str">
        <f>"new NarrowWidePair() {Narrow = """&amp;半角・全角[[#This Row],[表示(半)]]&amp;""", Wide = """&amp;半角・全角[[#This Row],[表示(全)]]&amp;"""},"</f>
        <v>new NarrowWidePair() {Narrow = "y", Wide = "ｙ"},</v>
      </c>
      <c r="U216" s="2" t="s">
        <v>542</v>
      </c>
    </row>
    <row r="217" spans="3:21" ht="15.75" customHeight="1" x14ac:dyDescent="0.4">
      <c r="C217" s="1" t="s">
        <v>815</v>
      </c>
      <c r="D217" s="1" t="s">
        <v>409</v>
      </c>
      <c r="E217" s="1" t="s">
        <v>794</v>
      </c>
      <c r="F217" s="2" t="s">
        <v>499</v>
      </c>
      <c r="G217" s="4" t="str">
        <f>_xlfn.UNICHAR(HEX2DEC(半角・全角[[#This Row],[Code(半)]]))</f>
        <v>z</v>
      </c>
      <c r="H217" s="4" t="str">
        <f>IF(ROW()&lt;=3, "-", IF((HEX2DEC(半角・全角[[#This Row],[Code(半)]])-1)=HEX2DEC($F216),"○", ""))</f>
        <v>○</v>
      </c>
      <c r="I217" s="2" t="s">
        <v>402</v>
      </c>
      <c r="J217" s="1" t="str">
        <f>_xlfn.UNICHAR(HEX2DEC(半角・全角[[#This Row],[Code(全)]]))</f>
        <v>ｚ</v>
      </c>
      <c r="K217" s="4" t="str">
        <f>IF(ROW()&lt;=3, "-", IF((HEX2DEC(半角・全角[[#This Row],[Code(全)]])-1)=HEX2DEC($I216),"○", ""))</f>
        <v>○</v>
      </c>
      <c r="L217" s="4" t="str">
        <f>TEXT(DEC2HEX(ABS(HEX2DEC(半角・全角[[#This Row],[Code(全)]])-HEX2DEC(半角・全角[[#This Row],[Code(半)]]))),"0000")</f>
        <v>FEE0</v>
      </c>
      <c r="M217" s="4" t="str">
        <f>SUBSTITUTE("NARROW_"&amp;半角・全角[[#This Row],[Prefix]]&amp;"_"&amp;半角・全角[[#This Row],[名称]],"-","_")</f>
        <v>NARROW_LATIN_SMALL_Z</v>
      </c>
      <c r="N217" s="4" t="str">
        <f>SUBSTITUTE("WIDE_"&amp;半角・全角[[#This Row],[Prefix]]&amp;"_"&amp;半角・全角[[#This Row],[名称]],"-","_")</f>
        <v>WIDE_LATIN_SMALL_Z</v>
      </c>
      <c r="O217" s="4">
        <f>HEX2DEC(半角・全角[[#This Row],[Code(全)]])</f>
        <v>65370</v>
      </c>
      <c r="P217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半角ASCIIz
/// &lt;/summary&gt;
public const char NARROW_LATIN_SMALL_Z = '\u007A';</v>
      </c>
      <c r="Q217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全角ASCIIｚ
/// &lt;/summary&gt;
public const char WIDE_LATIN_SMALL_Z = '\uFF5A';</v>
      </c>
      <c r="R217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Chars.NARROW_LATIN_SMALL_Z:
    resultCharArray[resultIndex++] = Chars.WIDE_LATIN_SMALL_Z;
    break;</v>
      </c>
      <c r="S217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Chars.WIDE_LATIN_SMALL_Z:
    resultCharArray[resultIndex++] = Chars.NARROW_LATIN_SMALL_Z;
    break;</v>
      </c>
      <c r="T217" s="5" t="str">
        <f>"new NarrowWidePair() {Narrow = """&amp;半角・全角[[#This Row],[表示(半)]]&amp;""", Wide = """&amp;半角・全角[[#This Row],[表示(全)]]&amp;"""},"</f>
        <v>new NarrowWidePair() {Narrow = "z", Wide = "ｚ"},</v>
      </c>
      <c r="U217" s="2" t="s">
        <v>542</v>
      </c>
    </row>
    <row r="218" spans="3:21" ht="15.75" customHeight="1" x14ac:dyDescent="0.4">
      <c r="C218" s="1" t="s">
        <v>534</v>
      </c>
      <c r="D218" s="1" t="s">
        <v>409</v>
      </c>
      <c r="E218" s="1" t="s">
        <v>766</v>
      </c>
      <c r="F218" s="2" t="s">
        <v>500</v>
      </c>
      <c r="G218" s="4" t="str">
        <f>_xlfn.UNICHAR(HEX2DEC(半角・全角[[#This Row],[Code(半)]]))</f>
        <v>{</v>
      </c>
      <c r="H218" s="4" t="str">
        <f>IF(ROW()&lt;=3, "-", IF((HEX2DEC(半角・全角[[#This Row],[Code(半)]])-1)=HEX2DEC($F217),"○", ""))</f>
        <v>○</v>
      </c>
      <c r="I218" s="2" t="s">
        <v>403</v>
      </c>
      <c r="J218" s="1" t="str">
        <f>_xlfn.UNICHAR(HEX2DEC(半角・全角[[#This Row],[Code(全)]]))</f>
        <v>｛</v>
      </c>
      <c r="K218" s="4" t="str">
        <f>IF(ROW()&lt;=3, "-", IF((HEX2DEC(半角・全角[[#This Row],[Code(全)]])-1)=HEX2DEC($I217),"○", ""))</f>
        <v>○</v>
      </c>
      <c r="L218" s="4" t="str">
        <f>TEXT(DEC2HEX(ABS(HEX2DEC(半角・全角[[#This Row],[Code(全)]])-HEX2DEC(半角・全角[[#This Row],[Code(半)]]))),"0000")</f>
        <v>FEE0</v>
      </c>
      <c r="M218" s="4" t="str">
        <f>SUBSTITUTE("NARROW_"&amp;半角・全角[[#This Row],[Prefix]]&amp;"_"&amp;半角・全角[[#This Row],[名称]],"-","_")</f>
        <v>NARROW_SYMBOL_LEFT_CURLY_BRACKET</v>
      </c>
      <c r="N218" s="4" t="str">
        <f>SUBSTITUTE("WIDE_"&amp;半角・全角[[#This Row],[Prefix]]&amp;"_"&amp;半角・全角[[#This Row],[名称]],"-","_")</f>
        <v>WIDE_SYMBOL_LEFT_CURLY_BRACKET</v>
      </c>
      <c r="O218" s="4">
        <f>HEX2DEC(半角・全角[[#This Row],[Code(全)]])</f>
        <v>65371</v>
      </c>
      <c r="P218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半角ASCII{
/// &lt;/summary&gt;
public const char NARROW_SYMBOL_LEFT_CURLY_BRACKET = '\u007B';</v>
      </c>
      <c r="Q218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全角ASCII｛
/// &lt;/summary&gt;
public const char WIDE_SYMBOL_LEFT_CURLY_BRACKET = '\uFF5B';</v>
      </c>
      <c r="R218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Chars.NARROW_SYMBOL_LEFT_CURLY_BRACKET:
    resultCharArray[resultIndex++] = Chars.WIDE_SYMBOL_LEFT_CURLY_BRACKET;
    break;</v>
      </c>
      <c r="S218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Chars.WIDE_SYMBOL_LEFT_CURLY_BRACKET:
    resultCharArray[resultIndex++] = Chars.NARROW_SYMBOL_LEFT_CURLY_BRACKET;
    break;</v>
      </c>
      <c r="T218" s="5" t="str">
        <f>"new NarrowWidePair() {Narrow = """&amp;半角・全角[[#This Row],[表示(半)]]&amp;""", Wide = """&amp;半角・全角[[#This Row],[表示(全)]]&amp;"""},"</f>
        <v>new NarrowWidePair() {Narrow = "{", Wide = "｛"},</v>
      </c>
      <c r="U218" s="2" t="s">
        <v>542</v>
      </c>
    </row>
    <row r="219" spans="3:21" ht="15.75" customHeight="1" x14ac:dyDescent="0.4">
      <c r="C219" s="1" t="s">
        <v>535</v>
      </c>
      <c r="D219" s="1" t="s">
        <v>409</v>
      </c>
      <c r="E219" s="1" t="s">
        <v>766</v>
      </c>
      <c r="F219" s="2" t="s">
        <v>501</v>
      </c>
      <c r="G219" s="4" t="str">
        <f>_xlfn.UNICHAR(HEX2DEC(半角・全角[[#This Row],[Code(半)]]))</f>
        <v>|</v>
      </c>
      <c r="H219" s="4" t="str">
        <f>IF(ROW()&lt;=3, "-", IF((HEX2DEC(半角・全角[[#This Row],[Code(半)]])-1)=HEX2DEC($F218),"○", ""))</f>
        <v>○</v>
      </c>
      <c r="I219" s="2" t="s">
        <v>404</v>
      </c>
      <c r="J219" s="1" t="str">
        <f>_xlfn.UNICHAR(HEX2DEC(半角・全角[[#This Row],[Code(全)]]))</f>
        <v>｜</v>
      </c>
      <c r="K219" s="4" t="str">
        <f>IF(ROW()&lt;=3, "-", IF((HEX2DEC(半角・全角[[#This Row],[Code(全)]])-1)=HEX2DEC($I218),"○", ""))</f>
        <v>○</v>
      </c>
      <c r="L219" s="4" t="str">
        <f>TEXT(DEC2HEX(ABS(HEX2DEC(半角・全角[[#This Row],[Code(全)]])-HEX2DEC(半角・全角[[#This Row],[Code(半)]]))),"0000")</f>
        <v>FEE0</v>
      </c>
      <c r="M219" s="4" t="str">
        <f>SUBSTITUTE("NARROW_"&amp;半角・全角[[#This Row],[Prefix]]&amp;"_"&amp;半角・全角[[#This Row],[名称]],"-","_")</f>
        <v>NARROW_SYMBOL_VERTICAL_LINE</v>
      </c>
      <c r="N219" s="4" t="str">
        <f>SUBSTITUTE("WIDE_"&amp;半角・全角[[#This Row],[Prefix]]&amp;"_"&amp;半角・全角[[#This Row],[名称]],"-","_")</f>
        <v>WIDE_SYMBOL_VERTICAL_LINE</v>
      </c>
      <c r="O219" s="4">
        <f>HEX2DEC(半角・全角[[#This Row],[Code(全)]])</f>
        <v>65372</v>
      </c>
      <c r="P219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半角ASCII|
/// &lt;/summary&gt;
public const char NARROW_SYMBOL_VERTICAL_LINE = '\u007C';</v>
      </c>
      <c r="Q219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全角ASCII｜
/// &lt;/summary&gt;
public const char WIDE_SYMBOL_VERTICAL_LINE = '\uFF5C';</v>
      </c>
      <c r="R219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Chars.NARROW_SYMBOL_VERTICAL_LINE:
    resultCharArray[resultIndex++] = Chars.WIDE_SYMBOL_VERTICAL_LINE;
    break;</v>
      </c>
      <c r="S219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Chars.WIDE_SYMBOL_VERTICAL_LINE:
    resultCharArray[resultIndex++] = Chars.NARROW_SYMBOL_VERTICAL_LINE;
    break;</v>
      </c>
      <c r="T219" s="5" t="str">
        <f>"new NarrowWidePair() {Narrow = """&amp;半角・全角[[#This Row],[表示(半)]]&amp;""", Wide = """&amp;半角・全角[[#This Row],[表示(全)]]&amp;"""},"</f>
        <v>new NarrowWidePair() {Narrow = "|", Wide = "｜"},</v>
      </c>
      <c r="U219" s="2" t="s">
        <v>542</v>
      </c>
    </row>
    <row r="220" spans="3:21" ht="15.75" customHeight="1" x14ac:dyDescent="0.4">
      <c r="C220" s="1" t="s">
        <v>536</v>
      </c>
      <c r="D220" s="1" t="s">
        <v>409</v>
      </c>
      <c r="E220" s="1" t="s">
        <v>766</v>
      </c>
      <c r="F220" s="2" t="s">
        <v>502</v>
      </c>
      <c r="G220" s="4" t="str">
        <f>_xlfn.UNICHAR(HEX2DEC(半角・全角[[#This Row],[Code(半)]]))</f>
        <v>}</v>
      </c>
      <c r="H220" s="4" t="str">
        <f>IF(ROW()&lt;=3, "-", IF((HEX2DEC(半角・全角[[#This Row],[Code(半)]])-1)=HEX2DEC($F219),"○", ""))</f>
        <v>○</v>
      </c>
      <c r="I220" s="2" t="s">
        <v>405</v>
      </c>
      <c r="J220" s="1" t="str">
        <f>_xlfn.UNICHAR(HEX2DEC(半角・全角[[#This Row],[Code(全)]]))</f>
        <v>｝</v>
      </c>
      <c r="K220" s="4" t="str">
        <f>IF(ROW()&lt;=3, "-", IF((HEX2DEC(半角・全角[[#This Row],[Code(全)]])-1)=HEX2DEC($I219),"○", ""))</f>
        <v>○</v>
      </c>
      <c r="L220" s="4" t="str">
        <f>TEXT(DEC2HEX(ABS(HEX2DEC(半角・全角[[#This Row],[Code(全)]])-HEX2DEC(半角・全角[[#This Row],[Code(半)]]))),"0000")</f>
        <v>FEE0</v>
      </c>
      <c r="M220" s="4" t="str">
        <f>SUBSTITUTE("NARROW_"&amp;半角・全角[[#This Row],[Prefix]]&amp;"_"&amp;半角・全角[[#This Row],[名称]],"-","_")</f>
        <v>NARROW_SYMBOL_RIGHT_CURLY_BRACKET</v>
      </c>
      <c r="N220" s="4" t="str">
        <f>SUBSTITUTE("WIDE_"&amp;半角・全角[[#This Row],[Prefix]]&amp;"_"&amp;半角・全角[[#This Row],[名称]],"-","_")</f>
        <v>WIDE_SYMBOL_RIGHT_CURLY_BRACKET</v>
      </c>
      <c r="O220" s="4">
        <f>HEX2DEC(半角・全角[[#This Row],[Code(全)]])</f>
        <v>65373</v>
      </c>
      <c r="P220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半角ASCII}
/// &lt;/summary&gt;
public const char NARROW_SYMBOL_RIGHT_CURLY_BRACKET = '\u007D';</v>
      </c>
      <c r="Q220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全角ASCII｝
/// &lt;/summary&gt;
public const char WIDE_SYMBOL_RIGHT_CURLY_BRACKET = '\uFF5D';</v>
      </c>
      <c r="R220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Chars.NARROW_SYMBOL_RIGHT_CURLY_BRACKET:
    resultCharArray[resultIndex++] = Chars.WIDE_SYMBOL_RIGHT_CURLY_BRACKET;
    break;</v>
      </c>
      <c r="S220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Chars.WIDE_SYMBOL_RIGHT_CURLY_BRACKET:
    resultCharArray[resultIndex++] = Chars.NARROW_SYMBOL_RIGHT_CURLY_BRACKET;
    break;</v>
      </c>
      <c r="T220" s="5" t="str">
        <f>"new NarrowWidePair() {Narrow = """&amp;半角・全角[[#This Row],[表示(半)]]&amp;""", Wide = """&amp;半角・全角[[#This Row],[表示(全)]]&amp;"""},"</f>
        <v>new NarrowWidePair() {Narrow = "}", Wide = "｝"},</v>
      </c>
      <c r="U220" s="2" t="s">
        <v>542</v>
      </c>
    </row>
    <row r="221" spans="3:21" ht="15.75" customHeight="1" x14ac:dyDescent="0.4">
      <c r="C221" s="1" t="s">
        <v>537</v>
      </c>
      <c r="D221" s="1" t="s">
        <v>409</v>
      </c>
      <c r="E221" s="1" t="s">
        <v>766</v>
      </c>
      <c r="F221" s="2" t="s">
        <v>503</v>
      </c>
      <c r="G221" s="4" t="str">
        <f>_xlfn.UNICHAR(HEX2DEC(半角・全角[[#This Row],[Code(半)]]))</f>
        <v>~</v>
      </c>
      <c r="H221" s="4" t="str">
        <f>IF(ROW()&lt;=3, "-", IF((HEX2DEC(半角・全角[[#This Row],[Code(半)]])-1)=HEX2DEC($F220),"○", ""))</f>
        <v>○</v>
      </c>
      <c r="I221" s="2" t="s">
        <v>406</v>
      </c>
      <c r="J221" s="1" t="str">
        <f>_xlfn.UNICHAR(HEX2DEC(半角・全角[[#This Row],[Code(全)]]))</f>
        <v>～</v>
      </c>
      <c r="K221" s="4" t="str">
        <f>IF(ROW()&lt;=3, "-", IF((HEX2DEC(半角・全角[[#This Row],[Code(全)]])-1)=HEX2DEC($I220),"○", ""))</f>
        <v>○</v>
      </c>
      <c r="L221" s="4" t="str">
        <f>TEXT(DEC2HEX(ABS(HEX2DEC(半角・全角[[#This Row],[Code(全)]])-HEX2DEC(半角・全角[[#This Row],[Code(半)]]))),"0000")</f>
        <v>FEE0</v>
      </c>
      <c r="M221" s="4" t="str">
        <f>SUBSTITUTE("NARROW_"&amp;半角・全角[[#This Row],[Prefix]]&amp;"_"&amp;半角・全角[[#This Row],[名称]],"-","_")</f>
        <v>NARROW_SYMBOL_TILDE</v>
      </c>
      <c r="N221" s="4" t="str">
        <f>SUBSTITUTE("WIDE_"&amp;半角・全角[[#This Row],[Prefix]]&amp;"_"&amp;半角・全角[[#This Row],[名称]],"-","_")</f>
        <v>WIDE_SYMBOL_TILDE</v>
      </c>
      <c r="O221" s="4">
        <f>HEX2DEC(半角・全角[[#This Row],[Code(全)]])</f>
        <v>65374</v>
      </c>
      <c r="P221" s="5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半角ASCII~
/// &lt;/summary&gt;
public const char NARROW_SYMBOL_TILDE = '\u007E';</v>
      </c>
      <c r="Q221" s="5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全角ASCII～
/// &lt;/summary&gt;
public const char WIDE_SYMBOL_TILDE = '\uFF5E';</v>
      </c>
      <c r="R221" s="5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Chars.NARROW_SYMBOL_TILDE:
    resultCharArray[resultIndex++] = Chars.WIDE_SYMBOL_TILDE;
    break;</v>
      </c>
      <c r="S221" s="5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Chars.WIDE_SYMBOL_TILDE:
    resultCharArray[resultIndex++] = Chars.NARROW_SYMBOL_TILDE;
    break;</v>
      </c>
      <c r="T221" s="5" t="str">
        <f>"new NarrowWidePair() {Narrow = """&amp;半角・全角[[#This Row],[表示(半)]]&amp;""", Wide = """&amp;半角・全角[[#This Row],[表示(全)]]&amp;"""},"</f>
        <v>new NarrowWidePair() {Narrow = "~", Wide = "～"},</v>
      </c>
      <c r="U221" s="2" t="s">
        <v>542</v>
      </c>
    </row>
    <row r="222" spans="3:21" ht="15.75" customHeight="1" x14ac:dyDescent="0.4">
      <c r="C222" s="1" t="s">
        <v>191</v>
      </c>
      <c r="D222" s="1" t="s">
        <v>206</v>
      </c>
      <c r="E222" s="1" t="s">
        <v>766</v>
      </c>
      <c r="F222" s="2" t="s">
        <v>114</v>
      </c>
      <c r="G222" s="4" t="str">
        <f>_xlfn.UNICHAR(HEX2DEC(半角・全角[[#This Row],[Code(半)]]))</f>
        <v>¢</v>
      </c>
      <c r="H222" s="4" t="str">
        <f>IF(ROW()&lt;=3, "-", IF((HEX2DEC(半角・全角[[#This Row],[Code(半)]])-1)=HEX2DEC($F221),"○", ""))</f>
        <v/>
      </c>
      <c r="I222" s="2" t="s">
        <v>91</v>
      </c>
      <c r="J222" s="1" t="str">
        <f>_xlfn.UNICHAR(HEX2DEC(半角・全角[[#This Row],[Code(全)]]))</f>
        <v>￠</v>
      </c>
      <c r="K222" s="4" t="str">
        <f>IF(ROW()&lt;=3, "-", IF((HEX2DEC(半角・全角[[#This Row],[Code(全)]])-1)=HEX2DEC($I221),"○", ""))</f>
        <v/>
      </c>
      <c r="L222" s="4" t="str">
        <f>TEXT(DEC2HEX(ABS(HEX2DEC(半角・全角[[#This Row],[Code(全)]])-HEX2DEC(半角・全角[[#This Row],[Code(半)]]))),"0000")</f>
        <v>FF3E</v>
      </c>
      <c r="M222" s="4" t="str">
        <f>SUBSTITUTE("NARROW_"&amp;半角・全角[[#This Row],[Prefix]]&amp;"_"&amp;半角・全角[[#This Row],[名称]],"-","_")</f>
        <v>NARROW_SYMBOL_CENT_SIGN</v>
      </c>
      <c r="N222" s="4" t="str">
        <f>SUBSTITUTE("WIDE_"&amp;半角・全角[[#This Row],[Prefix]]&amp;"_"&amp;半角・全角[[#This Row],[名称]],"-","_")</f>
        <v>WIDE_SYMBOL_CENT_SIGN</v>
      </c>
      <c r="O222" s="4">
        <f>HEX2DEC(半角・全角[[#This Row],[Code(全)]])</f>
        <v>65504</v>
      </c>
      <c r="P222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半角記号¢
/// &lt;/summary&gt;
public const char NARROW_SYMBOL_CENT_SIGN = '\u00A2';</v>
      </c>
      <c r="Q222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全角記号￠
/// &lt;/summary&gt;
public const char WIDE_SYMBOL_CENT_SIGN = '\uFFE0';</v>
      </c>
      <c r="R222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Chars.NARROW_SYMBOL_CENT_SIGN:
    resultCharArray[resultIndex++] = Chars.WIDE_SYMBOL_CENT_SIGN;
    break;</v>
      </c>
      <c r="S222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Chars.WIDE_SYMBOL_CENT_SIGN:
    resultCharArray[resultIndex++] = Chars.NARROW_SYMBOL_CENT_SIGN;
    break;</v>
      </c>
      <c r="T222" s="3" t="str">
        <f>"new NarrowWidePair() {Narrow = """&amp;半角・全角[[#This Row],[表示(半)]]&amp;""", Wide = """&amp;半角・全角[[#This Row],[表示(全)]]&amp;"""},"</f>
        <v>new NarrowWidePair() {Narrow = "¢", Wide = "￠"},</v>
      </c>
      <c r="U222" s="2"/>
    </row>
    <row r="223" spans="3:21" ht="15.75" customHeight="1" x14ac:dyDescent="0.4">
      <c r="C223" s="1" t="s">
        <v>192</v>
      </c>
      <c r="D223" s="1" t="s">
        <v>206</v>
      </c>
      <c r="E223" s="1" t="s">
        <v>766</v>
      </c>
      <c r="F223" s="2" t="s">
        <v>115</v>
      </c>
      <c r="G223" s="4" t="str">
        <f>_xlfn.UNICHAR(HEX2DEC(半角・全角[[#This Row],[Code(半)]]))</f>
        <v>£</v>
      </c>
      <c r="H223" s="4" t="str">
        <f>IF(ROW()&lt;=3, "-", IF((HEX2DEC(半角・全角[[#This Row],[Code(半)]])-1)=HEX2DEC($F222),"○", ""))</f>
        <v>○</v>
      </c>
      <c r="I223" s="2" t="s">
        <v>92</v>
      </c>
      <c r="J223" s="1" t="str">
        <f>_xlfn.UNICHAR(HEX2DEC(半角・全角[[#This Row],[Code(全)]]))</f>
        <v>￡</v>
      </c>
      <c r="K223" s="4" t="str">
        <f>IF(ROW()&lt;=3, "-", IF((HEX2DEC(半角・全角[[#This Row],[Code(全)]])-1)=HEX2DEC($I222),"○", ""))</f>
        <v>○</v>
      </c>
      <c r="L223" s="4" t="str">
        <f>TEXT(DEC2HEX(ABS(HEX2DEC(半角・全角[[#This Row],[Code(全)]])-HEX2DEC(半角・全角[[#This Row],[Code(半)]]))),"0000")</f>
        <v>FF3E</v>
      </c>
      <c r="M223" s="4" t="str">
        <f>SUBSTITUTE("NARROW_"&amp;半角・全角[[#This Row],[Prefix]]&amp;"_"&amp;半角・全角[[#This Row],[名称]],"-","_")</f>
        <v>NARROW_SYMBOL_POUND_SIGN</v>
      </c>
      <c r="N223" s="4" t="str">
        <f>SUBSTITUTE("WIDE_"&amp;半角・全角[[#This Row],[Prefix]]&amp;"_"&amp;半角・全角[[#This Row],[名称]],"-","_")</f>
        <v>WIDE_SYMBOL_POUND_SIGN</v>
      </c>
      <c r="O223" s="4">
        <f>HEX2DEC(半角・全角[[#This Row],[Code(全)]])</f>
        <v>65505</v>
      </c>
      <c r="P223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半角記号£
/// &lt;/summary&gt;
public const char NARROW_SYMBOL_POUND_SIGN = '\u00A3';</v>
      </c>
      <c r="Q223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全角記号￡
/// &lt;/summary&gt;
public const char WIDE_SYMBOL_POUND_SIGN = '\uFFE1';</v>
      </c>
      <c r="R223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Chars.NARROW_SYMBOL_POUND_SIGN:
    resultCharArray[resultIndex++] = Chars.WIDE_SYMBOL_POUND_SIGN;
    break;</v>
      </c>
      <c r="S223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Chars.WIDE_SYMBOL_POUND_SIGN:
    resultCharArray[resultIndex++] = Chars.NARROW_SYMBOL_POUND_SIGN;
    break;</v>
      </c>
      <c r="T223" s="3" t="str">
        <f>"new NarrowWidePair() {Narrow = """&amp;半角・全角[[#This Row],[表示(半)]]&amp;""", Wide = """&amp;半角・全角[[#This Row],[表示(全)]]&amp;"""},"</f>
        <v>new NarrowWidePair() {Narrow = "£", Wide = "￡"},</v>
      </c>
      <c r="U223" s="2"/>
    </row>
    <row r="224" spans="3:21" ht="15.75" customHeight="1" x14ac:dyDescent="0.4">
      <c r="C224" s="1" t="s">
        <v>193</v>
      </c>
      <c r="D224" s="1" t="s">
        <v>206</v>
      </c>
      <c r="E224" s="1" t="s">
        <v>766</v>
      </c>
      <c r="F224" s="2" t="s">
        <v>116</v>
      </c>
      <c r="G224" s="4" t="str">
        <f>_xlfn.UNICHAR(HEX2DEC(半角・全角[[#This Row],[Code(半)]]))</f>
        <v>¬</v>
      </c>
      <c r="H224" s="4" t="str">
        <f>IF(ROW()&lt;=3, "-", IF((HEX2DEC(半角・全角[[#This Row],[Code(半)]])-1)=HEX2DEC($F223),"○", ""))</f>
        <v/>
      </c>
      <c r="I224" s="2" t="s">
        <v>93</v>
      </c>
      <c r="J224" s="1" t="str">
        <f>_xlfn.UNICHAR(HEX2DEC(半角・全角[[#This Row],[Code(全)]]))</f>
        <v>￢</v>
      </c>
      <c r="K224" s="4" t="str">
        <f>IF(ROW()&lt;=3, "-", IF((HEX2DEC(半角・全角[[#This Row],[Code(全)]])-1)=HEX2DEC($I223),"○", ""))</f>
        <v>○</v>
      </c>
      <c r="L224" s="4" t="str">
        <f>TEXT(DEC2HEX(ABS(HEX2DEC(半角・全角[[#This Row],[Code(全)]])-HEX2DEC(半角・全角[[#This Row],[Code(半)]]))),"0000")</f>
        <v>FF36</v>
      </c>
      <c r="M224" s="4" t="str">
        <f>SUBSTITUTE("NARROW_"&amp;半角・全角[[#This Row],[Prefix]]&amp;"_"&amp;半角・全角[[#This Row],[名称]],"-","_")</f>
        <v>NARROW_SYMBOL_NOT_SIGN</v>
      </c>
      <c r="N224" s="4" t="str">
        <f>SUBSTITUTE("WIDE_"&amp;半角・全角[[#This Row],[Prefix]]&amp;"_"&amp;半角・全角[[#This Row],[名称]],"-","_")</f>
        <v>WIDE_SYMBOL_NOT_SIGN</v>
      </c>
      <c r="O224" s="4">
        <f>HEX2DEC(半角・全角[[#This Row],[Code(全)]])</f>
        <v>65506</v>
      </c>
      <c r="P224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半角記号¬
/// &lt;/summary&gt;
public const char NARROW_SYMBOL_NOT_SIGN = '\u00AC';</v>
      </c>
      <c r="Q224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全角記号￢
/// &lt;/summary&gt;
public const char WIDE_SYMBOL_NOT_SIGN = '\uFFE2';</v>
      </c>
      <c r="R224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Chars.NARROW_SYMBOL_NOT_SIGN:
    resultCharArray[resultIndex++] = Chars.WIDE_SYMBOL_NOT_SIGN;
    break;</v>
      </c>
      <c r="S224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Chars.WIDE_SYMBOL_NOT_SIGN:
    resultCharArray[resultIndex++] = Chars.NARROW_SYMBOL_NOT_SIGN;
    break;</v>
      </c>
      <c r="T224" s="3" t="str">
        <f>"new NarrowWidePair() {Narrow = """&amp;半角・全角[[#This Row],[表示(半)]]&amp;""", Wide = """&amp;半角・全角[[#This Row],[表示(全)]]&amp;"""},"</f>
        <v>new NarrowWidePair() {Narrow = "¬", Wide = "￢"},</v>
      </c>
      <c r="U224" s="2"/>
    </row>
    <row r="225" spans="3:21" ht="15.75" customHeight="1" x14ac:dyDescent="0.4">
      <c r="C225" s="1" t="s">
        <v>194</v>
      </c>
      <c r="D225" s="1" t="s">
        <v>206</v>
      </c>
      <c r="E225" s="1" t="s">
        <v>766</v>
      </c>
      <c r="F225" s="2" t="s">
        <v>117</v>
      </c>
      <c r="G225" s="4" t="str">
        <f>_xlfn.UNICHAR(HEX2DEC(半角・全角[[#This Row],[Code(半)]]))</f>
        <v>¯</v>
      </c>
      <c r="H225" s="4" t="str">
        <f>IF(ROW()&lt;=3, "-", IF((HEX2DEC(半角・全角[[#This Row],[Code(半)]])-1)=HEX2DEC($F224),"○", ""))</f>
        <v/>
      </c>
      <c r="I225" s="2" t="s">
        <v>94</v>
      </c>
      <c r="J225" s="1" t="str">
        <f>_xlfn.UNICHAR(HEX2DEC(半角・全角[[#This Row],[Code(全)]]))</f>
        <v>￣</v>
      </c>
      <c r="K225" s="4" t="str">
        <f>IF(ROW()&lt;=3, "-", IF((HEX2DEC(半角・全角[[#This Row],[Code(全)]])-1)=HEX2DEC($I224),"○", ""))</f>
        <v>○</v>
      </c>
      <c r="L225" s="4" t="str">
        <f>TEXT(DEC2HEX(ABS(HEX2DEC(半角・全角[[#This Row],[Code(全)]])-HEX2DEC(半角・全角[[#This Row],[Code(半)]]))),"0000")</f>
        <v>FF34</v>
      </c>
      <c r="M225" s="4" t="str">
        <f>SUBSTITUTE("NARROW_"&amp;半角・全角[[#This Row],[Prefix]]&amp;"_"&amp;半角・全角[[#This Row],[名称]],"-","_")</f>
        <v>NARROW_SYMBOL_MACRON</v>
      </c>
      <c r="N225" s="4" t="str">
        <f>SUBSTITUTE("WIDE_"&amp;半角・全角[[#This Row],[Prefix]]&amp;"_"&amp;半角・全角[[#This Row],[名称]],"-","_")</f>
        <v>WIDE_SYMBOL_MACRON</v>
      </c>
      <c r="O225" s="4">
        <f>HEX2DEC(半角・全角[[#This Row],[Code(全)]])</f>
        <v>65507</v>
      </c>
      <c r="P225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半角記号¯
/// &lt;/summary&gt;
public const char NARROW_SYMBOL_MACRON = '\u00AF';</v>
      </c>
      <c r="Q225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全角記号￣
/// &lt;/summary&gt;
public const char WIDE_SYMBOL_MACRON = '\uFFE3';</v>
      </c>
      <c r="R225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Chars.NARROW_SYMBOL_MACRON:
    resultCharArray[resultIndex++] = Chars.WIDE_SYMBOL_MACRON;
    break;</v>
      </c>
      <c r="S225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Chars.WIDE_SYMBOL_MACRON:
    resultCharArray[resultIndex++] = Chars.NARROW_SYMBOL_MACRON;
    break;</v>
      </c>
      <c r="T225" s="3" t="str">
        <f>"new NarrowWidePair() {Narrow = """&amp;半角・全角[[#This Row],[表示(半)]]&amp;""", Wide = """&amp;半角・全角[[#This Row],[表示(全)]]&amp;"""},"</f>
        <v>new NarrowWidePair() {Narrow = "¯", Wide = "￣"},</v>
      </c>
      <c r="U225" s="2"/>
    </row>
    <row r="226" spans="3:21" ht="15.75" customHeight="1" x14ac:dyDescent="0.4">
      <c r="C226" s="1" t="s">
        <v>195</v>
      </c>
      <c r="D226" s="1" t="s">
        <v>206</v>
      </c>
      <c r="E226" s="1" t="s">
        <v>766</v>
      </c>
      <c r="F226" s="2" t="s">
        <v>118</v>
      </c>
      <c r="G226" s="4" t="str">
        <f>_xlfn.UNICHAR(HEX2DEC(半角・全角[[#This Row],[Code(半)]]))</f>
        <v>¦</v>
      </c>
      <c r="H226" s="4" t="str">
        <f>IF(ROW()&lt;=3, "-", IF((HEX2DEC(半角・全角[[#This Row],[Code(半)]])-1)=HEX2DEC($F225),"○", ""))</f>
        <v/>
      </c>
      <c r="I226" s="2" t="s">
        <v>95</v>
      </c>
      <c r="J226" s="1" t="str">
        <f>_xlfn.UNICHAR(HEX2DEC(半角・全角[[#This Row],[Code(全)]]))</f>
        <v>￤</v>
      </c>
      <c r="K226" s="4" t="str">
        <f>IF(ROW()&lt;=3, "-", IF((HEX2DEC(半角・全角[[#This Row],[Code(全)]])-1)=HEX2DEC($I225),"○", ""))</f>
        <v>○</v>
      </c>
      <c r="L226" s="4" t="str">
        <f>TEXT(DEC2HEX(ABS(HEX2DEC(半角・全角[[#This Row],[Code(全)]])-HEX2DEC(半角・全角[[#This Row],[Code(半)]]))),"0000")</f>
        <v>FF3E</v>
      </c>
      <c r="M226" s="4" t="str">
        <f>SUBSTITUTE("NARROW_"&amp;半角・全角[[#This Row],[Prefix]]&amp;"_"&amp;半角・全角[[#This Row],[名称]],"-","_")</f>
        <v>NARROW_SYMBOL_BROKEN_BAR</v>
      </c>
      <c r="N226" s="4" t="str">
        <f>SUBSTITUTE("WIDE_"&amp;半角・全角[[#This Row],[Prefix]]&amp;"_"&amp;半角・全角[[#This Row],[名称]],"-","_")</f>
        <v>WIDE_SYMBOL_BROKEN_BAR</v>
      </c>
      <c r="O226" s="4">
        <f>HEX2DEC(半角・全角[[#This Row],[Code(全)]])</f>
        <v>65508</v>
      </c>
      <c r="P226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半角記号¦
/// &lt;/summary&gt;
public const char NARROW_SYMBOL_BROKEN_BAR = '\u00A6';</v>
      </c>
      <c r="Q226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全角記号￤
/// &lt;/summary&gt;
public const char WIDE_SYMBOL_BROKEN_BAR = '\uFFE4';</v>
      </c>
      <c r="R226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Chars.NARROW_SYMBOL_BROKEN_BAR:
    resultCharArray[resultIndex++] = Chars.WIDE_SYMBOL_BROKEN_BAR;
    break;</v>
      </c>
      <c r="S226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Chars.WIDE_SYMBOL_BROKEN_BAR:
    resultCharArray[resultIndex++] = Chars.NARROW_SYMBOL_BROKEN_BAR;
    break;</v>
      </c>
      <c r="T226" s="3" t="str">
        <f>"new NarrowWidePair() {Narrow = """&amp;半角・全角[[#This Row],[表示(半)]]&amp;""", Wide = """&amp;半角・全角[[#This Row],[表示(全)]]&amp;"""},"</f>
        <v>new NarrowWidePair() {Narrow = "¦", Wide = "￤"},</v>
      </c>
      <c r="U226" s="2"/>
    </row>
    <row r="227" spans="3:21" ht="15.75" customHeight="1" x14ac:dyDescent="0.4">
      <c r="C227" s="1" t="s">
        <v>196</v>
      </c>
      <c r="D227" s="1" t="s">
        <v>206</v>
      </c>
      <c r="E227" s="1" t="s">
        <v>766</v>
      </c>
      <c r="F227" s="2" t="s">
        <v>119</v>
      </c>
      <c r="G227" s="4" t="str">
        <f>_xlfn.UNICHAR(HEX2DEC(半角・全角[[#This Row],[Code(半)]]))</f>
        <v>¥</v>
      </c>
      <c r="H227" s="4" t="str">
        <f>IF(ROW()&lt;=3, "-", IF((HEX2DEC(半角・全角[[#This Row],[Code(半)]])-1)=HEX2DEC($F226),"○", ""))</f>
        <v/>
      </c>
      <c r="I227" s="2" t="s">
        <v>96</v>
      </c>
      <c r="J227" s="1" t="str">
        <f>_xlfn.UNICHAR(HEX2DEC(半角・全角[[#This Row],[Code(全)]]))</f>
        <v>￥</v>
      </c>
      <c r="K227" s="4" t="str">
        <f>IF(ROW()&lt;=3, "-", IF((HEX2DEC(半角・全角[[#This Row],[Code(全)]])-1)=HEX2DEC($I226),"○", ""))</f>
        <v>○</v>
      </c>
      <c r="L227" s="4" t="str">
        <f>TEXT(DEC2HEX(ABS(HEX2DEC(半角・全角[[#This Row],[Code(全)]])-HEX2DEC(半角・全角[[#This Row],[Code(半)]]))),"0000")</f>
        <v>FF40</v>
      </c>
      <c r="M227" s="4" t="str">
        <f>SUBSTITUTE("NARROW_"&amp;半角・全角[[#This Row],[Prefix]]&amp;"_"&amp;半角・全角[[#This Row],[名称]],"-","_")</f>
        <v>NARROW_SYMBOL_YEN_SIGN</v>
      </c>
      <c r="N227" s="4" t="str">
        <f>SUBSTITUTE("WIDE_"&amp;半角・全角[[#This Row],[Prefix]]&amp;"_"&amp;半角・全角[[#This Row],[名称]],"-","_")</f>
        <v>WIDE_SYMBOL_YEN_SIGN</v>
      </c>
      <c r="O227" s="4">
        <f>HEX2DEC(半角・全角[[#This Row],[Code(全)]])</f>
        <v>65509</v>
      </c>
      <c r="P227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半角記号¥
/// &lt;/summary&gt;
public const char NARROW_SYMBOL_YEN_SIGN = '\u00A5';</v>
      </c>
      <c r="Q227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全角記号￥
/// &lt;/summary&gt;
public const char WIDE_SYMBOL_YEN_SIGN = '\uFFE5';</v>
      </c>
      <c r="R227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Chars.NARROW_SYMBOL_YEN_SIGN:
    resultCharArray[resultIndex++] = Chars.WIDE_SYMBOL_YEN_SIGN;
    break;</v>
      </c>
      <c r="S227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Chars.WIDE_SYMBOL_YEN_SIGN:
    resultCharArray[resultIndex++] = Chars.NARROW_SYMBOL_YEN_SIGN;
    break;</v>
      </c>
      <c r="T227" s="3" t="str">
        <f>"new NarrowWidePair() {Narrow = """&amp;半角・全角[[#This Row],[表示(半)]]&amp;""", Wide = """&amp;半角・全角[[#This Row],[表示(全)]]&amp;"""},"</f>
        <v>new NarrowWidePair() {Narrow = "¥", Wide = "￥"},</v>
      </c>
      <c r="U227" s="2"/>
    </row>
    <row r="228" spans="3:21" ht="15.75" customHeight="1" x14ac:dyDescent="0.4">
      <c r="C228" s="1" t="s">
        <v>197</v>
      </c>
      <c r="D228" s="1" t="s">
        <v>206</v>
      </c>
      <c r="E228" s="1" t="s">
        <v>766</v>
      </c>
      <c r="F228" s="2" t="s">
        <v>120</v>
      </c>
      <c r="G228" s="4" t="str">
        <f>_xlfn.UNICHAR(HEX2DEC(半角・全角[[#This Row],[Code(半)]]))</f>
        <v>₩</v>
      </c>
      <c r="H228" s="4" t="str">
        <f>IF(ROW()&lt;=3, "-", IF((HEX2DEC(半角・全角[[#This Row],[Code(半)]])-1)=HEX2DEC($F227),"○", ""))</f>
        <v/>
      </c>
      <c r="I228" s="2" t="s">
        <v>97</v>
      </c>
      <c r="J228" s="1" t="str">
        <f>_xlfn.UNICHAR(HEX2DEC(半角・全角[[#This Row],[Code(全)]]))</f>
        <v>￦</v>
      </c>
      <c r="K228" s="4" t="str">
        <f>IF(ROW()&lt;=3, "-", IF((HEX2DEC(半角・全角[[#This Row],[Code(全)]])-1)=HEX2DEC($I227),"○", ""))</f>
        <v>○</v>
      </c>
      <c r="L228" s="4" t="str">
        <f>TEXT(DEC2HEX(ABS(HEX2DEC(半角・全角[[#This Row],[Code(全)]])-HEX2DEC(半角・全角[[#This Row],[Code(半)]]))),"0000")</f>
        <v>DF3D</v>
      </c>
      <c r="M228" s="4" t="str">
        <f>SUBSTITUTE("NARROW_"&amp;半角・全角[[#This Row],[Prefix]]&amp;"_"&amp;半角・全角[[#This Row],[名称]],"-","_")</f>
        <v>NARROW_SYMBOL_WON_SIGN</v>
      </c>
      <c r="N228" s="4" t="str">
        <f>SUBSTITUTE("WIDE_"&amp;半角・全角[[#This Row],[Prefix]]&amp;"_"&amp;半角・全角[[#This Row],[名称]],"-","_")</f>
        <v>WIDE_SYMBOL_WON_SIGN</v>
      </c>
      <c r="O228" s="4">
        <f>HEX2DEC(半角・全角[[#This Row],[Code(全)]])</f>
        <v>65510</v>
      </c>
      <c r="P228" s="3" t="str">
        <f>"/// &lt;summary&gt;"&amp;CHAR(10)&amp;"/// 半角"&amp;半角・全角[[#This Row],[カテゴリ]]&amp;半角・全角[[#This Row],[表示(半)]]&amp;CHAR(10)&amp;"/// &lt;/summary&gt;"&amp;CHAR(10)&amp;"public const char "&amp;半角・全角[[#This Row],[変数名（半）]]&amp;" = '\u"&amp;半角・全角[[#This Row],[Code(半)]]&amp;"';"</f>
        <v>/// &lt;summary&gt;
/// 半角記号₩
/// &lt;/summary&gt;
public const char NARROW_SYMBOL_WON_SIGN = '\u20A9';</v>
      </c>
      <c r="Q228" s="3" t="str">
        <f>"/// &lt;summary&gt;"&amp;CHAR(10)&amp;"/// 全角"&amp;半角・全角[[#This Row],[カテゴリ]]&amp;半角・全角[[#This Row],[表示(全)]]&amp;CHAR(10)&amp;"/// &lt;/summary&gt;"&amp;CHAR(10)&amp;"public const char "&amp;半角・全角[[#This Row],[変数名（全）]]&amp;" = '\u"&amp;半角・全角[[#This Row],[Code(全)]]&amp;"';"</f>
        <v>/// &lt;summary&gt;
/// 全角記号￦
/// &lt;/summary&gt;
public const char WIDE_SYMBOL_WON_SIGN = '\uFFE6';</v>
      </c>
      <c r="R228" s="3" t="str">
        <f>"case Chars."&amp;半角・全角[[#This Row],[変数名（半）]]&amp;":"&amp;CHAR(10)&amp;"    resultCharArray[resultIndex++] = Chars."&amp;半角・全角[[#This Row],[変数名（全）]]&amp;";"&amp;CHAR(10)&amp;"    break;"</f>
        <v>case Chars.NARROW_SYMBOL_WON_SIGN:
    resultCharArray[resultIndex++] = Chars.WIDE_SYMBOL_WON_SIGN;
    break;</v>
      </c>
      <c r="S228" s="3" t="str">
        <f>"case Chars."&amp;半角・全角[[#This Row],[変数名（全）]]&amp;":"&amp;CHAR(10)&amp;"    resultCharArray[resultIndex++] = Chars."&amp;半角・全角[[#This Row],[変数名（半）]]&amp;";"&amp;CHAR(10)&amp;"    break;"</f>
        <v>case Chars.WIDE_SYMBOL_WON_SIGN:
    resultCharArray[resultIndex++] = Chars.NARROW_SYMBOL_WON_SIGN;
    break;</v>
      </c>
      <c r="T228" s="3" t="str">
        <f>"new NarrowWidePair() {Narrow = """&amp;半角・全角[[#This Row],[表示(半)]]&amp;""", Wide = """&amp;半角・全角[[#This Row],[表示(全)]]&amp;"""},"</f>
        <v>new NarrowWidePair() {Narrow = "₩", Wide = "￦"},</v>
      </c>
      <c r="U228" s="2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4F48-265F-48B3-9240-FD971EBF2B12}">
  <dimension ref="A1:Y30"/>
  <sheetViews>
    <sheetView tabSelected="1" zoomScale="85" zoomScaleNormal="85" workbookViewId="0">
      <selection activeCell="A20" sqref="A20"/>
    </sheetView>
  </sheetViews>
  <sheetFormatPr defaultRowHeight="13.5" x14ac:dyDescent="0.4"/>
  <cols>
    <col min="1" max="1" width="4.75" style="1" customWidth="1"/>
    <col min="2" max="2" width="8" style="1" customWidth="1"/>
    <col min="3" max="3" width="8" style="1" bestFit="1" customWidth="1"/>
    <col min="4" max="4" width="12.625" style="1" bestFit="1" customWidth="1"/>
    <col min="5" max="5" width="12.375" style="1" bestFit="1" customWidth="1"/>
    <col min="6" max="6" width="12.375" style="2" bestFit="1" customWidth="1"/>
    <col min="7" max="7" width="9.375" style="2" bestFit="1" customWidth="1"/>
    <col min="8" max="8" width="9.125" style="1" bestFit="1" customWidth="1"/>
    <col min="9" max="9" width="9.375" style="2" bestFit="1" customWidth="1"/>
    <col min="10" max="10" width="9.125" style="4" bestFit="1" customWidth="1"/>
    <col min="11" max="11" width="9.375" style="4" bestFit="1" customWidth="1"/>
    <col min="12" max="12" width="9.125" style="4" bestFit="1" customWidth="1"/>
    <col min="13" max="13" width="15.125" style="4" bestFit="1" customWidth="1"/>
    <col min="14" max="14" width="9.125" style="4" bestFit="1" customWidth="1"/>
    <col min="15" max="15" width="15.125" style="4" bestFit="1" customWidth="1"/>
    <col min="16" max="16" width="9.125" style="4" bestFit="1" customWidth="1"/>
    <col min="17" max="17" width="18.375" style="4" bestFit="1" customWidth="1"/>
    <col min="18" max="18" width="20.5" style="4" bestFit="1" customWidth="1"/>
    <col min="19" max="19" width="51.625" style="4" bestFit="1" customWidth="1"/>
    <col min="20" max="20" width="74.625" style="1" hidden="1" customWidth="1"/>
    <col min="21" max="21" width="115.5" style="1" customWidth="1"/>
    <col min="22" max="22" width="74.625" style="1" customWidth="1"/>
    <col min="23" max="23" width="56" style="1" bestFit="1" customWidth="1"/>
    <col min="24" max="24" width="50.5" style="1" customWidth="1"/>
    <col min="25" max="25" width="44.75" style="4" bestFit="1" customWidth="1"/>
    <col min="26" max="16384" width="9" style="1"/>
  </cols>
  <sheetData>
    <row r="1" spans="1:25" x14ac:dyDescent="0.4">
      <c r="Y1" s="1"/>
    </row>
    <row r="2" spans="1:25" x14ac:dyDescent="0.4">
      <c r="C2" s="1" t="s">
        <v>27</v>
      </c>
      <c r="D2" s="2" t="s">
        <v>764</v>
      </c>
      <c r="E2" s="1" t="s">
        <v>760</v>
      </c>
      <c r="F2" s="1" t="s">
        <v>758</v>
      </c>
      <c r="G2" s="1" t="s">
        <v>896</v>
      </c>
      <c r="H2" s="1" t="s">
        <v>898</v>
      </c>
      <c r="I2" s="2" t="s">
        <v>897</v>
      </c>
      <c r="J2" s="4" t="s">
        <v>899</v>
      </c>
      <c r="K2" s="4" t="s">
        <v>935</v>
      </c>
      <c r="L2" s="4" t="s">
        <v>936</v>
      </c>
      <c r="M2" s="4" t="s">
        <v>937</v>
      </c>
      <c r="N2" s="4" t="s">
        <v>939</v>
      </c>
      <c r="O2" s="4" t="s">
        <v>938</v>
      </c>
      <c r="P2" s="4" t="s">
        <v>940</v>
      </c>
      <c r="Q2" s="4" t="s">
        <v>923</v>
      </c>
      <c r="R2" s="4" t="s">
        <v>933</v>
      </c>
      <c r="S2" s="2" t="s">
        <v>756</v>
      </c>
      <c r="T2" s="2" t="s">
        <v>757</v>
      </c>
      <c r="U2" s="2" t="s">
        <v>924</v>
      </c>
      <c r="V2" s="2" t="s">
        <v>932</v>
      </c>
      <c r="W2" s="2" t="s">
        <v>917</v>
      </c>
      <c r="X2" s="2" t="s">
        <v>541</v>
      </c>
      <c r="Y2" s="1"/>
    </row>
    <row r="3" spans="1:25" ht="18.75" customHeight="1" x14ac:dyDescent="0.4">
      <c r="A3" s="1" t="str">
        <f>DEC2HEX(HEX2DEC(D3)+HEX2DEC($M$3)-ROUNDDOWN((HEX2DEC(D3)-HEX2DEC($D$3))/2,0)-1)</f>
        <v>FF76</v>
      </c>
      <c r="C3" s="37" t="s">
        <v>679</v>
      </c>
      <c r="D3" s="37" t="s">
        <v>632</v>
      </c>
      <c r="E3" s="37" t="str">
        <f t="shared" ref="E3:E30" si="0">_xlfn.UNICHAR(HEX2DEC(D3))</f>
        <v>ガ</v>
      </c>
      <c r="F3" s="38" t="s">
        <v>870</v>
      </c>
      <c r="G3" s="38" t="str">
        <f>DEC2HEX(_xlfn.UNICODE(濁音・半濁音[[#This Row],[表示1]]))</f>
        <v>FF76</v>
      </c>
      <c r="H3" s="39" t="str">
        <f>LEFT(濁音・半濁音[[#This Row],[表示(半)]],1)</f>
        <v>ｶ</v>
      </c>
      <c r="I3" s="38" t="str">
        <f>DEC2HEX(_xlfn.UNICODE(濁音・半濁音[[#This Row],[表示2]]))</f>
        <v>FF9E</v>
      </c>
      <c r="J3" s="38" t="str">
        <f>RIGHT(濁音・半濁音[[#This Row],[表示(半)]],1)</f>
        <v>ﾞ</v>
      </c>
      <c r="K3" s="38" t="str">
        <f>DEC2HEX(_xlfn.UNICODE(濁音・半濁音[[#This Row],[表示3]]))</f>
        <v>30AB</v>
      </c>
      <c r="L3" s="38" t="str">
        <f>DBCS(濁音・半濁音[[#This Row],[表示1]])</f>
        <v>カ</v>
      </c>
      <c r="M3" s="38" t="str">
        <f>TEXT(DEC2HEX(ABS(HEX2DEC(濁音・半濁音[[#This Row],[Code1]])-HEX2DEC(濁音・半濁音[[#This Row],[Code3]]))),"0000")</f>
        <v>CECB</v>
      </c>
      <c r="N3" s="38" t="str">
        <f>_xlfn.UNICHAR(HEX2DEC(濁音・半濁音[[#This Row],[Code1]])-HEX2DEC(濁音・半濁音[[#This Row],[Offset(清)]]))</f>
        <v>カ</v>
      </c>
      <c r="O3" s="38" t="str">
        <f>TEXT(DEC2HEX(ABS(HEX2DEC(濁音・半濁音[[#This Row],[Code1]])-HEX2DEC(濁音・半濁音[[#This Row],[Code(全)]]))),"0000")</f>
        <v>CECA</v>
      </c>
      <c r="P3" s="38" t="str">
        <f>_xlfn.UNICHAR(HEX2DEC(濁音・半濁音[[#This Row],[Code1]])-HEX2DEC(濁音・半濁音[[#This Row],[Offset(濁)]]))</f>
        <v>ガ</v>
      </c>
      <c r="Q3" s="4" t="str">
        <f>"WIDE_KATAKANA_"&amp;濁音・半濁音[[#This Row],[名称]]</f>
        <v>WIDE_KATAKANA_GA</v>
      </c>
      <c r="R3" s="4" t="str">
        <f>"NARROW_KATAKANA_"&amp;濁音・半濁音[[#This Row],[名称]]</f>
        <v>NARROW_KATAKANA_GA</v>
      </c>
      <c r="S3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全角カタカナガ
/// &lt;/summary&gt;
public const char WIDE_KATAKANA_GA = '\uFF76';</v>
      </c>
      <c r="T3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半角カタカナｶﾞ
/// &lt;/summary&gt;
public static readonly char[] NARROW_KATAKANA_GA = new [] {'\uFF76','\uFF9E'};</v>
      </c>
      <c r="U3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3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Chars.WIDE_KATAKANA_GA:
    resultCharArray[resultIndex++] = Chars.NARROW_KATAKANA_GA[0];
    resultCharArray[resultIndex++] = Chars.NARROW_KATAKANA_GA[1];
    break;</v>
      </c>
      <c r="W3" s="5" t="str">
        <f>"new NarrowWidePair() {Narrow = """&amp;濁音・半濁音[[#This Row],[表示(半)]]&amp;""", Wide = """&amp;濁音・半濁音[[#This Row],[表示(全)]]&amp;"""},"</f>
        <v>new NarrowWidePair() {Narrow = "ｶﾞ", Wide = "ガ"},</v>
      </c>
      <c r="X3" s="2"/>
      <c r="Y3" s="1"/>
    </row>
    <row r="4" spans="1:25" ht="18.75" customHeight="1" x14ac:dyDescent="0.4">
      <c r="A4" s="1" t="str">
        <f t="shared" ref="A4:A14" si="1">DEC2HEX(HEX2DEC(D4)+HEX2DEC($M$3)-ROUNDDOWN((HEX2DEC(D4)-HEX2DEC($D$3))/2,0)-1)</f>
        <v>FF77</v>
      </c>
      <c r="C4" s="37" t="s">
        <v>681</v>
      </c>
      <c r="D4" s="37" t="s">
        <v>633</v>
      </c>
      <c r="E4" s="37" t="str">
        <f t="shared" si="0"/>
        <v>ギ</v>
      </c>
      <c r="F4" s="38" t="s">
        <v>871</v>
      </c>
      <c r="G4" s="38" t="str">
        <f>DEC2HEX(_xlfn.UNICODE(濁音・半濁音[[#This Row],[表示1]]))</f>
        <v>FF77</v>
      </c>
      <c r="H4" s="38" t="str">
        <f>LEFT(濁音・半濁音[[#This Row],[表示(半)]],1)</f>
        <v>ｷ</v>
      </c>
      <c r="I4" s="38" t="str">
        <f>DEC2HEX(_xlfn.UNICODE(濁音・半濁音[[#This Row],[表示2]]))</f>
        <v>FF9E</v>
      </c>
      <c r="J4" s="38" t="str">
        <f>RIGHT(濁音・半濁音[[#This Row],[表示(半)]],1)</f>
        <v>ﾞ</v>
      </c>
      <c r="K4" s="38" t="str">
        <f>DEC2HEX(_xlfn.UNICODE(濁音・半濁音[[#This Row],[表示3]]))</f>
        <v>30AD</v>
      </c>
      <c r="L4" s="38" t="str">
        <f>DBCS(濁音・半濁音[[#This Row],[表示1]])</f>
        <v>キ</v>
      </c>
      <c r="M4" s="38" t="str">
        <f>TEXT(DEC2HEX(ABS(HEX2DEC(濁音・半濁音[[#This Row],[Code1]])-HEX2DEC(濁音・半濁音[[#This Row],[Code3]]))),"0000")</f>
        <v>CECA</v>
      </c>
      <c r="N4" s="38" t="str">
        <f>_xlfn.UNICHAR(HEX2DEC(濁音・半濁音[[#This Row],[Code1]])-HEX2DEC(濁音・半濁音[[#This Row],[Offset(清)]]))</f>
        <v>キ</v>
      </c>
      <c r="O4" s="38" t="str">
        <f>TEXT(DEC2HEX(ABS(HEX2DEC(濁音・半濁音[[#This Row],[Code1]])-HEX2DEC(濁音・半濁音[[#This Row],[Code(全)]]))),"0000")</f>
        <v>CEC9</v>
      </c>
      <c r="P4" s="38" t="str">
        <f>_xlfn.UNICHAR(HEX2DEC(濁音・半濁音[[#This Row],[Code1]])-HEX2DEC(濁音・半濁音[[#This Row],[Offset(濁)]]))</f>
        <v>ギ</v>
      </c>
      <c r="Q4" s="4" t="str">
        <f>"WIDE_KATAKANA_"&amp;濁音・半濁音[[#This Row],[名称]]</f>
        <v>WIDE_KATAKANA_GI</v>
      </c>
      <c r="R4" s="4" t="str">
        <f>"NARROW_KATAKANA_"&amp;濁音・半濁音[[#This Row],[名称]]</f>
        <v>NARROW_KATAKANA_GI</v>
      </c>
      <c r="S4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全角カタカナギ
/// &lt;/summary&gt;
public const char WIDE_KATAKANA_GI = '\uFF77';</v>
      </c>
      <c r="T4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半角カタカナｷﾞ
/// &lt;/summary&gt;
public static readonly char[] NARROW_KATAKANA_GI = new [] {'\uFF77','\uFF9E'};</v>
      </c>
      <c r="U4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4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Chars.WIDE_KATAKANA_GI:
    resultCharArray[resultIndex++] = Chars.NARROW_KATAKANA_GI[0];
    resultCharArray[resultIndex++] = Chars.NARROW_KATAKANA_GI[1];
    break;</v>
      </c>
      <c r="W4" s="5" t="str">
        <f>"new NarrowWidePair() {Narrow = """&amp;濁音・半濁音[[#This Row],[表示(半)]]&amp;""", Wide = """&amp;濁音・半濁音[[#This Row],[表示(全)]]&amp;"""},"</f>
        <v>new NarrowWidePair() {Narrow = "ｷﾞ", Wide = "ギ"},</v>
      </c>
      <c r="X4" s="2"/>
      <c r="Y4" s="1"/>
    </row>
    <row r="5" spans="1:25" ht="18.75" customHeight="1" x14ac:dyDescent="0.4">
      <c r="A5" s="1" t="str">
        <f t="shared" si="1"/>
        <v>FF78</v>
      </c>
      <c r="C5" s="37" t="s">
        <v>683</v>
      </c>
      <c r="D5" s="37" t="s">
        <v>634</v>
      </c>
      <c r="E5" s="37" t="str">
        <f t="shared" si="0"/>
        <v>グ</v>
      </c>
      <c r="F5" s="38" t="s">
        <v>872</v>
      </c>
      <c r="G5" s="38" t="str">
        <f>DEC2HEX(_xlfn.UNICODE(濁音・半濁音[[#This Row],[表示1]]))</f>
        <v>FF78</v>
      </c>
      <c r="H5" s="38" t="str">
        <f>LEFT(濁音・半濁音[[#This Row],[表示(半)]],1)</f>
        <v>ｸ</v>
      </c>
      <c r="I5" s="38" t="str">
        <f>DEC2HEX(_xlfn.UNICODE(濁音・半濁音[[#This Row],[表示2]]))</f>
        <v>FF9E</v>
      </c>
      <c r="J5" s="38" t="str">
        <f>RIGHT(濁音・半濁音[[#This Row],[表示(半)]],1)</f>
        <v>ﾞ</v>
      </c>
      <c r="K5" s="38" t="str">
        <f>DEC2HEX(_xlfn.UNICODE(濁音・半濁音[[#This Row],[表示3]]))</f>
        <v>30AF</v>
      </c>
      <c r="L5" s="38" t="str">
        <f>DBCS(濁音・半濁音[[#This Row],[表示1]])</f>
        <v>ク</v>
      </c>
      <c r="M5" s="38" t="str">
        <f>TEXT(DEC2HEX(ABS(HEX2DEC(濁音・半濁音[[#This Row],[Code1]])-HEX2DEC(濁音・半濁音[[#This Row],[Code3]]))),"0000")</f>
        <v>CEC9</v>
      </c>
      <c r="N5" s="38" t="str">
        <f>_xlfn.UNICHAR(HEX2DEC(濁音・半濁音[[#This Row],[Code1]])-HEX2DEC(濁音・半濁音[[#This Row],[Offset(清)]]))</f>
        <v>ク</v>
      </c>
      <c r="O5" s="38" t="str">
        <f>TEXT(DEC2HEX(ABS(HEX2DEC(濁音・半濁音[[#This Row],[Code1]])-HEX2DEC(濁音・半濁音[[#This Row],[Code(全)]]))),"0000")</f>
        <v>CEC8</v>
      </c>
      <c r="P5" s="38" t="str">
        <f>_xlfn.UNICHAR(HEX2DEC(濁音・半濁音[[#This Row],[Code1]])-HEX2DEC(濁音・半濁音[[#This Row],[Offset(濁)]]))</f>
        <v>グ</v>
      </c>
      <c r="Q5" s="4" t="str">
        <f>"WIDE_KATAKANA_"&amp;濁音・半濁音[[#This Row],[名称]]</f>
        <v>WIDE_KATAKANA_GU</v>
      </c>
      <c r="R5" s="4" t="str">
        <f>"NARROW_KATAKANA_"&amp;濁音・半濁音[[#This Row],[名称]]</f>
        <v>NARROW_KATAKANA_GU</v>
      </c>
      <c r="S5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全角カタカナグ
/// &lt;/summary&gt;
public const char WIDE_KATAKANA_GU = '\uFF78';</v>
      </c>
      <c r="T5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半角カタカナｸﾞ
/// &lt;/summary&gt;
public static readonly char[] NARROW_KATAKANA_GU = new [] {'\uFF78','\uFF9E'};</v>
      </c>
      <c r="U5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5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Chars.WIDE_KATAKANA_GU:
    resultCharArray[resultIndex++] = Chars.NARROW_KATAKANA_GU[0];
    resultCharArray[resultIndex++] = Chars.NARROW_KATAKANA_GU[1];
    break;</v>
      </c>
      <c r="W5" s="5" t="str">
        <f>"new NarrowWidePair() {Narrow = """&amp;濁音・半濁音[[#This Row],[表示(半)]]&amp;""", Wide = """&amp;濁音・半濁音[[#This Row],[表示(全)]]&amp;"""},"</f>
        <v>new NarrowWidePair() {Narrow = "ｸﾞ", Wide = "グ"},</v>
      </c>
      <c r="X5" s="2"/>
      <c r="Y5" s="1"/>
    </row>
    <row r="6" spans="1:25" ht="18.75" customHeight="1" x14ac:dyDescent="0.4">
      <c r="A6" s="1" t="str">
        <f t="shared" si="1"/>
        <v>FF79</v>
      </c>
      <c r="C6" s="37" t="s">
        <v>685</v>
      </c>
      <c r="D6" s="37" t="s">
        <v>635</v>
      </c>
      <c r="E6" s="37" t="str">
        <f t="shared" si="0"/>
        <v>ゲ</v>
      </c>
      <c r="F6" s="38" t="s">
        <v>873</v>
      </c>
      <c r="G6" s="38" t="str">
        <f>DEC2HEX(_xlfn.UNICODE(濁音・半濁音[[#This Row],[表示1]]))</f>
        <v>FF79</v>
      </c>
      <c r="H6" s="38" t="str">
        <f>LEFT(濁音・半濁音[[#This Row],[表示(半)]],1)</f>
        <v>ｹ</v>
      </c>
      <c r="I6" s="38" t="str">
        <f>DEC2HEX(_xlfn.UNICODE(濁音・半濁音[[#This Row],[表示2]]))</f>
        <v>FF9E</v>
      </c>
      <c r="J6" s="38" t="str">
        <f>RIGHT(濁音・半濁音[[#This Row],[表示(半)]],1)</f>
        <v>ﾞ</v>
      </c>
      <c r="K6" s="38" t="str">
        <f>DEC2HEX(_xlfn.UNICODE(濁音・半濁音[[#This Row],[表示3]]))</f>
        <v>30B1</v>
      </c>
      <c r="L6" s="38" t="str">
        <f>DBCS(濁音・半濁音[[#This Row],[表示1]])</f>
        <v>ケ</v>
      </c>
      <c r="M6" s="38" t="str">
        <f>TEXT(DEC2HEX(ABS(HEX2DEC(濁音・半濁音[[#This Row],[Code1]])-HEX2DEC(濁音・半濁音[[#This Row],[Code3]]))),"0000")</f>
        <v>CEC8</v>
      </c>
      <c r="N6" s="38" t="str">
        <f>_xlfn.UNICHAR(HEX2DEC(濁音・半濁音[[#This Row],[Code1]])-HEX2DEC(濁音・半濁音[[#This Row],[Offset(清)]]))</f>
        <v>ケ</v>
      </c>
      <c r="O6" s="38" t="str">
        <f>TEXT(DEC2HEX(ABS(HEX2DEC(濁音・半濁音[[#This Row],[Code1]])-HEX2DEC(濁音・半濁音[[#This Row],[Code(全)]]))),"0000")</f>
        <v>CEC7</v>
      </c>
      <c r="P6" s="38" t="str">
        <f>_xlfn.UNICHAR(HEX2DEC(濁音・半濁音[[#This Row],[Code1]])-HEX2DEC(濁音・半濁音[[#This Row],[Offset(濁)]]))</f>
        <v>ゲ</v>
      </c>
      <c r="Q6" s="4" t="str">
        <f>"WIDE_KATAKANA_"&amp;濁音・半濁音[[#This Row],[名称]]</f>
        <v>WIDE_KATAKANA_GE</v>
      </c>
      <c r="R6" s="4" t="str">
        <f>"NARROW_KATAKANA_"&amp;濁音・半濁音[[#This Row],[名称]]</f>
        <v>NARROW_KATAKANA_GE</v>
      </c>
      <c r="S6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全角カタカナゲ
/// &lt;/summary&gt;
public const char WIDE_KATAKANA_GE = '\uFF79';</v>
      </c>
      <c r="T6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半角カタカナｹﾞ
/// &lt;/summary&gt;
public static readonly char[] NARROW_KATAKANA_GE = new [] {'\uFF79','\uFF9E'};</v>
      </c>
      <c r="U6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6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Chars.WIDE_KATAKANA_GE:
    resultCharArray[resultIndex++] = Chars.NARROW_KATAKANA_GE[0];
    resultCharArray[resultIndex++] = Chars.NARROW_KATAKANA_GE[1];
    break;</v>
      </c>
      <c r="W6" s="5" t="str">
        <f>"new NarrowWidePair() {Narrow = """&amp;濁音・半濁音[[#This Row],[表示(半)]]&amp;""", Wide = """&amp;濁音・半濁音[[#This Row],[表示(全)]]&amp;"""},"</f>
        <v>new NarrowWidePair() {Narrow = "ｹﾞ", Wide = "ゲ"},</v>
      </c>
      <c r="X6" s="2"/>
      <c r="Y6" s="1"/>
    </row>
    <row r="7" spans="1:25" ht="18.75" customHeight="1" x14ac:dyDescent="0.4">
      <c r="A7" s="1" t="str">
        <f t="shared" si="1"/>
        <v>FF7A</v>
      </c>
      <c r="C7" s="37" t="s">
        <v>687</v>
      </c>
      <c r="D7" s="37" t="s">
        <v>636</v>
      </c>
      <c r="E7" s="37" t="str">
        <f t="shared" si="0"/>
        <v>ゴ</v>
      </c>
      <c r="F7" s="38" t="s">
        <v>874</v>
      </c>
      <c r="G7" s="38" t="str">
        <f>DEC2HEX(_xlfn.UNICODE(濁音・半濁音[[#This Row],[表示1]]))</f>
        <v>FF7A</v>
      </c>
      <c r="H7" s="38" t="str">
        <f>LEFT(濁音・半濁音[[#This Row],[表示(半)]],1)</f>
        <v>ｺ</v>
      </c>
      <c r="I7" s="38" t="str">
        <f>DEC2HEX(_xlfn.UNICODE(濁音・半濁音[[#This Row],[表示2]]))</f>
        <v>FF9E</v>
      </c>
      <c r="J7" s="38" t="str">
        <f>RIGHT(濁音・半濁音[[#This Row],[表示(半)]],1)</f>
        <v>ﾞ</v>
      </c>
      <c r="K7" s="38" t="str">
        <f>DEC2HEX(_xlfn.UNICODE(濁音・半濁音[[#This Row],[表示3]]))</f>
        <v>30B3</v>
      </c>
      <c r="L7" s="38" t="str">
        <f>DBCS(濁音・半濁音[[#This Row],[表示1]])</f>
        <v>コ</v>
      </c>
      <c r="M7" s="38" t="str">
        <f>TEXT(DEC2HEX(ABS(HEX2DEC(濁音・半濁音[[#This Row],[Code1]])-HEX2DEC(濁音・半濁音[[#This Row],[Code3]]))),"0000")</f>
        <v>CEC7</v>
      </c>
      <c r="N7" s="38" t="str">
        <f>_xlfn.UNICHAR(HEX2DEC(濁音・半濁音[[#This Row],[Code1]])-HEX2DEC(濁音・半濁音[[#This Row],[Offset(清)]]))</f>
        <v>コ</v>
      </c>
      <c r="O7" s="38" t="str">
        <f>TEXT(DEC2HEX(ABS(HEX2DEC(濁音・半濁音[[#This Row],[Code1]])-HEX2DEC(濁音・半濁音[[#This Row],[Code(全)]]))),"0000")</f>
        <v>CEC6</v>
      </c>
      <c r="P7" s="38" t="str">
        <f>_xlfn.UNICHAR(HEX2DEC(濁音・半濁音[[#This Row],[Code1]])-HEX2DEC(濁音・半濁音[[#This Row],[Offset(濁)]]))</f>
        <v>ゴ</v>
      </c>
      <c r="Q7" s="4" t="str">
        <f>"WIDE_KATAKANA_"&amp;濁音・半濁音[[#This Row],[名称]]</f>
        <v>WIDE_KATAKANA_GO</v>
      </c>
      <c r="R7" s="4" t="str">
        <f>"NARROW_KATAKANA_"&amp;濁音・半濁音[[#This Row],[名称]]</f>
        <v>NARROW_KATAKANA_GO</v>
      </c>
      <c r="S7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全角カタカナゴ
/// &lt;/summary&gt;
public const char WIDE_KATAKANA_GO = '\uFF7A';</v>
      </c>
      <c r="T7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半角カタカナｺﾞ
/// &lt;/summary&gt;
public static readonly char[] NARROW_KATAKANA_GO = new [] {'\uFF7A','\uFF9E'};</v>
      </c>
      <c r="U7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7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Chars.WIDE_KATAKANA_GO:
    resultCharArray[resultIndex++] = Chars.NARROW_KATAKANA_GO[0];
    resultCharArray[resultIndex++] = Chars.NARROW_KATAKANA_GO[1];
    break;</v>
      </c>
      <c r="W7" s="5" t="str">
        <f>"new NarrowWidePair() {Narrow = """&amp;濁音・半濁音[[#This Row],[表示(半)]]&amp;""", Wide = """&amp;濁音・半濁音[[#This Row],[表示(全)]]&amp;"""},"</f>
        <v>new NarrowWidePair() {Narrow = "ｺﾞ", Wide = "ゴ"},</v>
      </c>
      <c r="X7" s="2"/>
      <c r="Y7" s="1"/>
    </row>
    <row r="8" spans="1:25" ht="18.75" customHeight="1" x14ac:dyDescent="0.4">
      <c r="A8" s="1" t="str">
        <f t="shared" si="1"/>
        <v>FF7B</v>
      </c>
      <c r="C8" s="37" t="s">
        <v>689</v>
      </c>
      <c r="D8" s="37" t="s">
        <v>637</v>
      </c>
      <c r="E8" s="37" t="str">
        <f t="shared" si="0"/>
        <v>ザ</v>
      </c>
      <c r="F8" s="38" t="s">
        <v>875</v>
      </c>
      <c r="G8" s="38" t="str">
        <f>DEC2HEX(_xlfn.UNICODE(濁音・半濁音[[#This Row],[表示1]]))</f>
        <v>FF7B</v>
      </c>
      <c r="H8" s="38" t="str">
        <f>LEFT(濁音・半濁音[[#This Row],[表示(半)]],1)</f>
        <v>ｻ</v>
      </c>
      <c r="I8" s="38" t="str">
        <f>DEC2HEX(_xlfn.UNICODE(濁音・半濁音[[#This Row],[表示2]]))</f>
        <v>FF9E</v>
      </c>
      <c r="J8" s="38" t="str">
        <f>RIGHT(濁音・半濁音[[#This Row],[表示(半)]],1)</f>
        <v>ﾞ</v>
      </c>
      <c r="K8" s="38" t="str">
        <f>DEC2HEX(_xlfn.UNICODE(濁音・半濁音[[#This Row],[表示3]]))</f>
        <v>30B5</v>
      </c>
      <c r="L8" s="38" t="str">
        <f>DBCS(濁音・半濁音[[#This Row],[表示1]])</f>
        <v>サ</v>
      </c>
      <c r="M8" s="38" t="str">
        <f>TEXT(DEC2HEX(ABS(HEX2DEC(濁音・半濁音[[#This Row],[Code1]])-HEX2DEC(濁音・半濁音[[#This Row],[Code3]]))),"0000")</f>
        <v>CEC6</v>
      </c>
      <c r="N8" s="38" t="str">
        <f>_xlfn.UNICHAR(HEX2DEC(濁音・半濁音[[#This Row],[Code1]])-HEX2DEC(濁音・半濁音[[#This Row],[Offset(清)]]))</f>
        <v>サ</v>
      </c>
      <c r="O8" s="38" t="str">
        <f>TEXT(DEC2HEX(ABS(HEX2DEC(濁音・半濁音[[#This Row],[Code1]])-HEX2DEC(濁音・半濁音[[#This Row],[Code(全)]]))),"0000")</f>
        <v>CEC5</v>
      </c>
      <c r="P8" s="38" t="str">
        <f>_xlfn.UNICHAR(HEX2DEC(濁音・半濁音[[#This Row],[Code1]])-HEX2DEC(濁音・半濁音[[#This Row],[Offset(濁)]]))</f>
        <v>ザ</v>
      </c>
      <c r="Q8" s="4" t="str">
        <f>"WIDE_KATAKANA_"&amp;濁音・半濁音[[#This Row],[名称]]</f>
        <v>WIDE_KATAKANA_ZA</v>
      </c>
      <c r="R8" s="4" t="str">
        <f>"NARROW_KATAKANA_"&amp;濁音・半濁音[[#This Row],[名称]]</f>
        <v>NARROW_KATAKANA_ZA</v>
      </c>
      <c r="S8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全角カタカナザ
/// &lt;/summary&gt;
public const char WIDE_KATAKANA_ZA = '\uFF7B';</v>
      </c>
      <c r="T8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半角カタカナｻﾞ
/// &lt;/summary&gt;
public static readonly char[] NARROW_KATAKANA_ZA = new [] {'\uFF7B','\uFF9E'};</v>
      </c>
      <c r="U8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8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Chars.WIDE_KATAKANA_ZA:
    resultCharArray[resultIndex++] = Chars.NARROW_KATAKANA_ZA[0];
    resultCharArray[resultIndex++] = Chars.NARROW_KATAKANA_ZA[1];
    break;</v>
      </c>
      <c r="W8" s="5" t="str">
        <f>"new NarrowWidePair() {Narrow = """&amp;濁音・半濁音[[#This Row],[表示(半)]]&amp;""", Wide = """&amp;濁音・半濁音[[#This Row],[表示(全)]]&amp;"""},"</f>
        <v>new NarrowWidePair() {Narrow = "ｻﾞ", Wide = "ザ"},</v>
      </c>
      <c r="X8" s="2"/>
      <c r="Y8" s="1"/>
    </row>
    <row r="9" spans="1:25" ht="18.75" customHeight="1" x14ac:dyDescent="0.4">
      <c r="A9" s="1" t="str">
        <f t="shared" si="1"/>
        <v>FF7C</v>
      </c>
      <c r="C9" s="37" t="s">
        <v>691</v>
      </c>
      <c r="D9" s="37" t="s">
        <v>638</v>
      </c>
      <c r="E9" s="37" t="str">
        <f t="shared" si="0"/>
        <v>ジ</v>
      </c>
      <c r="F9" s="38" t="s">
        <v>934</v>
      </c>
      <c r="G9" s="38" t="str">
        <f>DEC2HEX(_xlfn.UNICODE(濁音・半濁音[[#This Row],[表示1]]))</f>
        <v>FF7C</v>
      </c>
      <c r="H9" s="38" t="str">
        <f>LEFT(濁音・半濁音[[#This Row],[表示(半)]],1)</f>
        <v>ｼ</v>
      </c>
      <c r="I9" s="38" t="str">
        <f>DEC2HEX(_xlfn.UNICODE(濁音・半濁音[[#This Row],[表示2]]))</f>
        <v>FF9E</v>
      </c>
      <c r="J9" s="38" t="str">
        <f>RIGHT(濁音・半濁音[[#This Row],[表示(半)]],1)</f>
        <v>ﾞ</v>
      </c>
      <c r="K9" s="38" t="str">
        <f>DEC2HEX(_xlfn.UNICODE(濁音・半濁音[[#This Row],[表示3]]))</f>
        <v>30B7</v>
      </c>
      <c r="L9" s="38" t="str">
        <f>DBCS(濁音・半濁音[[#This Row],[表示1]])</f>
        <v>シ</v>
      </c>
      <c r="M9" s="38" t="str">
        <f>TEXT(DEC2HEX(ABS(HEX2DEC(濁音・半濁音[[#This Row],[Code1]])-HEX2DEC(濁音・半濁音[[#This Row],[Code3]]))),"0000")</f>
        <v>CEC5</v>
      </c>
      <c r="N9" s="38" t="str">
        <f>_xlfn.UNICHAR(HEX2DEC(濁音・半濁音[[#This Row],[Code1]])-HEX2DEC(濁音・半濁音[[#This Row],[Offset(清)]]))</f>
        <v>シ</v>
      </c>
      <c r="O9" s="38" t="str">
        <f>TEXT(DEC2HEX(ABS(HEX2DEC(濁音・半濁音[[#This Row],[Code1]])-HEX2DEC(濁音・半濁音[[#This Row],[Code(全)]]))),"0000")</f>
        <v>CEC4</v>
      </c>
      <c r="P9" s="38" t="str">
        <f>_xlfn.UNICHAR(HEX2DEC(濁音・半濁音[[#This Row],[Code1]])-HEX2DEC(濁音・半濁音[[#This Row],[Offset(濁)]]))</f>
        <v>ジ</v>
      </c>
      <c r="Q9" s="4" t="str">
        <f>"WIDE_KATAKANA_"&amp;濁音・半濁音[[#This Row],[名称]]</f>
        <v>WIDE_KATAKANA_ZI</v>
      </c>
      <c r="R9" s="4" t="str">
        <f>"NARROW_KATAKANA_"&amp;濁音・半濁音[[#This Row],[名称]]</f>
        <v>NARROW_KATAKANA_ZI</v>
      </c>
      <c r="S9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全角カタカナジ
/// &lt;/summary&gt;
public const char WIDE_KATAKANA_ZI = '\uFF7C';</v>
      </c>
      <c r="T9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半角カタカナｼﾞ
/// &lt;/summary&gt;
public static readonly char[] NARROW_KATAKANA_ZI = new [] {'\uFF7C','\uFF9E'};</v>
      </c>
      <c r="U9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9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Chars.WIDE_KATAKANA_ZI:
    resultCharArray[resultIndex++] = Chars.NARROW_KATAKANA_ZI[0];
    resultCharArray[resultIndex++] = Chars.NARROW_KATAKANA_ZI[1];
    break;</v>
      </c>
      <c r="W9" s="5" t="str">
        <f>"new NarrowWidePair() {Narrow = """&amp;濁音・半濁音[[#This Row],[表示(半)]]&amp;""", Wide = """&amp;濁音・半濁音[[#This Row],[表示(全)]]&amp;"""},"</f>
        <v>new NarrowWidePair() {Narrow = "ｼﾞ", Wide = "ジ"},</v>
      </c>
      <c r="X9" s="2"/>
      <c r="Y9" s="1"/>
    </row>
    <row r="10" spans="1:25" ht="18.75" customHeight="1" x14ac:dyDescent="0.4">
      <c r="A10" s="1" t="str">
        <f t="shared" si="1"/>
        <v>FF7D</v>
      </c>
      <c r="C10" s="37" t="s">
        <v>693</v>
      </c>
      <c r="D10" s="37" t="s">
        <v>639</v>
      </c>
      <c r="E10" s="37" t="str">
        <f t="shared" si="0"/>
        <v>ズ</v>
      </c>
      <c r="F10" s="38" t="s">
        <v>876</v>
      </c>
      <c r="G10" s="38" t="str">
        <f>DEC2HEX(_xlfn.UNICODE(濁音・半濁音[[#This Row],[表示1]]))</f>
        <v>FF7D</v>
      </c>
      <c r="H10" s="38" t="str">
        <f>LEFT(濁音・半濁音[[#This Row],[表示(半)]],1)</f>
        <v>ｽ</v>
      </c>
      <c r="I10" s="38" t="str">
        <f>DEC2HEX(_xlfn.UNICODE(濁音・半濁音[[#This Row],[表示2]]))</f>
        <v>FF9E</v>
      </c>
      <c r="J10" s="38" t="str">
        <f>RIGHT(濁音・半濁音[[#This Row],[表示(半)]],1)</f>
        <v>ﾞ</v>
      </c>
      <c r="K10" s="38" t="str">
        <f>DEC2HEX(_xlfn.UNICODE(濁音・半濁音[[#This Row],[表示3]]))</f>
        <v>30B9</v>
      </c>
      <c r="L10" s="38" t="str">
        <f>DBCS(濁音・半濁音[[#This Row],[表示1]])</f>
        <v>ス</v>
      </c>
      <c r="M10" s="38" t="str">
        <f>TEXT(DEC2HEX(ABS(HEX2DEC(濁音・半濁音[[#This Row],[Code1]])-HEX2DEC(濁音・半濁音[[#This Row],[Code3]]))),"0000")</f>
        <v>CEC4</v>
      </c>
      <c r="N10" s="38" t="str">
        <f>_xlfn.UNICHAR(HEX2DEC(濁音・半濁音[[#This Row],[Code1]])-HEX2DEC(濁音・半濁音[[#This Row],[Offset(清)]]))</f>
        <v>ス</v>
      </c>
      <c r="O10" s="38" t="str">
        <f>TEXT(DEC2HEX(ABS(HEX2DEC(濁音・半濁音[[#This Row],[Code1]])-HEX2DEC(濁音・半濁音[[#This Row],[Code(全)]]))),"0000")</f>
        <v>CEC3</v>
      </c>
      <c r="P10" s="38" t="str">
        <f>_xlfn.UNICHAR(HEX2DEC(濁音・半濁音[[#This Row],[Code1]])-HEX2DEC(濁音・半濁音[[#This Row],[Offset(濁)]]))</f>
        <v>ズ</v>
      </c>
      <c r="Q10" s="4" t="str">
        <f>"WIDE_KATAKANA_"&amp;濁音・半濁音[[#This Row],[名称]]</f>
        <v>WIDE_KATAKANA_ZU</v>
      </c>
      <c r="R10" s="4" t="str">
        <f>"NARROW_KATAKANA_"&amp;濁音・半濁音[[#This Row],[名称]]</f>
        <v>NARROW_KATAKANA_ZU</v>
      </c>
      <c r="S10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全角カタカナズ
/// &lt;/summary&gt;
public const char WIDE_KATAKANA_ZU = '\uFF7D';</v>
      </c>
      <c r="T10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半角カタカナｽﾞ
/// &lt;/summary&gt;
public static readonly char[] NARROW_KATAKANA_ZU = new [] {'\uFF7D','\uFF9E'};</v>
      </c>
      <c r="U10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0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Chars.WIDE_KATAKANA_ZU:
    resultCharArray[resultIndex++] = Chars.NARROW_KATAKANA_ZU[0];
    resultCharArray[resultIndex++] = Chars.NARROW_KATAKANA_ZU[1];
    break;</v>
      </c>
      <c r="W10" s="5" t="str">
        <f>"new NarrowWidePair() {Narrow = """&amp;濁音・半濁音[[#This Row],[表示(半)]]&amp;""", Wide = """&amp;濁音・半濁音[[#This Row],[表示(全)]]&amp;"""},"</f>
        <v>new NarrowWidePair() {Narrow = "ｽﾞ", Wide = "ズ"},</v>
      </c>
      <c r="X10" s="2"/>
      <c r="Y10" s="1"/>
    </row>
    <row r="11" spans="1:25" ht="18.75" customHeight="1" x14ac:dyDescent="0.4">
      <c r="A11" s="1" t="str">
        <f t="shared" si="1"/>
        <v>FF7E</v>
      </c>
      <c r="C11" s="37" t="s">
        <v>695</v>
      </c>
      <c r="D11" s="37" t="s">
        <v>640</v>
      </c>
      <c r="E11" s="37" t="str">
        <f t="shared" si="0"/>
        <v>ゼ</v>
      </c>
      <c r="F11" s="38" t="s">
        <v>877</v>
      </c>
      <c r="G11" s="38" t="str">
        <f>DEC2HEX(_xlfn.UNICODE(濁音・半濁音[[#This Row],[表示1]]))</f>
        <v>FF7E</v>
      </c>
      <c r="H11" s="38" t="str">
        <f>LEFT(濁音・半濁音[[#This Row],[表示(半)]],1)</f>
        <v>ｾ</v>
      </c>
      <c r="I11" s="38" t="str">
        <f>DEC2HEX(_xlfn.UNICODE(濁音・半濁音[[#This Row],[表示2]]))</f>
        <v>FF9E</v>
      </c>
      <c r="J11" s="38" t="str">
        <f>RIGHT(濁音・半濁音[[#This Row],[表示(半)]],1)</f>
        <v>ﾞ</v>
      </c>
      <c r="K11" s="38" t="str">
        <f>DEC2HEX(_xlfn.UNICODE(濁音・半濁音[[#This Row],[表示3]]))</f>
        <v>30BB</v>
      </c>
      <c r="L11" s="38" t="str">
        <f>DBCS(濁音・半濁音[[#This Row],[表示1]])</f>
        <v>セ</v>
      </c>
      <c r="M11" s="38" t="str">
        <f>TEXT(DEC2HEX(ABS(HEX2DEC(濁音・半濁音[[#This Row],[Code1]])-HEX2DEC(濁音・半濁音[[#This Row],[Code3]]))),"0000")</f>
        <v>CEC3</v>
      </c>
      <c r="N11" s="38" t="str">
        <f>_xlfn.UNICHAR(HEX2DEC(濁音・半濁音[[#This Row],[Code1]])-HEX2DEC(濁音・半濁音[[#This Row],[Offset(清)]]))</f>
        <v>セ</v>
      </c>
      <c r="O11" s="38" t="str">
        <f>TEXT(DEC2HEX(ABS(HEX2DEC(濁音・半濁音[[#This Row],[Code1]])-HEX2DEC(濁音・半濁音[[#This Row],[Code(全)]]))),"0000")</f>
        <v>CEC2</v>
      </c>
      <c r="P11" s="38" t="str">
        <f>_xlfn.UNICHAR(HEX2DEC(濁音・半濁音[[#This Row],[Code1]])-HEX2DEC(濁音・半濁音[[#This Row],[Offset(濁)]]))</f>
        <v>ゼ</v>
      </c>
      <c r="Q11" s="4" t="str">
        <f>"WIDE_KATAKANA_"&amp;濁音・半濁音[[#This Row],[名称]]</f>
        <v>WIDE_KATAKANA_ZE</v>
      </c>
      <c r="R11" s="4" t="str">
        <f>"NARROW_KATAKANA_"&amp;濁音・半濁音[[#This Row],[名称]]</f>
        <v>NARROW_KATAKANA_ZE</v>
      </c>
      <c r="S11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全角カタカナゼ
/// &lt;/summary&gt;
public const char WIDE_KATAKANA_ZE = '\uFF7E';</v>
      </c>
      <c r="T11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半角カタカナｾﾞ
/// &lt;/summary&gt;
public static readonly char[] NARROW_KATAKANA_ZE = new [] {'\uFF7E','\uFF9E'};</v>
      </c>
      <c r="U11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1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Chars.WIDE_KATAKANA_ZE:
    resultCharArray[resultIndex++] = Chars.NARROW_KATAKANA_ZE[0];
    resultCharArray[resultIndex++] = Chars.NARROW_KATAKANA_ZE[1];
    break;</v>
      </c>
      <c r="W11" s="5" t="str">
        <f>"new NarrowWidePair() {Narrow = """&amp;濁音・半濁音[[#This Row],[表示(半)]]&amp;""", Wide = """&amp;濁音・半濁音[[#This Row],[表示(全)]]&amp;"""},"</f>
        <v>new NarrowWidePair() {Narrow = "ｾﾞ", Wide = "ゼ"},</v>
      </c>
      <c r="X11" s="2"/>
      <c r="Y11" s="1"/>
    </row>
    <row r="12" spans="1:25" ht="18.75" customHeight="1" x14ac:dyDescent="0.4">
      <c r="A12" s="1" t="str">
        <f t="shared" si="1"/>
        <v>FF7F</v>
      </c>
      <c r="C12" s="37" t="s">
        <v>697</v>
      </c>
      <c r="D12" s="37" t="s">
        <v>641</v>
      </c>
      <c r="E12" s="37" t="str">
        <f t="shared" si="0"/>
        <v>ゾ</v>
      </c>
      <c r="F12" s="38" t="s">
        <v>878</v>
      </c>
      <c r="G12" s="38" t="str">
        <f>DEC2HEX(_xlfn.UNICODE(濁音・半濁音[[#This Row],[表示1]]))</f>
        <v>FF7F</v>
      </c>
      <c r="H12" s="38" t="str">
        <f>LEFT(濁音・半濁音[[#This Row],[表示(半)]],1)</f>
        <v>ｿ</v>
      </c>
      <c r="I12" s="38" t="str">
        <f>DEC2HEX(_xlfn.UNICODE(濁音・半濁音[[#This Row],[表示2]]))</f>
        <v>FF9E</v>
      </c>
      <c r="J12" s="38" t="str">
        <f>RIGHT(濁音・半濁音[[#This Row],[表示(半)]],1)</f>
        <v>ﾞ</v>
      </c>
      <c r="K12" s="38" t="str">
        <f>DEC2HEX(_xlfn.UNICODE(濁音・半濁音[[#This Row],[表示3]]))</f>
        <v>30BD</v>
      </c>
      <c r="L12" s="38" t="str">
        <f>DBCS(濁音・半濁音[[#This Row],[表示1]])</f>
        <v>ソ</v>
      </c>
      <c r="M12" s="38" t="str">
        <f>TEXT(DEC2HEX(ABS(HEX2DEC(濁音・半濁音[[#This Row],[Code1]])-HEX2DEC(濁音・半濁音[[#This Row],[Code3]]))),"0000")</f>
        <v>CEC2</v>
      </c>
      <c r="N12" s="38" t="str">
        <f>_xlfn.UNICHAR(HEX2DEC(濁音・半濁音[[#This Row],[Code1]])-HEX2DEC(濁音・半濁音[[#This Row],[Offset(清)]]))</f>
        <v>ソ</v>
      </c>
      <c r="O12" s="38" t="str">
        <f>TEXT(DEC2HEX(ABS(HEX2DEC(濁音・半濁音[[#This Row],[Code1]])-HEX2DEC(濁音・半濁音[[#This Row],[Code(全)]]))),"0000")</f>
        <v>CEC1</v>
      </c>
      <c r="P12" s="38" t="str">
        <f>_xlfn.UNICHAR(HEX2DEC(濁音・半濁音[[#This Row],[Code1]])-HEX2DEC(濁音・半濁音[[#This Row],[Offset(濁)]]))</f>
        <v>ゾ</v>
      </c>
      <c r="Q12" s="4" t="str">
        <f>"WIDE_KATAKANA_"&amp;濁音・半濁音[[#This Row],[名称]]</f>
        <v>WIDE_KATAKANA_ZO</v>
      </c>
      <c r="R12" s="4" t="str">
        <f>"NARROW_KATAKANA_"&amp;濁音・半濁音[[#This Row],[名称]]</f>
        <v>NARROW_KATAKANA_ZO</v>
      </c>
      <c r="S12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全角カタカナゾ
/// &lt;/summary&gt;
public const char WIDE_KATAKANA_ZO = '\uFF7F';</v>
      </c>
      <c r="T12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半角カタカナｿﾞ
/// &lt;/summary&gt;
public static readonly char[] NARROW_KATAKANA_ZO = new [] {'\uFF7F','\uFF9E'};</v>
      </c>
      <c r="U12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2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Chars.WIDE_KATAKANA_ZO:
    resultCharArray[resultIndex++] = Chars.NARROW_KATAKANA_ZO[0];
    resultCharArray[resultIndex++] = Chars.NARROW_KATAKANA_ZO[1];
    break;</v>
      </c>
      <c r="W12" s="5" t="str">
        <f>"new NarrowWidePair() {Narrow = """&amp;濁音・半濁音[[#This Row],[表示(半)]]&amp;""", Wide = """&amp;濁音・半濁音[[#This Row],[表示(全)]]&amp;"""},"</f>
        <v>new NarrowWidePair() {Narrow = "ｿﾞ", Wide = "ゾ"},</v>
      </c>
      <c r="X12" s="2"/>
      <c r="Y12" s="1"/>
    </row>
    <row r="13" spans="1:25" ht="18.75" customHeight="1" x14ac:dyDescent="0.4">
      <c r="A13" s="1" t="str">
        <f t="shared" si="1"/>
        <v>FF80</v>
      </c>
      <c r="C13" s="37" t="s">
        <v>699</v>
      </c>
      <c r="D13" s="37" t="s">
        <v>642</v>
      </c>
      <c r="E13" s="37" t="str">
        <f t="shared" si="0"/>
        <v>ダ</v>
      </c>
      <c r="F13" s="38" t="s">
        <v>879</v>
      </c>
      <c r="G13" s="38" t="str">
        <f>DEC2HEX(_xlfn.UNICODE(濁音・半濁音[[#This Row],[表示1]]))</f>
        <v>FF80</v>
      </c>
      <c r="H13" s="38" t="str">
        <f>LEFT(濁音・半濁音[[#This Row],[表示(半)]],1)</f>
        <v>ﾀ</v>
      </c>
      <c r="I13" s="38" t="str">
        <f>DEC2HEX(_xlfn.UNICODE(濁音・半濁音[[#This Row],[表示2]]))</f>
        <v>FF9E</v>
      </c>
      <c r="J13" s="38" t="str">
        <f>RIGHT(濁音・半濁音[[#This Row],[表示(半)]],1)</f>
        <v>ﾞ</v>
      </c>
      <c r="K13" s="38" t="str">
        <f>DEC2HEX(_xlfn.UNICODE(濁音・半濁音[[#This Row],[表示3]]))</f>
        <v>30BF</v>
      </c>
      <c r="L13" s="38" t="str">
        <f>DBCS(濁音・半濁音[[#This Row],[表示1]])</f>
        <v>タ</v>
      </c>
      <c r="M13" s="38" t="str">
        <f>TEXT(DEC2HEX(ABS(HEX2DEC(濁音・半濁音[[#This Row],[Code1]])-HEX2DEC(濁音・半濁音[[#This Row],[Code3]]))),"0000")</f>
        <v>CEC1</v>
      </c>
      <c r="N13" s="38" t="str">
        <f>_xlfn.UNICHAR(HEX2DEC(濁音・半濁音[[#This Row],[Code1]])-HEX2DEC(濁音・半濁音[[#This Row],[Offset(清)]]))</f>
        <v>タ</v>
      </c>
      <c r="O13" s="38" t="str">
        <f>TEXT(DEC2HEX(ABS(HEX2DEC(濁音・半濁音[[#This Row],[Code1]])-HEX2DEC(濁音・半濁音[[#This Row],[Code(全)]]))),"0000")</f>
        <v>CEC0</v>
      </c>
      <c r="P13" s="38" t="str">
        <f>_xlfn.UNICHAR(HEX2DEC(濁音・半濁音[[#This Row],[Code1]])-HEX2DEC(濁音・半濁音[[#This Row],[Offset(濁)]]))</f>
        <v>ダ</v>
      </c>
      <c r="Q13" s="4" t="str">
        <f>"WIDE_KATAKANA_"&amp;濁音・半濁音[[#This Row],[名称]]</f>
        <v>WIDE_KATAKANA_DA</v>
      </c>
      <c r="R13" s="4" t="str">
        <f>"NARROW_KATAKANA_"&amp;濁音・半濁音[[#This Row],[名称]]</f>
        <v>NARROW_KATAKANA_DA</v>
      </c>
      <c r="S13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全角カタカナダ
/// &lt;/summary&gt;
public const char WIDE_KATAKANA_DA = '\uFF80';</v>
      </c>
      <c r="T13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半角カタカナﾀﾞ
/// &lt;/summary&gt;
public static readonly char[] NARROW_KATAKANA_DA = new [] {'\uFF80','\uFF9E'};</v>
      </c>
      <c r="U13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3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Chars.WIDE_KATAKANA_DA:
    resultCharArray[resultIndex++] = Chars.NARROW_KATAKANA_DA[0];
    resultCharArray[resultIndex++] = Chars.NARROW_KATAKANA_DA[1];
    break;</v>
      </c>
      <c r="W13" s="5" t="str">
        <f>"new NarrowWidePair() {Narrow = """&amp;濁音・半濁音[[#This Row],[表示(半)]]&amp;""", Wide = """&amp;濁音・半濁音[[#This Row],[表示(全)]]&amp;"""},"</f>
        <v>new NarrowWidePair() {Narrow = "ﾀﾞ", Wide = "ダ"},</v>
      </c>
      <c r="X13" s="2"/>
      <c r="Y13" s="1"/>
    </row>
    <row r="14" spans="1:25" ht="18.75" customHeight="1" x14ac:dyDescent="0.4">
      <c r="A14" s="1" t="str">
        <f t="shared" si="1"/>
        <v>FF81</v>
      </c>
      <c r="C14" s="37" t="s">
        <v>701</v>
      </c>
      <c r="D14" s="37" t="s">
        <v>643</v>
      </c>
      <c r="E14" s="37" t="str">
        <f t="shared" si="0"/>
        <v>ヂ</v>
      </c>
      <c r="F14" s="38" t="s">
        <v>880</v>
      </c>
      <c r="G14" s="38" t="str">
        <f>DEC2HEX(_xlfn.UNICODE(濁音・半濁音[[#This Row],[表示1]]))</f>
        <v>FF81</v>
      </c>
      <c r="H14" s="38" t="str">
        <f>LEFT(濁音・半濁音[[#This Row],[表示(半)]],1)</f>
        <v>ﾁ</v>
      </c>
      <c r="I14" s="38" t="str">
        <f>DEC2HEX(_xlfn.UNICODE(濁音・半濁音[[#This Row],[表示2]]))</f>
        <v>FF9E</v>
      </c>
      <c r="J14" s="38" t="str">
        <f>RIGHT(濁音・半濁音[[#This Row],[表示(半)]],1)</f>
        <v>ﾞ</v>
      </c>
      <c r="K14" s="38" t="str">
        <f>DEC2HEX(_xlfn.UNICODE(濁音・半濁音[[#This Row],[表示3]]))</f>
        <v>30C1</v>
      </c>
      <c r="L14" s="38" t="str">
        <f>DBCS(濁音・半濁音[[#This Row],[表示1]])</f>
        <v>チ</v>
      </c>
      <c r="M14" s="38" t="str">
        <f>TEXT(DEC2HEX(ABS(HEX2DEC(濁音・半濁音[[#This Row],[Code1]])-HEX2DEC(濁音・半濁音[[#This Row],[Code3]]))),"0000")</f>
        <v>CEC0</v>
      </c>
      <c r="N14" s="38" t="str">
        <f>_xlfn.UNICHAR(HEX2DEC(濁音・半濁音[[#This Row],[Code1]])-HEX2DEC(濁音・半濁音[[#This Row],[Offset(清)]]))</f>
        <v>チ</v>
      </c>
      <c r="O14" s="38" t="str">
        <f>TEXT(DEC2HEX(ABS(HEX2DEC(濁音・半濁音[[#This Row],[Code1]])-HEX2DEC(濁音・半濁音[[#This Row],[Code(全)]]))),"0000")</f>
        <v>CEBF</v>
      </c>
      <c r="P14" s="38" t="str">
        <f>_xlfn.UNICHAR(HEX2DEC(濁音・半濁音[[#This Row],[Code1]])-HEX2DEC(濁音・半濁音[[#This Row],[Offset(濁)]]))</f>
        <v>ヂ</v>
      </c>
      <c r="Q14" s="4" t="str">
        <f>"WIDE_KATAKANA_"&amp;濁音・半濁音[[#This Row],[名称]]</f>
        <v>WIDE_KATAKANA_DI</v>
      </c>
      <c r="R14" s="4" t="str">
        <f>"NARROW_KATAKANA_"&amp;濁音・半濁音[[#This Row],[名称]]</f>
        <v>NARROW_KATAKANA_DI</v>
      </c>
      <c r="S14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全角カタカナヂ
/// &lt;/summary&gt;
public const char WIDE_KATAKANA_DI = '\uFF81';</v>
      </c>
      <c r="T14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半角カタカナﾁﾞ
/// &lt;/summary&gt;
public static readonly char[] NARROW_KATAKANA_DI = new [] {'\uFF81','\uFF9E'};</v>
      </c>
      <c r="U14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4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Chars.WIDE_KATAKANA_DI:
    resultCharArray[resultIndex++] = Chars.NARROW_KATAKANA_DI[0];
    resultCharArray[resultIndex++] = Chars.NARROW_KATAKANA_DI[1];
    break;</v>
      </c>
      <c r="W14" s="5" t="str">
        <f>"new NarrowWidePair() {Narrow = """&amp;濁音・半濁音[[#This Row],[表示(半)]]&amp;""", Wide = """&amp;濁音・半濁音[[#This Row],[表示(全)]]&amp;"""},"</f>
        <v>new NarrowWidePair() {Narrow = "ﾁﾞ", Wide = "ヂ"},</v>
      </c>
      <c r="X14" s="2"/>
      <c r="Y14" s="1"/>
    </row>
    <row r="15" spans="1:25" ht="18.75" customHeight="1" x14ac:dyDescent="0.4">
      <c r="A15" s="1" t="str">
        <f>DEC2HEX(HEX2DEC(D15)+HEX2DEC($M$3)-ROUNDDOWN((HEX2DEC(D15)-HEX2DEC($D$3))/2,0)-2)</f>
        <v>FF82</v>
      </c>
      <c r="C15" s="42" t="s">
        <v>704</v>
      </c>
      <c r="D15" s="42" t="s">
        <v>644</v>
      </c>
      <c r="E15" s="42" t="str">
        <f t="shared" si="0"/>
        <v>ヅ</v>
      </c>
      <c r="F15" s="43" t="s">
        <v>881</v>
      </c>
      <c r="G15" s="43" t="str">
        <f>DEC2HEX(_xlfn.UNICODE(濁音・半濁音[[#This Row],[表示1]]))</f>
        <v>FF82</v>
      </c>
      <c r="H15" s="43" t="str">
        <f>LEFT(濁音・半濁音[[#This Row],[表示(半)]],1)</f>
        <v>ﾂ</v>
      </c>
      <c r="I15" s="43" t="str">
        <f>DEC2HEX(_xlfn.UNICODE(濁音・半濁音[[#This Row],[表示2]]))</f>
        <v>FF9E</v>
      </c>
      <c r="J15" s="43" t="str">
        <f>RIGHT(濁音・半濁音[[#This Row],[表示(半)]],1)</f>
        <v>ﾞ</v>
      </c>
      <c r="K15" s="43" t="str">
        <f>DEC2HEX(_xlfn.UNICODE(濁音・半濁音[[#This Row],[表示3]]))</f>
        <v>30C4</v>
      </c>
      <c r="L15" s="43" t="str">
        <f>DBCS(濁音・半濁音[[#This Row],[表示1]])</f>
        <v>ツ</v>
      </c>
      <c r="M15" s="43" t="str">
        <f>TEXT(DEC2HEX(ABS(HEX2DEC(濁音・半濁音[[#This Row],[Code1]])-HEX2DEC(濁音・半濁音[[#This Row],[Code3]]))),"0000")</f>
        <v>CEBE</v>
      </c>
      <c r="N15" s="43" t="str">
        <f>_xlfn.UNICHAR(HEX2DEC(濁音・半濁音[[#This Row],[Code1]])-HEX2DEC(濁音・半濁音[[#This Row],[Offset(清)]]))</f>
        <v>ツ</v>
      </c>
      <c r="O15" s="43" t="str">
        <f>TEXT(DEC2HEX(ABS(HEX2DEC(濁音・半濁音[[#This Row],[Code1]])-HEX2DEC(濁音・半濁音[[#This Row],[Code(全)]]))),"0000")</f>
        <v>CEBD</v>
      </c>
      <c r="P15" s="43" t="str">
        <f>_xlfn.UNICHAR(HEX2DEC(濁音・半濁音[[#This Row],[Code1]])-HEX2DEC(濁音・半濁音[[#This Row],[Offset(濁)]]))</f>
        <v>ヅ</v>
      </c>
      <c r="Q15" s="4" t="str">
        <f>"WIDE_KATAKANA_"&amp;濁音・半濁音[[#This Row],[名称]]</f>
        <v>WIDE_KATAKANA_DU</v>
      </c>
      <c r="R15" s="4" t="str">
        <f>"NARROW_KATAKANA_"&amp;濁音・半濁音[[#This Row],[名称]]</f>
        <v>NARROW_KATAKANA_DU</v>
      </c>
      <c r="S15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全角カタカナヅ
/// &lt;/summary&gt;
public const char WIDE_KATAKANA_DU = '\uFF82';</v>
      </c>
      <c r="T15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半角カタカナﾂﾞ
/// &lt;/summary&gt;
public static readonly char[] NARROW_KATAKANA_DU = new [] {'\uFF82','\uFF9E'};</v>
      </c>
      <c r="U15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5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Chars.WIDE_KATAKANA_DU:
    resultCharArray[resultIndex++] = Chars.NARROW_KATAKANA_DU[0];
    resultCharArray[resultIndex++] = Chars.NARROW_KATAKANA_DU[1];
    break;</v>
      </c>
      <c r="W15" s="5" t="str">
        <f>"new NarrowWidePair() {Narrow = """&amp;濁音・半濁音[[#This Row],[表示(半)]]&amp;""", Wide = """&amp;濁音・半濁音[[#This Row],[表示(全)]]&amp;"""},"</f>
        <v>new NarrowWidePair() {Narrow = "ﾂﾞ", Wide = "ヅ"},</v>
      </c>
      <c r="X15" s="2"/>
      <c r="Y15" s="1"/>
    </row>
    <row r="16" spans="1:25" ht="18.75" customHeight="1" x14ac:dyDescent="0.4">
      <c r="A16" s="1" t="str">
        <f t="shared" ref="A16:A17" si="2">DEC2HEX(HEX2DEC(D16)+HEX2DEC($M$3)-ROUNDDOWN((HEX2DEC(D16)-HEX2DEC($D$3))/2,0)-2)</f>
        <v>FF83</v>
      </c>
      <c r="C16" s="42" t="s">
        <v>706</v>
      </c>
      <c r="D16" s="42" t="s">
        <v>645</v>
      </c>
      <c r="E16" s="42" t="str">
        <f t="shared" si="0"/>
        <v>デ</v>
      </c>
      <c r="F16" s="43" t="s">
        <v>882</v>
      </c>
      <c r="G16" s="43" t="str">
        <f>DEC2HEX(_xlfn.UNICODE(濁音・半濁音[[#This Row],[表示1]]))</f>
        <v>FF83</v>
      </c>
      <c r="H16" s="43" t="str">
        <f>LEFT(濁音・半濁音[[#This Row],[表示(半)]],1)</f>
        <v>ﾃ</v>
      </c>
      <c r="I16" s="43" t="str">
        <f>DEC2HEX(_xlfn.UNICODE(濁音・半濁音[[#This Row],[表示2]]))</f>
        <v>FF9E</v>
      </c>
      <c r="J16" s="43" t="str">
        <f>RIGHT(濁音・半濁音[[#This Row],[表示(半)]],1)</f>
        <v>ﾞ</v>
      </c>
      <c r="K16" s="43" t="str">
        <f>DEC2HEX(_xlfn.UNICODE(濁音・半濁音[[#This Row],[表示3]]))</f>
        <v>30C6</v>
      </c>
      <c r="L16" s="43" t="str">
        <f>DBCS(濁音・半濁音[[#This Row],[表示1]])</f>
        <v>テ</v>
      </c>
      <c r="M16" s="43" t="str">
        <f>TEXT(DEC2HEX(ABS(HEX2DEC(濁音・半濁音[[#This Row],[Code1]])-HEX2DEC(濁音・半濁音[[#This Row],[Code3]]))),"0000")</f>
        <v>CEBD</v>
      </c>
      <c r="N16" s="43" t="str">
        <f>_xlfn.UNICHAR(HEX2DEC(濁音・半濁音[[#This Row],[Code1]])-HEX2DEC(濁音・半濁音[[#This Row],[Offset(清)]]))</f>
        <v>テ</v>
      </c>
      <c r="O16" s="43" t="str">
        <f>TEXT(DEC2HEX(ABS(HEX2DEC(濁音・半濁音[[#This Row],[Code1]])-HEX2DEC(濁音・半濁音[[#This Row],[Code(全)]]))),"0000")</f>
        <v>CEBC</v>
      </c>
      <c r="P16" s="43" t="str">
        <f>_xlfn.UNICHAR(HEX2DEC(濁音・半濁音[[#This Row],[Code1]])-HEX2DEC(濁音・半濁音[[#This Row],[Offset(濁)]]))</f>
        <v>デ</v>
      </c>
      <c r="Q16" s="4" t="str">
        <f>"WIDE_KATAKANA_"&amp;濁音・半濁音[[#This Row],[名称]]</f>
        <v>WIDE_KATAKANA_DE</v>
      </c>
      <c r="R16" s="4" t="str">
        <f>"NARROW_KATAKANA_"&amp;濁音・半濁音[[#This Row],[名称]]</f>
        <v>NARROW_KATAKANA_DE</v>
      </c>
      <c r="S16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全角カタカナデ
/// &lt;/summary&gt;
public const char WIDE_KATAKANA_DE = '\uFF83';</v>
      </c>
      <c r="T16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半角カタカナﾃﾞ
/// &lt;/summary&gt;
public static readonly char[] NARROW_KATAKANA_DE = new [] {'\uFF83','\uFF9E'};</v>
      </c>
      <c r="U16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6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Chars.WIDE_KATAKANA_DE:
    resultCharArray[resultIndex++] = Chars.NARROW_KATAKANA_DE[0];
    resultCharArray[resultIndex++] = Chars.NARROW_KATAKANA_DE[1];
    break;</v>
      </c>
      <c r="W16" s="5" t="str">
        <f>"new NarrowWidePair() {Narrow = """&amp;濁音・半濁音[[#This Row],[表示(半)]]&amp;""", Wide = """&amp;濁音・半濁音[[#This Row],[表示(全)]]&amp;"""},"</f>
        <v>new NarrowWidePair() {Narrow = "ﾃﾞ", Wide = "デ"},</v>
      </c>
      <c r="X16" s="2"/>
      <c r="Y16" s="1"/>
    </row>
    <row r="17" spans="1:25" ht="18.75" customHeight="1" x14ac:dyDescent="0.4">
      <c r="A17" s="1" t="str">
        <f t="shared" si="2"/>
        <v>FF84</v>
      </c>
      <c r="C17" s="42" t="s">
        <v>708</v>
      </c>
      <c r="D17" s="42" t="s">
        <v>646</v>
      </c>
      <c r="E17" s="42" t="str">
        <f t="shared" si="0"/>
        <v>ド</v>
      </c>
      <c r="F17" s="43" t="s">
        <v>883</v>
      </c>
      <c r="G17" s="43" t="str">
        <f>DEC2HEX(_xlfn.UNICODE(濁音・半濁音[[#This Row],[表示1]]))</f>
        <v>FF84</v>
      </c>
      <c r="H17" s="43" t="str">
        <f>LEFT(濁音・半濁音[[#This Row],[表示(半)]],1)</f>
        <v>ﾄ</v>
      </c>
      <c r="I17" s="43" t="str">
        <f>DEC2HEX(_xlfn.UNICODE(濁音・半濁音[[#This Row],[表示2]]))</f>
        <v>FF9E</v>
      </c>
      <c r="J17" s="43" t="str">
        <f>RIGHT(濁音・半濁音[[#This Row],[表示(半)]],1)</f>
        <v>ﾞ</v>
      </c>
      <c r="K17" s="43" t="str">
        <f>DEC2HEX(_xlfn.UNICODE(濁音・半濁音[[#This Row],[表示3]]))</f>
        <v>30C8</v>
      </c>
      <c r="L17" s="43" t="str">
        <f>DBCS(濁音・半濁音[[#This Row],[表示1]])</f>
        <v>ト</v>
      </c>
      <c r="M17" s="43" t="str">
        <f>TEXT(DEC2HEX(ABS(HEX2DEC(濁音・半濁音[[#This Row],[Code1]])-HEX2DEC(濁音・半濁音[[#This Row],[Code3]]))),"0000")</f>
        <v>CEBC</v>
      </c>
      <c r="N17" s="43" t="str">
        <f>_xlfn.UNICHAR(HEX2DEC(濁音・半濁音[[#This Row],[Code1]])-HEX2DEC(濁音・半濁音[[#This Row],[Offset(清)]]))</f>
        <v>ト</v>
      </c>
      <c r="O17" s="43" t="str">
        <f>TEXT(DEC2HEX(ABS(HEX2DEC(濁音・半濁音[[#This Row],[Code1]])-HEX2DEC(濁音・半濁音[[#This Row],[Code(全)]]))),"0000")</f>
        <v>CEBB</v>
      </c>
      <c r="P17" s="43" t="str">
        <f>_xlfn.UNICHAR(HEX2DEC(濁音・半濁音[[#This Row],[Code1]])-HEX2DEC(濁音・半濁音[[#This Row],[Offset(濁)]]))</f>
        <v>ド</v>
      </c>
      <c r="Q17" s="4" t="str">
        <f>"WIDE_KATAKANA_"&amp;濁音・半濁音[[#This Row],[名称]]</f>
        <v>WIDE_KATAKANA_DO</v>
      </c>
      <c r="R17" s="4" t="str">
        <f>"NARROW_KATAKANA_"&amp;濁音・半濁音[[#This Row],[名称]]</f>
        <v>NARROW_KATAKANA_DO</v>
      </c>
      <c r="S17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全角カタカナド
/// &lt;/summary&gt;
public const char WIDE_KATAKANA_DO = '\uFF84';</v>
      </c>
      <c r="T17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半角カタカナﾄﾞ
/// &lt;/summary&gt;
public static readonly char[] NARROW_KATAKANA_DO = new [] {'\uFF84','\uFF9E'};</v>
      </c>
      <c r="U17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7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Chars.WIDE_KATAKANA_DO:
    resultCharArray[resultIndex++] = Chars.NARROW_KATAKANA_DO[0];
    resultCharArray[resultIndex++] = Chars.NARROW_KATAKANA_DO[1];
    break;</v>
      </c>
      <c r="W17" s="5" t="str">
        <f>"new NarrowWidePair() {Narrow = """&amp;濁音・半濁音[[#This Row],[表示(半)]]&amp;""", Wide = """&amp;濁音・半濁音[[#This Row],[表示(全)]]&amp;"""},"</f>
        <v>new NarrowWidePair() {Narrow = "ﾄﾞ", Wide = "ド"},</v>
      </c>
      <c r="X17" s="2"/>
      <c r="Y17" s="1"/>
    </row>
    <row r="18" spans="1:25" ht="18.75" customHeight="1" x14ac:dyDescent="0.4">
      <c r="A18" s="1" t="str">
        <f>DEC2HEX(HEX2DEC(D18)+HEX2DEC($O$18)-(ROUNDDOWN((HEX2DEC(D18)-HEX2DEC($D$18))/3,0)*2+(MOD(HEX2DEC(濁音・半濁音[[#This Row],[Code(全)]]),3)-1)))</f>
        <v>FF8A</v>
      </c>
      <c r="B18" s="1" t="str">
        <f>DEC2HEX(MOD(HEX2DEC(D18),3))</f>
        <v>1</v>
      </c>
      <c r="C18" s="40" t="s">
        <v>715</v>
      </c>
      <c r="D18" s="40" t="s">
        <v>647</v>
      </c>
      <c r="E18" s="40" t="str">
        <f t="shared" si="0"/>
        <v>バ</v>
      </c>
      <c r="F18" s="41" t="s">
        <v>884</v>
      </c>
      <c r="G18" s="41" t="str">
        <f>DEC2HEX(_xlfn.UNICODE(濁音・半濁音[[#This Row],[表示1]]))</f>
        <v>FF8A</v>
      </c>
      <c r="H18" s="41" t="str">
        <f>LEFT(濁音・半濁音[[#This Row],[表示(半)]],1)</f>
        <v>ﾊ</v>
      </c>
      <c r="I18" s="41" t="str">
        <f>DEC2HEX(_xlfn.UNICODE(濁音・半濁音[[#This Row],[表示2]]))</f>
        <v>FF9E</v>
      </c>
      <c r="J18" s="41" t="str">
        <f>RIGHT(濁音・半濁音[[#This Row],[表示(半)]],1)</f>
        <v>ﾞ</v>
      </c>
      <c r="K18" s="41" t="str">
        <f>DEC2HEX(_xlfn.UNICODE(濁音・半濁音[[#This Row],[表示3]]))</f>
        <v>30CF</v>
      </c>
      <c r="L18" s="41" t="str">
        <f>DBCS(濁音・半濁音[[#This Row],[表示1]])</f>
        <v>ハ</v>
      </c>
      <c r="M18" s="41" t="str">
        <f>TEXT(DEC2HEX(ABS(HEX2DEC(濁音・半濁音[[#This Row],[Code1]])-HEX2DEC(濁音・半濁音[[#This Row],[Code3]]))),"0000")</f>
        <v>CEBB</v>
      </c>
      <c r="N18" s="41" t="str">
        <f>_xlfn.UNICHAR(HEX2DEC(濁音・半濁音[[#This Row],[Code1]])-HEX2DEC(濁音・半濁音[[#This Row],[Offset(清)]]))</f>
        <v>ハ</v>
      </c>
      <c r="O18" s="41" t="str">
        <f>TEXT(DEC2HEX(ABS(HEX2DEC(濁音・半濁音[[#This Row],[Code1]])-HEX2DEC(濁音・半濁音[[#This Row],[Code(全)]]))),"0000")</f>
        <v>CEBA</v>
      </c>
      <c r="P18" s="41" t="str">
        <f>_xlfn.UNICHAR(HEX2DEC(濁音・半濁音[[#This Row],[Code1]])-HEX2DEC(濁音・半濁音[[#This Row],[Offset(濁)]]))</f>
        <v>バ</v>
      </c>
      <c r="Q18" s="4" t="str">
        <f>"WIDE_KATAKANA_"&amp;濁音・半濁音[[#This Row],[名称]]</f>
        <v>WIDE_KATAKANA_BA</v>
      </c>
      <c r="R18" s="4" t="str">
        <f>"NARROW_KATAKANA_"&amp;濁音・半濁音[[#This Row],[名称]]</f>
        <v>NARROW_KATAKANA_BA</v>
      </c>
      <c r="S18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全角カタカナバ
/// &lt;/summary&gt;
public const char WIDE_KATAKANA_BA = '\uFF8A';</v>
      </c>
      <c r="T18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半角カタカナﾊﾞ
/// &lt;/summary&gt;
public static readonly char[] NARROW_KATAKANA_BA = new [] {'\uFF8A','\uFF9E'};</v>
      </c>
      <c r="U18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18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Chars.WIDE_KATAKANA_BA:
    resultCharArray[resultIndex++] = Chars.NARROW_KATAKANA_BA[0];
    resultCharArray[resultIndex++] = Chars.NARROW_KATAKANA_BA[1];
    break;</v>
      </c>
      <c r="W18" s="5" t="str">
        <f>"new NarrowWidePair() {Narrow = """&amp;濁音・半濁音[[#This Row],[表示(半)]]&amp;""", Wide = """&amp;濁音・半濁音[[#This Row],[表示(全)]]&amp;"""},"</f>
        <v>new NarrowWidePair() {Narrow = "ﾊﾞ", Wide = "バ"},</v>
      </c>
      <c r="X18" s="2"/>
      <c r="Y18" s="1"/>
    </row>
    <row r="19" spans="1:25" ht="18.75" customHeight="1" x14ac:dyDescent="0.4">
      <c r="A19" s="1" t="str">
        <f>DEC2HEX(HEX2DEC(D19)+HEX2DEC($O$18)-(ROUNDDOWN((HEX2DEC(D19)-HEX2DEC($D$18))/3,0)*2+(MOD(HEX2DEC(濁音・半濁音[[#This Row],[Code(全)]]),3)-1)))</f>
        <v>FF8A</v>
      </c>
      <c r="B19" s="1" t="str">
        <f t="shared" ref="B19:B27" si="3">DEC2HEX(MOD(HEX2DEC(D19),3))</f>
        <v>2</v>
      </c>
      <c r="C19" s="40" t="s">
        <v>716</v>
      </c>
      <c r="D19" s="40" t="s">
        <v>648</v>
      </c>
      <c r="E19" s="40" t="str">
        <f t="shared" si="0"/>
        <v>パ</v>
      </c>
      <c r="F19" s="41" t="s">
        <v>885</v>
      </c>
      <c r="G19" s="41" t="str">
        <f>DEC2HEX(_xlfn.UNICODE(濁音・半濁音[[#This Row],[表示1]]))</f>
        <v>FF8A</v>
      </c>
      <c r="H19" s="41" t="str">
        <f>LEFT(濁音・半濁音[[#This Row],[表示(半)]],1)</f>
        <v>ﾊ</v>
      </c>
      <c r="I19" s="41" t="str">
        <f>DEC2HEX(_xlfn.UNICODE(濁音・半濁音[[#This Row],[表示2]]))</f>
        <v>FF9F</v>
      </c>
      <c r="J19" s="41" t="str">
        <f>RIGHT(濁音・半濁音[[#This Row],[表示(半)]],1)</f>
        <v>ﾟ</v>
      </c>
      <c r="K19" s="41" t="str">
        <f>DEC2HEX(_xlfn.UNICODE(濁音・半濁音[[#This Row],[表示3]]))</f>
        <v>30CF</v>
      </c>
      <c r="L19" s="41" t="str">
        <f>DBCS(濁音・半濁音[[#This Row],[表示1]])</f>
        <v>ハ</v>
      </c>
      <c r="M19" s="41" t="str">
        <f>TEXT(DEC2HEX(ABS(HEX2DEC(濁音・半濁音[[#This Row],[Code1]])-HEX2DEC(濁音・半濁音[[#This Row],[Code3]]))),"0000")</f>
        <v>CEBB</v>
      </c>
      <c r="N19" s="41" t="str">
        <f>_xlfn.UNICHAR(HEX2DEC(濁音・半濁音[[#This Row],[Code1]])-HEX2DEC(濁音・半濁音[[#This Row],[Offset(清)]]))</f>
        <v>ハ</v>
      </c>
      <c r="O19" s="41" t="str">
        <f>TEXT(DEC2HEX(ABS(HEX2DEC(濁音・半濁音[[#This Row],[Code1]])-HEX2DEC(濁音・半濁音[[#This Row],[Code(全)]]))),"0000")</f>
        <v>CEB9</v>
      </c>
      <c r="P19" s="41" t="str">
        <f>_xlfn.UNICHAR(HEX2DEC(濁音・半濁音[[#This Row],[Code1]])-HEX2DEC(濁音・半濁音[[#This Row],[Offset(濁)]]))</f>
        <v>パ</v>
      </c>
      <c r="Q19" s="4" t="str">
        <f>"WIDE_KATAKANA_"&amp;濁音・半濁音[[#This Row],[名称]]</f>
        <v>WIDE_KATAKANA_PA</v>
      </c>
      <c r="R19" s="4" t="str">
        <f>"NARROW_KATAKANA_"&amp;濁音・半濁音[[#This Row],[名称]]</f>
        <v>NARROW_KATAKANA_PA</v>
      </c>
      <c r="S19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全角カタカナパ
/// &lt;/summary&gt;
public const char WIDE_KATAKANA_PA = '\uFF8A';</v>
      </c>
      <c r="T19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半角カタカナﾊﾟ
/// &lt;/summary&gt;
public static readonly char[] NARROW_KATAKANA_PA = new [] {'\uFF8A','\uFF9F'};</v>
      </c>
      <c r="U19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'\uFF9F') ?
        Chars.YYYYY:
        Chars.ZZZZZ;
    break;</v>
      </c>
      <c r="V19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Chars.WIDE_KATAKANA_PA:
    resultCharArray[resultIndex++] = Chars.NARROW_KATAKANA_PA[0];
    resultCharArray[resultIndex++] = Chars.NARROW_KATAKANA_PA[1];
    break;</v>
      </c>
      <c r="W19" s="5" t="str">
        <f>"new NarrowWidePair() {Narrow = """&amp;濁音・半濁音[[#This Row],[表示(半)]]&amp;""", Wide = """&amp;濁音・半濁音[[#This Row],[表示(全)]]&amp;"""},"</f>
        <v>new NarrowWidePair() {Narrow = "ﾊﾟ", Wide = "パ"},</v>
      </c>
      <c r="X19" s="2"/>
      <c r="Y19" s="1"/>
    </row>
    <row r="20" spans="1:25" ht="18.75" customHeight="1" x14ac:dyDescent="0.4">
      <c r="A20" s="1" t="str">
        <f>DEC2HEX(HEX2DEC(D20)+HEX2DEC($O$18)-(ROUNDDOWN((HEX2DEC(D20)-HEX2DEC($D$18))/3,0)*2+(MOD(HEX2DEC(濁音・半濁音[[#This Row],[Code(全)]]),3)-1)))</f>
        <v>FF8B</v>
      </c>
      <c r="B20" s="1" t="str">
        <f t="shared" si="3"/>
        <v>1</v>
      </c>
      <c r="C20" s="40" t="s">
        <v>718</v>
      </c>
      <c r="D20" s="40" t="s">
        <v>649</v>
      </c>
      <c r="E20" s="40" t="str">
        <f t="shared" si="0"/>
        <v>ビ</v>
      </c>
      <c r="F20" s="41" t="s">
        <v>886</v>
      </c>
      <c r="G20" s="41" t="str">
        <f>DEC2HEX(_xlfn.UNICODE(濁音・半濁音[[#This Row],[表示1]]))</f>
        <v>FF8B</v>
      </c>
      <c r="H20" s="41" t="str">
        <f>LEFT(濁音・半濁音[[#This Row],[表示(半)]],1)</f>
        <v>ﾋ</v>
      </c>
      <c r="I20" s="41" t="str">
        <f>DEC2HEX(_xlfn.UNICODE(濁音・半濁音[[#This Row],[表示2]]))</f>
        <v>FF9E</v>
      </c>
      <c r="J20" s="41" t="str">
        <f>RIGHT(濁音・半濁音[[#This Row],[表示(半)]],1)</f>
        <v>ﾞ</v>
      </c>
      <c r="K20" s="41" t="str">
        <f>DEC2HEX(_xlfn.UNICODE(濁音・半濁音[[#This Row],[表示3]]))</f>
        <v>30D2</v>
      </c>
      <c r="L20" s="41" t="str">
        <f>DBCS(濁音・半濁音[[#This Row],[表示1]])</f>
        <v>ヒ</v>
      </c>
      <c r="M20" s="41" t="str">
        <f>TEXT(DEC2HEX(ABS(HEX2DEC(濁音・半濁音[[#This Row],[Code1]])-HEX2DEC(濁音・半濁音[[#This Row],[Code3]]))),"0000")</f>
        <v>CEB9</v>
      </c>
      <c r="N20" s="41" t="str">
        <f>_xlfn.UNICHAR(HEX2DEC(濁音・半濁音[[#This Row],[Code1]])-HEX2DEC(濁音・半濁音[[#This Row],[Offset(清)]]))</f>
        <v>ヒ</v>
      </c>
      <c r="O20" s="41" t="str">
        <f>TEXT(DEC2HEX(ABS(HEX2DEC(濁音・半濁音[[#This Row],[Code1]])-HEX2DEC(濁音・半濁音[[#This Row],[Code(全)]]))),"0000")</f>
        <v>CEB8</v>
      </c>
      <c r="P20" s="41" t="str">
        <f>_xlfn.UNICHAR(HEX2DEC(濁音・半濁音[[#This Row],[Code1]])-HEX2DEC(濁音・半濁音[[#This Row],[Offset(濁)]]))</f>
        <v>ビ</v>
      </c>
      <c r="Q20" s="4" t="str">
        <f>"WIDE_KATAKANA_"&amp;濁音・半濁音[[#This Row],[名称]]</f>
        <v>WIDE_KATAKANA_BI</v>
      </c>
      <c r="R20" s="4" t="str">
        <f>"NARROW_KATAKANA_"&amp;濁音・半濁音[[#This Row],[名称]]</f>
        <v>NARROW_KATAKANA_BI</v>
      </c>
      <c r="S20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全角カタカナビ
/// &lt;/summary&gt;
public const char WIDE_KATAKANA_BI = '\uFF8B';</v>
      </c>
      <c r="T20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半角カタカナﾋﾞ
/// &lt;/summary&gt;
public static readonly char[] NARROW_KATAKANA_BI = new [] {'\uFF8B','\uFF9E'};</v>
      </c>
      <c r="U20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20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Chars.WIDE_KATAKANA_BI:
    resultCharArray[resultIndex++] = Chars.NARROW_KATAKANA_BI[0];
    resultCharArray[resultIndex++] = Chars.NARROW_KATAKANA_BI[1];
    break;</v>
      </c>
      <c r="W20" s="5" t="str">
        <f>"new NarrowWidePair() {Narrow = """&amp;濁音・半濁音[[#This Row],[表示(半)]]&amp;""", Wide = """&amp;濁音・半濁音[[#This Row],[表示(全)]]&amp;"""},"</f>
        <v>new NarrowWidePair() {Narrow = "ﾋﾞ", Wide = "ビ"},</v>
      </c>
      <c r="X20" s="2"/>
      <c r="Y20" s="1"/>
    </row>
    <row r="21" spans="1:25" ht="18.75" customHeight="1" x14ac:dyDescent="0.4">
      <c r="A21" s="1" t="str">
        <f>DEC2HEX(HEX2DEC(D21)+HEX2DEC($O$18)-(ROUNDDOWN((HEX2DEC(D21)-HEX2DEC($D$18))/3,0)*2+(MOD(HEX2DEC(濁音・半濁音[[#This Row],[Code(全)]]),3)-1)))</f>
        <v>FF8B</v>
      </c>
      <c r="B21" s="1" t="str">
        <f t="shared" si="3"/>
        <v>2</v>
      </c>
      <c r="C21" s="40" t="s">
        <v>719</v>
      </c>
      <c r="D21" s="40" t="s">
        <v>650</v>
      </c>
      <c r="E21" s="40" t="str">
        <f t="shared" si="0"/>
        <v>ピ</v>
      </c>
      <c r="F21" s="41" t="s">
        <v>887</v>
      </c>
      <c r="G21" s="41" t="str">
        <f>DEC2HEX(_xlfn.UNICODE(濁音・半濁音[[#This Row],[表示1]]))</f>
        <v>FF8B</v>
      </c>
      <c r="H21" s="41" t="str">
        <f>LEFT(濁音・半濁音[[#This Row],[表示(半)]],1)</f>
        <v>ﾋ</v>
      </c>
      <c r="I21" s="41" t="str">
        <f>DEC2HEX(_xlfn.UNICODE(濁音・半濁音[[#This Row],[表示2]]))</f>
        <v>FF9F</v>
      </c>
      <c r="J21" s="41" t="str">
        <f>RIGHT(濁音・半濁音[[#This Row],[表示(半)]],1)</f>
        <v>ﾟ</v>
      </c>
      <c r="K21" s="41" t="str">
        <f>DEC2HEX(_xlfn.UNICODE(濁音・半濁音[[#This Row],[表示3]]))</f>
        <v>30D2</v>
      </c>
      <c r="L21" s="41" t="str">
        <f>DBCS(濁音・半濁音[[#This Row],[表示1]])</f>
        <v>ヒ</v>
      </c>
      <c r="M21" s="41" t="str">
        <f>TEXT(DEC2HEX(ABS(HEX2DEC(濁音・半濁音[[#This Row],[Code1]])-HEX2DEC(濁音・半濁音[[#This Row],[Code3]]))),"0000")</f>
        <v>CEB9</v>
      </c>
      <c r="N21" s="41" t="str">
        <f>_xlfn.UNICHAR(HEX2DEC(濁音・半濁音[[#This Row],[Code1]])-HEX2DEC(濁音・半濁音[[#This Row],[Offset(清)]]))</f>
        <v>ヒ</v>
      </c>
      <c r="O21" s="41" t="str">
        <f>TEXT(DEC2HEX(ABS(HEX2DEC(濁音・半濁音[[#This Row],[Code1]])-HEX2DEC(濁音・半濁音[[#This Row],[Code(全)]]))),"0000")</f>
        <v>CEB7</v>
      </c>
      <c r="P21" s="41" t="str">
        <f>_xlfn.UNICHAR(HEX2DEC(濁音・半濁音[[#This Row],[Code1]])-HEX2DEC(濁音・半濁音[[#This Row],[Offset(濁)]]))</f>
        <v>ピ</v>
      </c>
      <c r="Q21" s="4" t="str">
        <f>"WIDE_KATAKANA_"&amp;濁音・半濁音[[#This Row],[名称]]</f>
        <v>WIDE_KATAKANA_PI</v>
      </c>
      <c r="R21" s="4" t="str">
        <f>"NARROW_KATAKANA_"&amp;濁音・半濁音[[#This Row],[名称]]</f>
        <v>NARROW_KATAKANA_PI</v>
      </c>
      <c r="S21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全角カタカナピ
/// &lt;/summary&gt;
public const char WIDE_KATAKANA_PI = '\uFF8B';</v>
      </c>
      <c r="T21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半角カタカナﾋﾟ
/// &lt;/summary&gt;
public static readonly char[] NARROW_KATAKANA_PI = new [] {'\uFF8B','\uFF9F'};</v>
      </c>
      <c r="U21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'\uFF9F') ?
        Chars.YYYYY:
        Chars.ZZZZZ;
    break;</v>
      </c>
      <c r="V21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Chars.WIDE_KATAKANA_PI:
    resultCharArray[resultIndex++] = Chars.NARROW_KATAKANA_PI[0];
    resultCharArray[resultIndex++] = Chars.NARROW_KATAKANA_PI[1];
    break;</v>
      </c>
      <c r="W21" s="5" t="str">
        <f>"new NarrowWidePair() {Narrow = """&amp;濁音・半濁音[[#This Row],[表示(半)]]&amp;""", Wide = """&amp;濁音・半濁音[[#This Row],[表示(全)]]&amp;"""},"</f>
        <v>new NarrowWidePair() {Narrow = "ﾋﾟ", Wide = "ピ"},</v>
      </c>
      <c r="X21" s="2"/>
      <c r="Y21" s="1"/>
    </row>
    <row r="22" spans="1:25" ht="18.75" customHeight="1" x14ac:dyDescent="0.4">
      <c r="A22" s="1" t="str">
        <f>DEC2HEX(HEX2DEC(D22)+HEX2DEC($O$18)-(ROUNDDOWN((HEX2DEC(D22)-HEX2DEC($D$18))/3,0)*2+(MOD(HEX2DEC(濁音・半濁音[[#This Row],[Code(全)]]),3)-1)))</f>
        <v>FF8C</v>
      </c>
      <c r="B22" s="1" t="str">
        <f t="shared" si="3"/>
        <v>1</v>
      </c>
      <c r="C22" s="40" t="s">
        <v>721</v>
      </c>
      <c r="D22" s="40" t="s">
        <v>651</v>
      </c>
      <c r="E22" s="40" t="str">
        <f t="shared" si="0"/>
        <v>ブ</v>
      </c>
      <c r="F22" s="41" t="s">
        <v>888</v>
      </c>
      <c r="G22" s="41" t="str">
        <f>DEC2HEX(_xlfn.UNICODE(濁音・半濁音[[#This Row],[表示1]]))</f>
        <v>FF8C</v>
      </c>
      <c r="H22" s="41" t="str">
        <f>LEFT(濁音・半濁音[[#This Row],[表示(半)]],1)</f>
        <v>ﾌ</v>
      </c>
      <c r="I22" s="41" t="str">
        <f>DEC2HEX(_xlfn.UNICODE(濁音・半濁音[[#This Row],[表示2]]))</f>
        <v>FF9E</v>
      </c>
      <c r="J22" s="41" t="str">
        <f>RIGHT(濁音・半濁音[[#This Row],[表示(半)]],1)</f>
        <v>ﾞ</v>
      </c>
      <c r="K22" s="41" t="str">
        <f>DEC2HEX(_xlfn.UNICODE(濁音・半濁音[[#This Row],[表示3]]))</f>
        <v>30D5</v>
      </c>
      <c r="L22" s="41" t="str">
        <f>DBCS(濁音・半濁音[[#This Row],[表示1]])</f>
        <v>フ</v>
      </c>
      <c r="M22" s="41" t="str">
        <f>TEXT(DEC2HEX(ABS(HEX2DEC(濁音・半濁音[[#This Row],[Code1]])-HEX2DEC(濁音・半濁音[[#This Row],[Code3]]))),"0000")</f>
        <v>CEB7</v>
      </c>
      <c r="N22" s="41" t="str">
        <f>_xlfn.UNICHAR(HEX2DEC(濁音・半濁音[[#This Row],[Code1]])-HEX2DEC(濁音・半濁音[[#This Row],[Offset(清)]]))</f>
        <v>フ</v>
      </c>
      <c r="O22" s="41" t="str">
        <f>TEXT(DEC2HEX(ABS(HEX2DEC(濁音・半濁音[[#This Row],[Code1]])-HEX2DEC(濁音・半濁音[[#This Row],[Code(全)]]))),"0000")</f>
        <v>CEB6</v>
      </c>
      <c r="P22" s="41" t="str">
        <f>_xlfn.UNICHAR(HEX2DEC(濁音・半濁音[[#This Row],[Code1]])-HEX2DEC(濁音・半濁音[[#This Row],[Offset(濁)]]))</f>
        <v>ブ</v>
      </c>
      <c r="Q22" s="4" t="str">
        <f>"WIDE_KATAKANA_"&amp;濁音・半濁音[[#This Row],[名称]]</f>
        <v>WIDE_KATAKANA_BU</v>
      </c>
      <c r="R22" s="4" t="str">
        <f>"NARROW_KATAKANA_"&amp;濁音・半濁音[[#This Row],[名称]]</f>
        <v>NARROW_KATAKANA_BU</v>
      </c>
      <c r="S22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全角カタカナブ
/// &lt;/summary&gt;
public const char WIDE_KATAKANA_BU = '\uFF8C';</v>
      </c>
      <c r="T22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半角カタカナﾌﾞ
/// &lt;/summary&gt;
public static readonly char[] NARROW_KATAKANA_BU = new [] {'\uFF8C','\uFF9E'};</v>
      </c>
      <c r="U22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22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Chars.WIDE_KATAKANA_BU:
    resultCharArray[resultIndex++] = Chars.NARROW_KATAKANA_BU[0];
    resultCharArray[resultIndex++] = Chars.NARROW_KATAKANA_BU[1];
    break;</v>
      </c>
      <c r="W22" s="5" t="str">
        <f>"new NarrowWidePair() {Narrow = """&amp;濁音・半濁音[[#This Row],[表示(半)]]&amp;""", Wide = """&amp;濁音・半濁音[[#This Row],[表示(全)]]&amp;"""},"</f>
        <v>new NarrowWidePair() {Narrow = "ﾌﾞ", Wide = "ブ"},</v>
      </c>
      <c r="X22" s="2"/>
      <c r="Y22" s="1"/>
    </row>
    <row r="23" spans="1:25" ht="18.75" customHeight="1" x14ac:dyDescent="0.4">
      <c r="A23" s="1" t="str">
        <f>DEC2HEX(HEX2DEC(D23)+HEX2DEC($O$18)-(ROUNDDOWN((HEX2DEC(D23)-HEX2DEC($D$18))/3,0)*2+(MOD(HEX2DEC(濁音・半濁音[[#This Row],[Code(全)]]),3)-1)))</f>
        <v>FF8C</v>
      </c>
      <c r="B23" s="1" t="str">
        <f t="shared" si="3"/>
        <v>2</v>
      </c>
      <c r="C23" s="40" t="s">
        <v>722</v>
      </c>
      <c r="D23" s="40" t="s">
        <v>652</v>
      </c>
      <c r="E23" s="40" t="str">
        <f t="shared" si="0"/>
        <v>プ</v>
      </c>
      <c r="F23" s="41" t="s">
        <v>889</v>
      </c>
      <c r="G23" s="41" t="str">
        <f>DEC2HEX(_xlfn.UNICODE(濁音・半濁音[[#This Row],[表示1]]))</f>
        <v>FF8C</v>
      </c>
      <c r="H23" s="41" t="str">
        <f>LEFT(濁音・半濁音[[#This Row],[表示(半)]],1)</f>
        <v>ﾌ</v>
      </c>
      <c r="I23" s="41" t="str">
        <f>DEC2HEX(_xlfn.UNICODE(濁音・半濁音[[#This Row],[表示2]]))</f>
        <v>FF9F</v>
      </c>
      <c r="J23" s="41" t="str">
        <f>RIGHT(濁音・半濁音[[#This Row],[表示(半)]],1)</f>
        <v>ﾟ</v>
      </c>
      <c r="K23" s="41" t="str">
        <f>DEC2HEX(_xlfn.UNICODE(濁音・半濁音[[#This Row],[表示3]]))</f>
        <v>30D5</v>
      </c>
      <c r="L23" s="41" t="str">
        <f>DBCS(濁音・半濁音[[#This Row],[表示1]])</f>
        <v>フ</v>
      </c>
      <c r="M23" s="41" t="str">
        <f>TEXT(DEC2HEX(ABS(HEX2DEC(濁音・半濁音[[#This Row],[Code1]])-HEX2DEC(濁音・半濁音[[#This Row],[Code3]]))),"0000")</f>
        <v>CEB7</v>
      </c>
      <c r="N23" s="41" t="str">
        <f>_xlfn.UNICHAR(HEX2DEC(濁音・半濁音[[#This Row],[Code1]])-HEX2DEC(濁音・半濁音[[#This Row],[Offset(清)]]))</f>
        <v>フ</v>
      </c>
      <c r="O23" s="41" t="str">
        <f>TEXT(DEC2HEX(ABS(HEX2DEC(濁音・半濁音[[#This Row],[Code1]])-HEX2DEC(濁音・半濁音[[#This Row],[Code(全)]]))),"0000")</f>
        <v>CEB5</v>
      </c>
      <c r="P23" s="41" t="str">
        <f>_xlfn.UNICHAR(HEX2DEC(濁音・半濁音[[#This Row],[Code1]])-HEX2DEC(濁音・半濁音[[#This Row],[Offset(濁)]]))</f>
        <v>プ</v>
      </c>
      <c r="Q23" s="4" t="str">
        <f>"WIDE_KATAKANA_"&amp;濁音・半濁音[[#This Row],[名称]]</f>
        <v>WIDE_KATAKANA_PU</v>
      </c>
      <c r="R23" s="4" t="str">
        <f>"NARROW_KATAKANA_"&amp;濁音・半濁音[[#This Row],[名称]]</f>
        <v>NARROW_KATAKANA_PU</v>
      </c>
      <c r="S23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全角カタカナプ
/// &lt;/summary&gt;
public const char WIDE_KATAKANA_PU = '\uFF8C';</v>
      </c>
      <c r="T23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半角カタカナﾌﾟ
/// &lt;/summary&gt;
public static readonly char[] NARROW_KATAKANA_PU = new [] {'\uFF8C','\uFF9F'};</v>
      </c>
      <c r="U23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'\uFF9F') ?
        Chars.YYYYY:
        Chars.ZZZZZ;
    break;</v>
      </c>
      <c r="V23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Chars.WIDE_KATAKANA_PU:
    resultCharArray[resultIndex++] = Chars.NARROW_KATAKANA_PU[0];
    resultCharArray[resultIndex++] = Chars.NARROW_KATAKANA_PU[1];
    break;</v>
      </c>
      <c r="W23" s="5" t="str">
        <f>"new NarrowWidePair() {Narrow = """&amp;濁音・半濁音[[#This Row],[表示(半)]]&amp;""", Wide = """&amp;濁音・半濁音[[#This Row],[表示(全)]]&amp;"""},"</f>
        <v>new NarrowWidePair() {Narrow = "ﾌﾟ", Wide = "プ"},</v>
      </c>
      <c r="X23" s="2"/>
      <c r="Y23" s="1"/>
    </row>
    <row r="24" spans="1:25" ht="18.75" customHeight="1" x14ac:dyDescent="0.4">
      <c r="A24" s="1" t="str">
        <f>DEC2HEX(HEX2DEC(D24)+HEX2DEC($O$18)-(ROUNDDOWN((HEX2DEC(D24)-HEX2DEC($D$18))/3,0)*2+(MOD(HEX2DEC(濁音・半濁音[[#This Row],[Code(全)]]),3)-1)))</f>
        <v>FF8D</v>
      </c>
      <c r="B24" s="1" t="str">
        <f t="shared" si="3"/>
        <v>1</v>
      </c>
      <c r="C24" s="40" t="s">
        <v>724</v>
      </c>
      <c r="D24" s="40" t="s">
        <v>653</v>
      </c>
      <c r="E24" s="40" t="str">
        <f t="shared" si="0"/>
        <v>ベ</v>
      </c>
      <c r="F24" s="41" t="s">
        <v>890</v>
      </c>
      <c r="G24" s="41" t="str">
        <f>DEC2HEX(_xlfn.UNICODE(濁音・半濁音[[#This Row],[表示1]]))</f>
        <v>FF8D</v>
      </c>
      <c r="H24" s="41" t="str">
        <f>LEFT(濁音・半濁音[[#This Row],[表示(半)]],1)</f>
        <v>ﾍ</v>
      </c>
      <c r="I24" s="41" t="str">
        <f>DEC2HEX(_xlfn.UNICODE(濁音・半濁音[[#This Row],[表示2]]))</f>
        <v>FF9E</v>
      </c>
      <c r="J24" s="41" t="str">
        <f>RIGHT(濁音・半濁音[[#This Row],[表示(半)]],1)</f>
        <v>ﾞ</v>
      </c>
      <c r="K24" s="41" t="str">
        <f>DEC2HEX(_xlfn.UNICODE(濁音・半濁音[[#This Row],[表示3]]))</f>
        <v>30D8</v>
      </c>
      <c r="L24" s="41" t="str">
        <f>DBCS(濁音・半濁音[[#This Row],[表示1]])</f>
        <v>ヘ</v>
      </c>
      <c r="M24" s="41" t="str">
        <f>TEXT(DEC2HEX(ABS(HEX2DEC(濁音・半濁音[[#This Row],[Code1]])-HEX2DEC(濁音・半濁音[[#This Row],[Code3]]))),"0000")</f>
        <v>CEB5</v>
      </c>
      <c r="N24" s="41" t="str">
        <f>_xlfn.UNICHAR(HEX2DEC(濁音・半濁音[[#This Row],[Code1]])-HEX2DEC(濁音・半濁音[[#This Row],[Offset(清)]]))</f>
        <v>ヘ</v>
      </c>
      <c r="O24" s="41" t="str">
        <f>TEXT(DEC2HEX(ABS(HEX2DEC(濁音・半濁音[[#This Row],[Code1]])-HEX2DEC(濁音・半濁音[[#This Row],[Code(全)]]))),"0000")</f>
        <v>CEB4</v>
      </c>
      <c r="P24" s="41" t="str">
        <f>_xlfn.UNICHAR(HEX2DEC(濁音・半濁音[[#This Row],[Code1]])-HEX2DEC(濁音・半濁音[[#This Row],[Offset(濁)]]))</f>
        <v>ベ</v>
      </c>
      <c r="Q24" s="4" t="str">
        <f>"WIDE_KATAKANA_"&amp;濁音・半濁音[[#This Row],[名称]]</f>
        <v>WIDE_KATAKANA_BE</v>
      </c>
      <c r="R24" s="4" t="str">
        <f>"NARROW_KATAKANA_"&amp;濁音・半濁音[[#This Row],[名称]]</f>
        <v>NARROW_KATAKANA_BE</v>
      </c>
      <c r="S24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全角カタカナベ
/// &lt;/summary&gt;
public const char WIDE_KATAKANA_BE = '\uFF8D';</v>
      </c>
      <c r="T24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半角カタカナﾍﾞ
/// &lt;/summary&gt;
public static readonly char[] NARROW_KATAKANA_BE = new [] {'\uFF8D','\uFF9E'};</v>
      </c>
      <c r="U24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24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Chars.WIDE_KATAKANA_BE:
    resultCharArray[resultIndex++] = Chars.NARROW_KATAKANA_BE[0];
    resultCharArray[resultIndex++] = Chars.NARROW_KATAKANA_BE[1];
    break;</v>
      </c>
      <c r="W24" s="5" t="str">
        <f>"new NarrowWidePair() {Narrow = """&amp;濁音・半濁音[[#This Row],[表示(半)]]&amp;""", Wide = """&amp;濁音・半濁音[[#This Row],[表示(全)]]&amp;"""},"</f>
        <v>new NarrowWidePair() {Narrow = "ﾍﾞ", Wide = "ベ"},</v>
      </c>
      <c r="X24" s="2"/>
      <c r="Y24" s="1"/>
    </row>
    <row r="25" spans="1:25" ht="18.75" customHeight="1" x14ac:dyDescent="0.4">
      <c r="A25" s="1" t="str">
        <f>DEC2HEX(HEX2DEC(D25)+HEX2DEC($O$18)-(ROUNDDOWN((HEX2DEC(D25)-HEX2DEC($D$18))/3,0)*2+(MOD(HEX2DEC(濁音・半濁音[[#This Row],[Code(全)]]),3)-1)))</f>
        <v>FF8D</v>
      </c>
      <c r="B25" s="1" t="str">
        <f t="shared" si="3"/>
        <v>2</v>
      </c>
      <c r="C25" s="40" t="s">
        <v>725</v>
      </c>
      <c r="D25" s="40" t="s">
        <v>654</v>
      </c>
      <c r="E25" s="40" t="str">
        <f t="shared" si="0"/>
        <v>ペ</v>
      </c>
      <c r="F25" s="41" t="s">
        <v>891</v>
      </c>
      <c r="G25" s="41" t="str">
        <f>DEC2HEX(_xlfn.UNICODE(濁音・半濁音[[#This Row],[表示1]]))</f>
        <v>FF8D</v>
      </c>
      <c r="H25" s="41" t="str">
        <f>LEFT(濁音・半濁音[[#This Row],[表示(半)]],1)</f>
        <v>ﾍ</v>
      </c>
      <c r="I25" s="41" t="str">
        <f>DEC2HEX(_xlfn.UNICODE(濁音・半濁音[[#This Row],[表示2]]))</f>
        <v>FF9F</v>
      </c>
      <c r="J25" s="41" t="str">
        <f>RIGHT(濁音・半濁音[[#This Row],[表示(半)]],1)</f>
        <v>ﾟ</v>
      </c>
      <c r="K25" s="41" t="str">
        <f>DEC2HEX(_xlfn.UNICODE(濁音・半濁音[[#This Row],[表示3]]))</f>
        <v>30D8</v>
      </c>
      <c r="L25" s="41" t="str">
        <f>DBCS(濁音・半濁音[[#This Row],[表示1]])</f>
        <v>ヘ</v>
      </c>
      <c r="M25" s="41" t="str">
        <f>TEXT(DEC2HEX(ABS(HEX2DEC(濁音・半濁音[[#This Row],[Code1]])-HEX2DEC(濁音・半濁音[[#This Row],[Code3]]))),"0000")</f>
        <v>CEB5</v>
      </c>
      <c r="N25" s="41" t="str">
        <f>_xlfn.UNICHAR(HEX2DEC(濁音・半濁音[[#This Row],[Code1]])-HEX2DEC(濁音・半濁音[[#This Row],[Offset(清)]]))</f>
        <v>ヘ</v>
      </c>
      <c r="O25" s="41" t="str">
        <f>TEXT(DEC2HEX(ABS(HEX2DEC(濁音・半濁音[[#This Row],[Code1]])-HEX2DEC(濁音・半濁音[[#This Row],[Code(全)]]))),"0000")</f>
        <v>CEB3</v>
      </c>
      <c r="P25" s="41" t="str">
        <f>_xlfn.UNICHAR(HEX2DEC(濁音・半濁音[[#This Row],[Code1]])-HEX2DEC(濁音・半濁音[[#This Row],[Offset(濁)]]))</f>
        <v>ペ</v>
      </c>
      <c r="Q25" s="4" t="str">
        <f>"WIDE_KATAKANA_"&amp;濁音・半濁音[[#This Row],[名称]]</f>
        <v>WIDE_KATAKANA_PE</v>
      </c>
      <c r="R25" s="4" t="str">
        <f>"NARROW_KATAKANA_"&amp;濁音・半濁音[[#This Row],[名称]]</f>
        <v>NARROW_KATAKANA_PE</v>
      </c>
      <c r="S25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全角カタカナペ
/// &lt;/summary&gt;
public const char WIDE_KATAKANA_PE = '\uFF8D';</v>
      </c>
      <c r="T25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半角カタカナﾍﾟ
/// &lt;/summary&gt;
public static readonly char[] NARROW_KATAKANA_PE = new [] {'\uFF8D','\uFF9F'};</v>
      </c>
      <c r="U25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'\uFF9F') ?
        Chars.YYYYY:
        Chars.ZZZZZ;
    break;</v>
      </c>
      <c r="V25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Chars.WIDE_KATAKANA_PE:
    resultCharArray[resultIndex++] = Chars.NARROW_KATAKANA_PE[0];
    resultCharArray[resultIndex++] = Chars.NARROW_KATAKANA_PE[1];
    break;</v>
      </c>
      <c r="W25" s="5" t="str">
        <f>"new NarrowWidePair() {Narrow = """&amp;濁音・半濁音[[#This Row],[表示(半)]]&amp;""", Wide = """&amp;濁音・半濁音[[#This Row],[表示(全)]]&amp;"""},"</f>
        <v>new NarrowWidePair() {Narrow = "ﾍﾟ", Wide = "ペ"},</v>
      </c>
      <c r="X25" s="2"/>
      <c r="Y25" s="1"/>
    </row>
    <row r="26" spans="1:25" ht="18.75" customHeight="1" x14ac:dyDescent="0.4">
      <c r="A26" s="1" t="str">
        <f>DEC2HEX(HEX2DEC(D26)+HEX2DEC($O$18)-(ROUNDDOWN((HEX2DEC(D26)-HEX2DEC($D$18))/3,0)*2+(MOD(HEX2DEC(濁音・半濁音[[#This Row],[Code(全)]]),3)-1)))</f>
        <v>FF8E</v>
      </c>
      <c r="B26" s="1" t="str">
        <f t="shared" si="3"/>
        <v>1</v>
      </c>
      <c r="C26" s="40" t="s">
        <v>727</v>
      </c>
      <c r="D26" s="40" t="s">
        <v>655</v>
      </c>
      <c r="E26" s="40" t="str">
        <f t="shared" si="0"/>
        <v>ボ</v>
      </c>
      <c r="F26" s="41" t="s">
        <v>892</v>
      </c>
      <c r="G26" s="41" t="str">
        <f>DEC2HEX(_xlfn.UNICODE(濁音・半濁音[[#This Row],[表示1]]))</f>
        <v>FF8E</v>
      </c>
      <c r="H26" s="41" t="str">
        <f>LEFT(濁音・半濁音[[#This Row],[表示(半)]],1)</f>
        <v>ﾎ</v>
      </c>
      <c r="I26" s="41" t="str">
        <f>DEC2HEX(_xlfn.UNICODE(濁音・半濁音[[#This Row],[表示2]]))</f>
        <v>FF9E</v>
      </c>
      <c r="J26" s="41" t="str">
        <f>RIGHT(濁音・半濁音[[#This Row],[表示(半)]],1)</f>
        <v>ﾞ</v>
      </c>
      <c r="K26" s="41" t="str">
        <f>DEC2HEX(_xlfn.UNICODE(濁音・半濁音[[#This Row],[表示3]]))</f>
        <v>30DB</v>
      </c>
      <c r="L26" s="41" t="str">
        <f>DBCS(濁音・半濁音[[#This Row],[表示1]])</f>
        <v>ホ</v>
      </c>
      <c r="M26" s="41" t="str">
        <f>TEXT(DEC2HEX(ABS(HEX2DEC(濁音・半濁音[[#This Row],[Code1]])-HEX2DEC(濁音・半濁音[[#This Row],[Code3]]))),"0000")</f>
        <v>CEB3</v>
      </c>
      <c r="N26" s="41" t="str">
        <f>_xlfn.UNICHAR(HEX2DEC(濁音・半濁音[[#This Row],[Code1]])-HEX2DEC(濁音・半濁音[[#This Row],[Offset(清)]]))</f>
        <v>ホ</v>
      </c>
      <c r="O26" s="41" t="str">
        <f>TEXT(DEC2HEX(ABS(HEX2DEC(濁音・半濁音[[#This Row],[Code1]])-HEX2DEC(濁音・半濁音[[#This Row],[Code(全)]]))),"0000")</f>
        <v>CEB2</v>
      </c>
      <c r="P26" s="41" t="str">
        <f>_xlfn.UNICHAR(HEX2DEC(濁音・半濁音[[#This Row],[Code1]])-HEX2DEC(濁音・半濁音[[#This Row],[Offset(濁)]]))</f>
        <v>ボ</v>
      </c>
      <c r="Q26" s="4" t="str">
        <f>"WIDE_KATAKANA_"&amp;濁音・半濁音[[#This Row],[名称]]</f>
        <v>WIDE_KATAKANA_BO</v>
      </c>
      <c r="R26" s="4" t="str">
        <f>"NARROW_KATAKANA_"&amp;濁音・半濁音[[#This Row],[名称]]</f>
        <v>NARROW_KATAKANA_BO</v>
      </c>
      <c r="S26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全角カタカナボ
/// &lt;/summary&gt;
public const char WIDE_KATAKANA_BO = '\uFF8E';</v>
      </c>
      <c r="T26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半角カタカナﾎﾞ
/// &lt;/summary&gt;
public static readonly char[] NARROW_KATAKANA_BO = new [] {'\uFF8E','\uFF9E'};</v>
      </c>
      <c r="U26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26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Chars.WIDE_KATAKANA_BO:
    resultCharArray[resultIndex++] = Chars.NARROW_KATAKANA_BO[0];
    resultCharArray[resultIndex++] = Chars.NARROW_KATAKANA_BO[1];
    break;</v>
      </c>
      <c r="W26" s="5" t="str">
        <f>"new NarrowWidePair() {Narrow = """&amp;濁音・半濁音[[#This Row],[表示(半)]]&amp;""", Wide = """&amp;濁音・半濁音[[#This Row],[表示(全)]]&amp;"""},"</f>
        <v>new NarrowWidePair() {Narrow = "ﾎﾞ", Wide = "ボ"},</v>
      </c>
      <c r="X26" s="2"/>
      <c r="Y26" s="1"/>
    </row>
    <row r="27" spans="1:25" ht="18.75" customHeight="1" x14ac:dyDescent="0.4">
      <c r="A27" s="1" t="str">
        <f>DEC2HEX(HEX2DEC(D27)+HEX2DEC($O$18)-(ROUNDDOWN((HEX2DEC(D27)-HEX2DEC($D$18))/3,0)*2+(MOD(HEX2DEC(濁音・半濁音[[#This Row],[Code(全)]]),3)-1)))</f>
        <v>FF8E</v>
      </c>
      <c r="B27" s="1" t="str">
        <f t="shared" si="3"/>
        <v>2</v>
      </c>
      <c r="C27" s="40" t="s">
        <v>728</v>
      </c>
      <c r="D27" s="40" t="s">
        <v>656</v>
      </c>
      <c r="E27" s="40" t="str">
        <f t="shared" si="0"/>
        <v>ポ</v>
      </c>
      <c r="F27" s="41" t="s">
        <v>893</v>
      </c>
      <c r="G27" s="41" t="str">
        <f>DEC2HEX(_xlfn.UNICODE(濁音・半濁音[[#This Row],[表示1]]))</f>
        <v>FF8E</v>
      </c>
      <c r="H27" s="41" t="str">
        <f>LEFT(濁音・半濁音[[#This Row],[表示(半)]],1)</f>
        <v>ﾎ</v>
      </c>
      <c r="I27" s="41" t="str">
        <f>DEC2HEX(_xlfn.UNICODE(濁音・半濁音[[#This Row],[表示2]]))</f>
        <v>FF9F</v>
      </c>
      <c r="J27" s="41" t="str">
        <f>RIGHT(濁音・半濁音[[#This Row],[表示(半)]],1)</f>
        <v>ﾟ</v>
      </c>
      <c r="K27" s="41" t="str">
        <f>DEC2HEX(_xlfn.UNICODE(濁音・半濁音[[#This Row],[表示3]]))</f>
        <v>30DB</v>
      </c>
      <c r="L27" s="41" t="str">
        <f>DBCS(濁音・半濁音[[#This Row],[表示1]])</f>
        <v>ホ</v>
      </c>
      <c r="M27" s="41" t="str">
        <f>TEXT(DEC2HEX(ABS(HEX2DEC(濁音・半濁音[[#This Row],[Code1]])-HEX2DEC(濁音・半濁音[[#This Row],[Code3]]))),"0000")</f>
        <v>CEB3</v>
      </c>
      <c r="N27" s="41" t="str">
        <f>_xlfn.UNICHAR(HEX2DEC(濁音・半濁音[[#This Row],[Code1]])-HEX2DEC(濁音・半濁音[[#This Row],[Offset(清)]]))</f>
        <v>ホ</v>
      </c>
      <c r="O27" s="41" t="str">
        <f>TEXT(DEC2HEX(ABS(HEX2DEC(濁音・半濁音[[#This Row],[Code1]])-HEX2DEC(濁音・半濁音[[#This Row],[Code(全)]]))),"0000")</f>
        <v>CEB1</v>
      </c>
      <c r="P27" s="41" t="str">
        <f>_xlfn.UNICHAR(HEX2DEC(濁音・半濁音[[#This Row],[Code1]])-HEX2DEC(濁音・半濁音[[#This Row],[Offset(濁)]]))</f>
        <v>ポ</v>
      </c>
      <c r="Q27" s="4" t="str">
        <f>"WIDE_KATAKANA_"&amp;濁音・半濁音[[#This Row],[名称]]</f>
        <v>WIDE_KATAKANA_PO</v>
      </c>
      <c r="R27" s="4" t="str">
        <f>"NARROW_KATAKANA_"&amp;濁音・半濁音[[#This Row],[名称]]</f>
        <v>NARROW_KATAKANA_PO</v>
      </c>
      <c r="S27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全角カタカナポ
/// &lt;/summary&gt;
public const char WIDE_KATAKANA_PO = '\uFF8E';</v>
      </c>
      <c r="T27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半角カタカナﾎﾟ
/// &lt;/summary&gt;
public static readonly char[] NARROW_KATAKANA_PO = new [] {'\uFF8E','\uFF9F'};</v>
      </c>
      <c r="U27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'\uFF9F') ?
        Chars.YYYYY:
        Chars.ZZZZZ;
    break;</v>
      </c>
      <c r="V27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Chars.WIDE_KATAKANA_PO:
    resultCharArray[resultIndex++] = Chars.NARROW_KATAKANA_PO[0];
    resultCharArray[resultIndex++] = Chars.NARROW_KATAKANA_PO[1];
    break;</v>
      </c>
      <c r="W27" s="5" t="str">
        <f>"new NarrowWidePair() {Narrow = """&amp;濁音・半濁音[[#This Row],[表示(半)]]&amp;""", Wide = """&amp;濁音・半濁音[[#This Row],[表示(全)]]&amp;"""},"</f>
        <v>new NarrowWidePair() {Narrow = "ﾎﾟ", Wide = "ポ"},</v>
      </c>
      <c r="X27" s="2"/>
      <c r="Y27" s="1"/>
    </row>
    <row r="28" spans="1:25" ht="18.75" customHeight="1" x14ac:dyDescent="0.4">
      <c r="C28" t="s">
        <v>750</v>
      </c>
      <c r="D28" t="s">
        <v>660</v>
      </c>
      <c r="E28" t="str">
        <f t="shared" si="0"/>
        <v>ヴ</v>
      </c>
      <c r="F28" s="4" t="s">
        <v>0</v>
      </c>
      <c r="G28" s="4" t="str">
        <f>DEC2HEX(_xlfn.UNICODE(濁音・半濁音[[#This Row],[表示1]]))</f>
        <v>FF73</v>
      </c>
      <c r="H28" s="4" t="str">
        <f>LEFT(濁音・半濁音[[#This Row],[表示(半)]],1)</f>
        <v>ｳ</v>
      </c>
      <c r="I28" s="4" t="str">
        <f>DEC2HEX(_xlfn.UNICODE(濁音・半濁音[[#This Row],[表示2]]))</f>
        <v>FF9E</v>
      </c>
      <c r="J28" s="4" t="str">
        <f>RIGHT(濁音・半濁音[[#This Row],[表示(半)]],1)</f>
        <v>ﾞ</v>
      </c>
      <c r="K28" s="4" t="str">
        <f>DEC2HEX(_xlfn.UNICODE(濁音・半濁音[[#This Row],[表示3]]))</f>
        <v>30A6</v>
      </c>
      <c r="L28" s="4" t="str">
        <f>DBCS(濁音・半濁音[[#This Row],[表示1]])</f>
        <v>ウ</v>
      </c>
      <c r="M28" s="4" t="str">
        <f>TEXT(DEC2HEX(ABS(HEX2DEC(濁音・半濁音[[#This Row],[Code1]])-HEX2DEC(濁音・半濁音[[#This Row],[Code3]]))),"0000")</f>
        <v>CECD</v>
      </c>
      <c r="N28" s="4" t="str">
        <f>_xlfn.UNICHAR(HEX2DEC(濁音・半濁音[[#This Row],[Code1]])-HEX2DEC(濁音・半濁音[[#This Row],[Offset(清)]]))</f>
        <v>ウ</v>
      </c>
      <c r="O28" s="4" t="str">
        <f>TEXT(DEC2HEX(ABS(HEX2DEC(濁音・半濁音[[#This Row],[Code1]])-HEX2DEC(濁音・半濁音[[#This Row],[Code(全)]]))),"0000")</f>
        <v>CE7F</v>
      </c>
      <c r="P28" s="4" t="str">
        <f>_xlfn.UNICHAR(HEX2DEC(濁音・半濁音[[#This Row],[Code1]])-HEX2DEC(濁音・半濁音[[#This Row],[Offset(濁)]]))</f>
        <v>ヴ</v>
      </c>
      <c r="Q28" s="4" t="str">
        <f>"WIDE_KATAKANA_"&amp;濁音・半濁音[[#This Row],[名称]]</f>
        <v>WIDE_KATAKANA_VU</v>
      </c>
      <c r="R28" s="4" t="str">
        <f>"NARROW_KATAKANA_"&amp;濁音・半濁音[[#This Row],[名称]]</f>
        <v>NARROW_KATAKANA_VU</v>
      </c>
      <c r="S28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全角カタカナヴ
/// &lt;/summary&gt;
public const char WIDE_KATAKANA_VU = '\uFF73';</v>
      </c>
      <c r="T28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半角カタカナｳﾞ
/// &lt;/summary&gt;
public static readonly char[] NARROW_KATAKANA_VU = new [] {'\uFF73','\uFF9E'};</v>
      </c>
      <c r="U28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28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Chars.WIDE_KATAKANA_VU:
    resultCharArray[resultIndex++] = Chars.NARROW_KATAKANA_VU[0];
    resultCharArray[resultIndex++] = Chars.NARROW_KATAKANA_VU[1];
    break;</v>
      </c>
      <c r="W28" s="5" t="str">
        <f>"new NarrowWidePair() {Narrow = """&amp;濁音・半濁音[[#This Row],[表示(半)]]&amp;""", Wide = """&amp;濁音・半濁音[[#This Row],[表示(全)]]&amp;"""},"</f>
        <v>new NarrowWidePair() {Narrow = "ｳﾞ", Wide = "ヴ"},</v>
      </c>
      <c r="X28" s="2"/>
      <c r="Y28" s="1"/>
    </row>
    <row r="29" spans="1:25" ht="18.75" customHeight="1" x14ac:dyDescent="0.4">
      <c r="C29" t="s">
        <v>868</v>
      </c>
      <c r="D29" t="s">
        <v>663</v>
      </c>
      <c r="E29" t="str">
        <f t="shared" si="0"/>
        <v>ヷ</v>
      </c>
      <c r="F29" s="4" t="s">
        <v>894</v>
      </c>
      <c r="G29" s="4" t="str">
        <f>DEC2HEX(_xlfn.UNICODE(濁音・半濁音[[#This Row],[表示1]]))</f>
        <v>FF9C</v>
      </c>
      <c r="H29" s="4" t="str">
        <f>LEFT(濁音・半濁音[[#This Row],[表示(半)]],1)</f>
        <v>ﾜ</v>
      </c>
      <c r="I29" s="4" t="str">
        <f>DEC2HEX(_xlfn.UNICODE(濁音・半濁音[[#This Row],[表示2]]))</f>
        <v>FF9E</v>
      </c>
      <c r="J29" s="4" t="str">
        <f>RIGHT(濁音・半濁音[[#This Row],[表示(半)]],1)</f>
        <v>ﾞ</v>
      </c>
      <c r="K29" s="4" t="str">
        <f>DEC2HEX(_xlfn.UNICODE(濁音・半濁音[[#This Row],[表示3]]))</f>
        <v>30EF</v>
      </c>
      <c r="L29" s="4" t="str">
        <f>DBCS(濁音・半濁音[[#This Row],[表示1]])</f>
        <v>ワ</v>
      </c>
      <c r="M29" s="4" t="str">
        <f>TEXT(DEC2HEX(ABS(HEX2DEC(濁音・半濁音[[#This Row],[Code1]])-HEX2DEC(濁音・半濁音[[#This Row],[Code3]]))),"0000")</f>
        <v>CEAD</v>
      </c>
      <c r="N29" s="4" t="str">
        <f>_xlfn.UNICHAR(HEX2DEC(濁音・半濁音[[#This Row],[Code1]])-HEX2DEC(濁音・半濁音[[#This Row],[Offset(清)]]))</f>
        <v>ワ</v>
      </c>
      <c r="O29" s="4" t="str">
        <f>TEXT(DEC2HEX(ABS(HEX2DEC(濁音・半濁音[[#This Row],[Code1]])-HEX2DEC(濁音・半濁音[[#This Row],[Code(全)]]))),"0000")</f>
        <v>CEA5</v>
      </c>
      <c r="P29" s="4" t="str">
        <f>_xlfn.UNICHAR(HEX2DEC(濁音・半濁音[[#This Row],[Code1]])-HEX2DEC(濁音・半濁音[[#This Row],[Offset(濁)]]))</f>
        <v>ヷ</v>
      </c>
      <c r="Q29" s="4" t="str">
        <f>"WIDE_KATAKANA_"&amp;濁音・半濁音[[#This Row],[名称]]</f>
        <v>WIDE_KATAKANA_VA</v>
      </c>
      <c r="R29" s="4" t="str">
        <f>"NARROW_KATAKANA_"&amp;濁音・半濁音[[#This Row],[名称]]</f>
        <v>NARROW_KATAKANA_VA</v>
      </c>
      <c r="S29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全角カタカナヷ
/// &lt;/summary&gt;
public const char WIDE_KATAKANA_VA = '\uFF9C';</v>
      </c>
      <c r="T29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半角カタカナﾜﾞ
/// &lt;/summary&gt;
public static readonly char[] NARROW_KATAKANA_VA = new [] {'\uFF9C','\uFF9E'};</v>
      </c>
      <c r="U29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29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Chars.WIDE_KATAKANA_VA:
    resultCharArray[resultIndex++] = Chars.NARROW_KATAKANA_VA[0];
    resultCharArray[resultIndex++] = Chars.NARROW_KATAKANA_VA[1];
    break;</v>
      </c>
      <c r="W29" s="5" t="str">
        <f>"new NarrowWidePair() {Narrow = """&amp;濁音・半濁音[[#This Row],[表示(半)]]&amp;""", Wide = """&amp;濁音・半濁音[[#This Row],[表示(全)]]&amp;"""},"</f>
        <v>new NarrowWidePair() {Narrow = "ﾜﾞ", Wide = "ヷ"},</v>
      </c>
      <c r="X29" s="2"/>
      <c r="Y29" s="1"/>
    </row>
    <row r="30" spans="1:25" ht="18.75" customHeight="1" x14ac:dyDescent="0.4">
      <c r="C30" t="s">
        <v>869</v>
      </c>
      <c r="D30" t="s">
        <v>666</v>
      </c>
      <c r="E30" t="str">
        <f t="shared" si="0"/>
        <v>ヺ</v>
      </c>
      <c r="F30" s="4" t="s">
        <v>895</v>
      </c>
      <c r="G30" s="4" t="str">
        <f>DEC2HEX(_xlfn.UNICODE(濁音・半濁音[[#This Row],[表示1]]))</f>
        <v>FF66</v>
      </c>
      <c r="H30" s="4" t="str">
        <f>LEFT(濁音・半濁音[[#This Row],[表示(半)]],1)</f>
        <v>ｦ</v>
      </c>
      <c r="I30" s="4" t="str">
        <f>DEC2HEX(_xlfn.UNICODE(濁音・半濁音[[#This Row],[表示2]]))</f>
        <v>FF9E</v>
      </c>
      <c r="J30" s="4" t="str">
        <f>RIGHT(濁音・半濁音[[#This Row],[表示(半)]],1)</f>
        <v>ﾞ</v>
      </c>
      <c r="K30" s="4" t="str">
        <f>DEC2HEX(_xlfn.UNICODE(濁音・半濁音[[#This Row],[表示3]]))</f>
        <v>30F2</v>
      </c>
      <c r="L30" s="4" t="str">
        <f>DBCS(濁音・半濁音[[#This Row],[表示1]])</f>
        <v>ヲ</v>
      </c>
      <c r="M30" s="4" t="str">
        <f>TEXT(DEC2HEX(ABS(HEX2DEC(濁音・半濁音[[#This Row],[Code1]])-HEX2DEC(濁音・半濁音[[#This Row],[Code3]]))),"0000")</f>
        <v>CE74</v>
      </c>
      <c r="N30" s="4" t="str">
        <f>_xlfn.UNICHAR(HEX2DEC(濁音・半濁音[[#This Row],[Code1]])-HEX2DEC(濁音・半濁音[[#This Row],[Offset(清)]]))</f>
        <v>ヲ</v>
      </c>
      <c r="O30" s="4" t="str">
        <f>TEXT(DEC2HEX(ABS(HEX2DEC(濁音・半濁音[[#This Row],[Code1]])-HEX2DEC(濁音・半濁音[[#This Row],[Code(全)]]))),"0000")</f>
        <v>CE6C</v>
      </c>
      <c r="P30" s="4" t="str">
        <f>_xlfn.UNICHAR(HEX2DEC(濁音・半濁音[[#This Row],[Code1]])-HEX2DEC(濁音・半濁音[[#This Row],[Offset(濁)]]))</f>
        <v>ヺ</v>
      </c>
      <c r="Q30" s="4" t="str">
        <f>"WIDE_KATAKANA_"&amp;濁音・半濁音[[#This Row],[名称]]</f>
        <v>WIDE_KATAKANA_VO</v>
      </c>
      <c r="R30" s="4" t="str">
        <f>"NARROW_KATAKANA_"&amp;濁音・半濁音[[#This Row],[名称]]</f>
        <v>NARROW_KATAKANA_VO</v>
      </c>
      <c r="S30" s="5" t="str">
        <f>"/// &lt;summary&gt;"&amp;CHAR(10)&amp;"/// 全角カタカナ"&amp;濁音・半濁音[[#This Row],[表示(全)]]&amp;CHAR(10)&amp;"/// &lt;/summary&gt;"&amp;CHAR(10)&amp;"public const char "&amp;濁音・半濁音[[#This Row],[変数名（全）]]&amp;" = '\u"&amp;濁音・半濁音[[#This Row],[Code1]]&amp;"';"</f>
        <v>/// &lt;summary&gt;
/// 全角カタカナヺ
/// &lt;/summary&gt;
public const char WIDE_KATAKANA_VO = '\uFF66';</v>
      </c>
      <c r="T30" s="5" t="str">
        <f>"/// &lt;summary&gt;"&amp;CHAR(10)&amp;"/// 半角カタカナ"&amp;濁音・半濁音[[#This Row],[表示(半)]]&amp;CHAR(10)&amp;"/// &lt;/summary&gt;"&amp;CHAR(10)&amp;"public static readonly char[] "&amp;濁音・半濁音[[#This Row],[変数名（半）]]&amp;" = new [] {'\u"&amp;濁音・半濁音[[#This Row],[Code1]]&amp;"','\u"&amp;濁音・半濁音[[#This Row],[Code2]]&amp;"'};"</f>
        <v>/// &lt;summary&gt;
/// 半角カタカナｦﾞ
/// &lt;/summary&gt;
public static readonly char[] NARROW_KATAKANA_VO = new [] {'\uFF66','\uFF9E'};</v>
      </c>
      <c r="U30" s="5" t="str">
        <f>"case Chars.XXXXX:"&amp;CHAR(10)&amp;"    resultCharArray[resultIndex++] = ((I + 1) &lt;= targetCharArrayLength &amp;&amp; targetCharArray[I + 1] == '\u"&amp;濁音・半濁音[[#This Row],[Code2]]&amp;"') ?"&amp;CHAR(10)&amp;"        Chars.YYYYY:"&amp;CHAR(10)&amp;"        Chars.ZZZZZ;"&amp;CHAR(10)&amp;"    break;"</f>
        <v>case Chars.XXXXX:
    resultCharArray[resultIndex++] = ((I + 1) &lt;= targetCharArrayLength &amp;&amp; targetCharArray[I + 1] == '\uFF9E') ?
        Chars.YYYYY:
        Chars.ZZZZZ;
    break;</v>
      </c>
      <c r="V30" s="5" t="str">
        <f>"case Chars."&amp;濁音・半濁音[[#This Row],[変数名（全）]]&amp;":"&amp;CHAR(10)&amp;"    resultCharArray[resultIndex++] = Chars."&amp;濁音・半濁音[[#This Row],[変数名（半）]]&amp;"[0];"&amp;CHAR(10)&amp;"    resultCharArray[resultIndex++] = Chars."&amp;濁音・半濁音[[#This Row],[変数名（半）]]&amp;"[1];"&amp;CHAR(10)&amp;"    break;"</f>
        <v>case Chars.WIDE_KATAKANA_VO:
    resultCharArray[resultIndex++] = Chars.NARROW_KATAKANA_VO[0];
    resultCharArray[resultIndex++] = Chars.NARROW_KATAKANA_VO[1];
    break;</v>
      </c>
      <c r="W30" s="5" t="str">
        <f>"new NarrowWidePair() {Narrow = """&amp;濁音・半濁音[[#This Row],[表示(半)]]&amp;""", Wide = """&amp;濁音・半濁音[[#This Row],[表示(全)]]&amp;"""},"</f>
        <v>new NarrowWidePair() {Narrow = "ｦﾞ", Wide = "ヺ"},</v>
      </c>
      <c r="X30" s="2"/>
      <c r="Y30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このファイルについて</vt:lpstr>
      <vt:lpstr>大文字・小文字</vt:lpstr>
      <vt:lpstr>ひらがな・カタカナ</vt:lpstr>
      <vt:lpstr>半角・全角（濁音・半濁音以外）</vt:lpstr>
      <vt:lpstr>半角・全角（濁音・半濁音）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ad</dc:creator>
  <cp:lastModifiedBy>min ad</cp:lastModifiedBy>
  <dcterms:created xsi:type="dcterms:W3CDTF">2019-01-10T13:27:53Z</dcterms:created>
  <dcterms:modified xsi:type="dcterms:W3CDTF">2019-01-14T07:15:05Z</dcterms:modified>
</cp:coreProperties>
</file>