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attempt-2\"/>
    </mc:Choice>
  </mc:AlternateContent>
  <xr:revisionPtr revIDLastSave="0" documentId="13_ncr:9_{EDE2CFE8-DE8C-43DB-8647-9AEAEB882440}" xr6:coauthVersionLast="47" xr6:coauthVersionMax="47" xr10:uidLastSave="{00000000-0000-0000-0000-000000000000}"/>
  <bookViews>
    <workbookView xWindow="-110" yWindow="-110" windowWidth="19420" windowHeight="10420" xr2:uid="{29DBEF12-2EEB-4B6C-9ABD-BB8F31F735FC}"/>
  </bookViews>
  <sheets>
    <sheet name="ccc1_LK001_0085" sheetId="1" r:id="rId1"/>
  </sheets>
  <calcPr calcId="0"/>
</workbook>
</file>

<file path=xl/calcChain.xml><?xml version="1.0" encoding="utf-8"?>
<calcChain xmlns="http://schemas.openxmlformats.org/spreadsheetml/2006/main">
  <c r="B22" i="1" l="1"/>
  <c r="A21" i="1"/>
  <c r="B20" i="1" a="1"/>
  <c r="B20" i="1" s="1"/>
  <c r="B19" i="1"/>
  <c r="B18" i="1"/>
  <c r="B17" i="1"/>
  <c r="B16" i="1" a="1"/>
  <c r="B16" i="1" s="1"/>
  <c r="B15" i="1" a="1"/>
  <c r="B15" i="1" s="1"/>
  <c r="C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<sst xmlns="http://schemas.openxmlformats.org/spreadsheetml/2006/main" count="88" uniqueCount="67">
  <si>
    <t>Christine's Construction Company</t>
  </si>
  <si>
    <t>Building foundation planner for brick/block walls</t>
  </si>
  <si>
    <t>Soil/Rock data</t>
  </si>
  <si>
    <t>Dry</t>
  </si>
  <si>
    <t>Wet</t>
  </si>
  <si>
    <t>kg/m2</t>
  </si>
  <si>
    <t xml:space="preserve">Data entry </t>
  </si>
  <si>
    <t>Enter all dimensions in metres</t>
  </si>
  <si>
    <t>Soil code</t>
  </si>
  <si>
    <t>Soil/Rock type</t>
  </si>
  <si>
    <t>Width</t>
  </si>
  <si>
    <t>Depth</t>
  </si>
  <si>
    <t>Load bearing pressure</t>
  </si>
  <si>
    <t>Building weighting factor</t>
  </si>
  <si>
    <t>in mm</t>
  </si>
  <si>
    <t>Type of construction:</t>
  </si>
  <si>
    <t>Enter W (freestanding Wall) or B (building)</t>
  </si>
  <si>
    <t>Length of wall:</t>
  </si>
  <si>
    <t>Enter length in metres</t>
  </si>
  <si>
    <t>L</t>
  </si>
  <si>
    <t>Limestone</t>
  </si>
  <si>
    <t>Strip/trench fill</t>
  </si>
  <si>
    <t>Height of wall:</t>
  </si>
  <si>
    <t>Enter height in metres</t>
  </si>
  <si>
    <t>G</t>
  </si>
  <si>
    <t>Granite</t>
  </si>
  <si>
    <t>Code for the type of soil:</t>
  </si>
  <si>
    <t>Enter soil code: C,G,H,J,L,P,S,T,U,V or W</t>
  </si>
  <si>
    <t>S</t>
  </si>
  <si>
    <t>Sandstone</t>
  </si>
  <si>
    <t>Thickness of wall:</t>
  </si>
  <si>
    <t xml:space="preserve">Enter S (single) or D (double) </t>
  </si>
  <si>
    <t>T</t>
  </si>
  <si>
    <t>Shale</t>
  </si>
  <si>
    <t>Soil moisture level:</t>
  </si>
  <si>
    <t>Enter W (wet) or D (dry)</t>
  </si>
  <si>
    <t>V</t>
  </si>
  <si>
    <t>Firm Chalk</t>
  </si>
  <si>
    <t>W</t>
  </si>
  <si>
    <t>Soft chalk</t>
  </si>
  <si>
    <t>Unsuitable</t>
  </si>
  <si>
    <t>Foundations</t>
  </si>
  <si>
    <t>J</t>
  </si>
  <si>
    <t>Gravel</t>
  </si>
  <si>
    <t>Depth:</t>
  </si>
  <si>
    <t>metres</t>
  </si>
  <si>
    <t>H</t>
  </si>
  <si>
    <t>Gravel and sand</t>
  </si>
  <si>
    <t>Width:</t>
  </si>
  <si>
    <t>C</t>
  </si>
  <si>
    <t>Clay</t>
  </si>
  <si>
    <t>Length:</t>
  </si>
  <si>
    <t>P</t>
  </si>
  <si>
    <t>Peat</t>
  </si>
  <si>
    <t>Raft foundation only</t>
  </si>
  <si>
    <t>The volume of foundations will be:</t>
  </si>
  <si>
    <t>cubic metres</t>
  </si>
  <si>
    <t>U</t>
  </si>
  <si>
    <t>Sand</t>
  </si>
  <si>
    <t>The volume of concrete will be:</t>
  </si>
  <si>
    <t>Weight of the wall will be:</t>
  </si>
  <si>
    <t>kilograms</t>
  </si>
  <si>
    <t>Costs per cubic metre</t>
  </si>
  <si>
    <t>Concrete:</t>
  </si>
  <si>
    <t>The concrete for the foundations will cost:</t>
  </si>
  <si>
    <t>Empty portion: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</si>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</sst>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8420-74F7-4C01-B4CD-517F7DCFB7AC}">
  <dimension ref="A1:L22"/>
  <sheetViews>
    <sheetView tabSelected="1" zoomScale="138" zoomScaleNormal="100" workbookViewId="0">
      <selection activeCell="B11" sqref="B11"/>
    </sheetView>
  </sheetViews>
  <sheetFormatPr defaultRowHeight="14.5" x14ac:dyDescent="0.35"/>
  <cols>
    <col min="1" max="1" width="39.26953125" style="4" customWidth="1"/>
    <col min="2" max="2" width="7.26953125" customWidth="1"/>
    <col min="3" max="3" width="37.08984375" style="5" bestFit="1" customWidth="1"/>
    <col min="5" max="5" width="13.36328125" customWidth="1"/>
    <col min="6" max="6" width="13.7265625" bestFit="1" customWidth="1"/>
    <col min="7" max="7" width="16.81640625" bestFit="1" customWidth="1"/>
    <col min="8" max="11" width="5.7265625" bestFit="1" customWidth="1"/>
    <col min="12" max="12" width="7" customWidth="1"/>
  </cols>
  <sheetData>
    <row r="1" spans="1:12" ht="37" x14ac:dyDescent="0.85">
      <c r="A1" s="1" t="s">
        <v>0</v>
      </c>
      <c r="B1" s="1"/>
      <c r="C1" s="1"/>
    </row>
    <row r="3" spans="1:12" ht="23.5" x14ac:dyDescent="0.55000000000000004">
      <c r="A3" s="2" t="s">
        <v>1</v>
      </c>
      <c r="B3" s="2"/>
      <c r="C3" s="2"/>
      <c r="E3" s="8" t="s">
        <v>2</v>
      </c>
      <c r="H3" t="s">
        <v>3</v>
      </c>
      <c r="I3" t="s">
        <v>4</v>
      </c>
      <c r="J3" t="s">
        <v>3</v>
      </c>
      <c r="K3" t="s">
        <v>4</v>
      </c>
      <c r="L3" t="s">
        <v>5</v>
      </c>
    </row>
    <row r="4" spans="1:12" ht="7.5" customHeight="1" x14ac:dyDescent="0.35"/>
    <row r="5" spans="1:12" x14ac:dyDescent="0.35">
      <c r="A5" s="6" t="s">
        <v>6</v>
      </c>
      <c r="C5" s="7" t="s">
        <v>7</v>
      </c>
      <c r="E5" t="s">
        <v>8</v>
      </c>
      <c r="F5" t="s">
        <v>9</v>
      </c>
      <c r="H5" t="s">
        <v>10</v>
      </c>
      <c r="I5" t="s">
        <v>10</v>
      </c>
      <c r="J5" t="s">
        <v>11</v>
      </c>
      <c r="K5" t="s">
        <v>11</v>
      </c>
      <c r="L5" t="s">
        <v>12</v>
      </c>
    </row>
    <row r="6" spans="1:12" x14ac:dyDescent="0.35">
      <c r="A6" s="4" t="s">
        <v>13</v>
      </c>
      <c r="B6" s="3">
        <v>1.36</v>
      </c>
      <c r="H6" t="s">
        <v>14</v>
      </c>
      <c r="I6" t="s">
        <v>14</v>
      </c>
      <c r="J6" t="s">
        <v>14</v>
      </c>
      <c r="K6" t="s">
        <v>14</v>
      </c>
    </row>
    <row r="7" spans="1:12" x14ac:dyDescent="0.35">
      <c r="A7" s="4" t="s">
        <v>15</v>
      </c>
      <c r="B7" s="3" t="s">
        <v>66</v>
      </c>
      <c r="C7" s="5" t="s">
        <v>16</v>
      </c>
    </row>
    <row r="8" spans="1:12" x14ac:dyDescent="0.35">
      <c r="A8" s="4" t="s">
        <v>17</v>
      </c>
      <c r="B8" s="3">
        <v>4</v>
      </c>
      <c r="C8" s="5" t="s">
        <v>18</v>
      </c>
      <c r="E8" t="s">
        <v>19</v>
      </c>
      <c r="F8" t="s">
        <v>20</v>
      </c>
      <c r="G8" t="s">
        <v>21</v>
      </c>
      <c r="H8">
        <v>600</v>
      </c>
      <c r="I8">
        <v>600</v>
      </c>
      <c r="J8">
        <v>500</v>
      </c>
      <c r="K8">
        <v>600</v>
      </c>
      <c r="L8">
        <v>30000</v>
      </c>
    </row>
    <row r="9" spans="1:12" x14ac:dyDescent="0.35">
      <c r="A9" s="4" t="s">
        <v>22</v>
      </c>
      <c r="B9" s="3">
        <v>1.5</v>
      </c>
      <c r="C9" s="5" t="s">
        <v>23</v>
      </c>
      <c r="E9" t="s">
        <v>24</v>
      </c>
      <c r="F9" t="s">
        <v>25</v>
      </c>
      <c r="G9" t="s">
        <v>21</v>
      </c>
      <c r="H9">
        <v>600</v>
      </c>
      <c r="I9">
        <v>600</v>
      </c>
      <c r="J9">
        <v>200</v>
      </c>
      <c r="K9">
        <v>200</v>
      </c>
      <c r="L9">
        <v>59000</v>
      </c>
    </row>
    <row r="10" spans="1:12" x14ac:dyDescent="0.35">
      <c r="A10" s="4" t="s">
        <v>26</v>
      </c>
      <c r="B10" s="3" t="s">
        <v>49</v>
      </c>
      <c r="C10" s="5" t="s">
        <v>27</v>
      </c>
      <c r="E10" t="s">
        <v>28</v>
      </c>
      <c r="F10" t="s">
        <v>29</v>
      </c>
      <c r="G10" t="s">
        <v>21</v>
      </c>
      <c r="H10">
        <v>600</v>
      </c>
      <c r="I10">
        <v>600</v>
      </c>
      <c r="J10">
        <v>500</v>
      </c>
      <c r="K10">
        <v>500</v>
      </c>
      <c r="L10">
        <v>30000</v>
      </c>
    </row>
    <row r="11" spans="1:12" x14ac:dyDescent="0.35">
      <c r="A11" s="4" t="s">
        <v>30</v>
      </c>
      <c r="B11" s="3" t="s">
        <v>28</v>
      </c>
      <c r="C11" s="5" t="s">
        <v>31</v>
      </c>
      <c r="E11" t="s">
        <v>32</v>
      </c>
      <c r="F11" t="s">
        <v>33</v>
      </c>
      <c r="G11" t="s">
        <v>21</v>
      </c>
      <c r="H11">
        <v>600</v>
      </c>
      <c r="I11">
        <v>600</v>
      </c>
      <c r="J11">
        <v>500</v>
      </c>
      <c r="K11">
        <v>500</v>
      </c>
      <c r="L11">
        <v>27000</v>
      </c>
    </row>
    <row r="12" spans="1:12" x14ac:dyDescent="0.35">
      <c r="A12" s="4" t="s">
        <v>34</v>
      </c>
      <c r="B12" s="3" t="s">
        <v>38</v>
      </c>
      <c r="C12" s="5" t="s">
        <v>35</v>
      </c>
      <c r="E12" t="s">
        <v>36</v>
      </c>
      <c r="F12" t="s">
        <v>37</v>
      </c>
      <c r="G12" t="s">
        <v>21</v>
      </c>
      <c r="H12">
        <v>450</v>
      </c>
      <c r="I12">
        <v>450</v>
      </c>
      <c r="J12">
        <v>700</v>
      </c>
      <c r="K12">
        <v>700</v>
      </c>
      <c r="L12">
        <v>30000</v>
      </c>
    </row>
    <row r="13" spans="1:12" x14ac:dyDescent="0.35">
      <c r="B13" s="3"/>
      <c r="E13" t="s">
        <v>38</v>
      </c>
      <c r="F13" t="s">
        <v>39</v>
      </c>
      <c r="G13" t="s">
        <v>40</v>
      </c>
    </row>
    <row r="14" spans="1:12" x14ac:dyDescent="0.35">
      <c r="A14" s="6" t="s">
        <v>41</v>
      </c>
      <c r="B14" s="3"/>
      <c r="C14" s="5" t="str">
        <f>IF(B10="", "", IF(OR(B10="W", B10="P"), "Strip foundations are not suitable for this site", ""))</f>
        <v/>
      </c>
      <c r="E14" t="s">
        <v>42</v>
      </c>
      <c r="F14" t="s">
        <v>43</v>
      </c>
      <c r="G14" t="s">
        <v>21</v>
      </c>
      <c r="H14">
        <v>450</v>
      </c>
      <c r="I14">
        <v>900</v>
      </c>
      <c r="J14">
        <v>700</v>
      </c>
      <c r="K14">
        <v>800</v>
      </c>
      <c r="L14">
        <v>25000</v>
      </c>
    </row>
    <row r="15" spans="1:12" x14ac:dyDescent="0.35">
      <c r="A15" s="4" t="s">
        <v>44</v>
      </c>
      <c r="B15" s="3" cm="1">
        <f t="array" ref="B15">IF(C14&lt;&gt;"", "", _xlfn.XLOOKUP(B10, E8:E18,  _xlfn.IFS(B12="W", K8:K18, B12="D", J8:J18) )/1000)</f>
        <v>3</v>
      </c>
      <c r="C15" s="5" t="s">
        <v>45</v>
      </c>
      <c r="E15" t="s">
        <v>46</v>
      </c>
      <c r="F15" t="s">
        <v>47</v>
      </c>
      <c r="G15" t="s">
        <v>21</v>
      </c>
      <c r="H15">
        <v>450</v>
      </c>
      <c r="I15">
        <v>900</v>
      </c>
      <c r="J15">
        <v>700</v>
      </c>
      <c r="K15">
        <v>700</v>
      </c>
      <c r="L15">
        <v>20000</v>
      </c>
    </row>
    <row r="16" spans="1:12" x14ac:dyDescent="0.35">
      <c r="A16" s="4" t="s">
        <v>48</v>
      </c>
      <c r="B16" s="3" cm="1">
        <f t="array" ref="B16">IF(C14&lt;&gt;"", "", _xlfn.XLOOKUP(B10, E8:E18,  _xlfn.IFS(B12="W", I8:I18, B12="D", H8:H18) )/1000)</f>
        <v>1</v>
      </c>
      <c r="C16" s="5" t="s">
        <v>45</v>
      </c>
      <c r="E16" t="s">
        <v>49</v>
      </c>
      <c r="F16" t="s">
        <v>50</v>
      </c>
      <c r="G16" t="s">
        <v>21</v>
      </c>
      <c r="H16">
        <v>700</v>
      </c>
      <c r="I16">
        <v>1000</v>
      </c>
      <c r="J16">
        <v>1000</v>
      </c>
      <c r="K16">
        <v>3000</v>
      </c>
      <c r="L16">
        <v>10000</v>
      </c>
    </row>
    <row r="17" spans="1:12" x14ac:dyDescent="0.35">
      <c r="A17" s="4" t="s">
        <v>51</v>
      </c>
      <c r="B17" s="3">
        <f>IF(C14&lt;&gt;"", "", B8)</f>
        <v>4</v>
      </c>
      <c r="C17" s="5" t="s">
        <v>45</v>
      </c>
      <c r="E17" t="s">
        <v>52</v>
      </c>
      <c r="F17" t="s">
        <v>53</v>
      </c>
      <c r="G17" t="s">
        <v>54</v>
      </c>
    </row>
    <row r="18" spans="1:12" x14ac:dyDescent="0.35">
      <c r="A18" s="4" t="s">
        <v>55</v>
      </c>
      <c r="B18" s="3">
        <f>IF(C14&lt;&gt;"", "", B15*B16*B17)</f>
        <v>12</v>
      </c>
      <c r="C18" s="5" t="s">
        <v>56</v>
      </c>
      <c r="E18" t="s">
        <v>57</v>
      </c>
      <c r="F18" t="s">
        <v>58</v>
      </c>
      <c r="G18" t="s">
        <v>21</v>
      </c>
      <c r="H18">
        <v>600</v>
      </c>
      <c r="I18">
        <v>600</v>
      </c>
      <c r="J18">
        <v>800</v>
      </c>
      <c r="K18">
        <v>700</v>
      </c>
      <c r="L18">
        <v>15000</v>
      </c>
    </row>
    <row r="19" spans="1:12" x14ac:dyDescent="0.35">
      <c r="A19" s="4" t="s">
        <v>59</v>
      </c>
      <c r="B19" s="3">
        <f>IF(C14&lt;&gt;"", "", ROUNDUP(B18*1.07, 2))</f>
        <v>12.84</v>
      </c>
      <c r="C19" s="5" t="s">
        <v>56</v>
      </c>
    </row>
    <row r="20" spans="1:12" x14ac:dyDescent="0.35">
      <c r="A20" s="4" t="s">
        <v>60</v>
      </c>
      <c r="B20" cm="1">
        <f t="array" ref="B20">_xlfn.IFS(UPPER(B11)="S", B8*B9*55*3.5, UPPER(B11)="D", B8*B9*55*3.5*2)*IF(UPPER(B7)="B", 1.5, 1)</f>
        <v>1732.5</v>
      </c>
      <c r="C20" s="5" t="s">
        <v>61</v>
      </c>
      <c r="E20" s="8" t="s">
        <v>62</v>
      </c>
    </row>
    <row r="21" spans="1:12" x14ac:dyDescent="0.35">
      <c r="A21" s="9" t="str">
        <f>IF((B20/B8)&gt;_xlfn.XLOOKUP(B10, E8:E18, L8:L18), "Exceeds the foundation’s load bearing", "")</f>
        <v/>
      </c>
      <c r="E21" t="s">
        <v>63</v>
      </c>
      <c r="F21">
        <v>85.3</v>
      </c>
    </row>
    <row r="22" spans="1:12" x14ac:dyDescent="0.35">
      <c r="A22" s="6" t="s">
        <v>64</v>
      </c>
      <c r="B22">
        <f>IF(C14&lt;&gt;"", "",B19*F21+(6-MOD(B19, 6)))</f>
        <v>1100.412</v>
      </c>
      <c r="E22" t="s">
        <v>65</v>
      </c>
      <c r="F22">
        <v>22</v>
      </c>
    </row>
  </sheetData>
  <mergeCells count="2">
    <mergeCell ref="A3:C3"/>
    <mergeCell ref="A1:C1"/>
  </mergeCells>
  <conditionalFormatting sqref="C14">
    <cfRule type="cellIs" dxfId="3" priority="2" operator="notEqual">
      <formula>""</formula>
    </cfRule>
  </conditionalFormatting>
  <conditionalFormatting sqref="A21">
    <cfRule type="cellIs" dxfId="2" priority="1" operator="notEqual">
      <formula>""</formula>
    </cfRule>
  </conditionalFormatting>
  <dataValidations count="6">
    <dataValidation type="list" allowBlank="1" showDropDown="1" showInputMessage="1" showErrorMessage="1" error="Valid inputs are W and B only" prompt="Enter W (for freestanding wall) or B (for building)" sqref="B7" xr:uid="{5252B15A-6AEC-405C-AD99-F632182022EF}">
      <formula1>"W, B"</formula1>
    </dataValidation>
    <dataValidation type="decimal" operator="greaterThan" allowBlank="1" showInputMessage="1" showErrorMessage="1" error="Enter a number greater than 0" prompt="Length in metres" sqref="B8" xr:uid="{D7C50A87-48E5-4D02-9B85-B253B5C23DD1}">
      <formula1>0</formula1>
    </dataValidation>
    <dataValidation type="decimal" operator="greaterThan" allowBlank="1" showInputMessage="1" showErrorMessage="1" error="Enter a number greater than 0." prompt="Height in metres" sqref="B9" xr:uid="{23F966B6-16EB-4BB4-AFA3-400647D80798}">
      <formula1>0</formula1>
    </dataValidation>
    <dataValidation type="list" allowBlank="1" showDropDown="1" showInputMessage="1" showErrorMessage="1" error="Valid inputs are C,G,H,J,L,P,S,T,U,V or W only." prompt="Soil Code" sqref="B10" xr:uid="{AF35F8F4-3469-4B7F-B3DC-76D75A3BB2B9}">
      <formula1>"C,G,H,J,L,P,S,T,U,V,W"</formula1>
    </dataValidation>
    <dataValidation allowBlank="1" showInputMessage="1" showErrorMessage="1" error="Valid inputs are S and D only" prompt="Enter S (for single) and D (for double)" sqref="B11" xr:uid="{BB44EE4D-5ECB-4043-AFF6-4A121624EE58}"/>
    <dataValidation type="list" allowBlank="1" showDropDown="1" showInputMessage="1" showErrorMessage="1" error="Valid inputs are W and D only" prompt="Enter W (for wet) and D (for dry)" sqref="B12" xr:uid="{C0707183-AEDB-4873-8437-7ED4BF620D44}">
      <formula1>"W, D"</formula1>
    </dataValidation>
  </dataValidations>
  <pageMargins left="0.7" right="0.7" top="0.75" bottom="0.75" header="0.3" footer="0.3"/>
  <pageSetup paperSize="0" orientation="portrait" horizontalDpi="1200" verticalDpi="1200" r:id="rId1"/>
  <headerFooter>
    <oddFooter xml:space="preserve">&amp;LCreated at: &amp;T on &amp;D&amp;R&amp;Z&amp;F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ccc1_LK001_0085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2024-09-29T10:00:45Z</dcterms:created>
  <dcterms:modified xsi:type="dcterms:W3CDTF">2024-09-29T12:06:44Z</dcterms:modified>
</cp:coreProperties>
</file>