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june\9626_s21_sf_02\"/>
    </mc:Choice>
  </mc:AlternateContent>
  <xr:revisionPtr revIDLastSave="0" documentId="13_ncr:1_{B9E8BE92-8DAD-42D4-BA4D-4688C171C89E}" xr6:coauthVersionLast="47" xr6:coauthVersionMax="47" xr10:uidLastSave="{00000000-0000-0000-0000-000000000000}"/>
  <bookViews>
    <workbookView xWindow="-110" yWindow="-110" windowWidth="19420" windowHeight="10420" xr2:uid="{72B64DF3-9C37-4D92-AA60-7D0FCBA6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A21" i="1" s="1"/>
  <c r="B19" i="1"/>
  <c r="B18" i="1"/>
  <c r="B17" i="1"/>
  <c r="B16" i="1"/>
  <c r="B15" i="1"/>
  <c r="C14" i="1"/>
</calcChain>
</file>

<file path=xl/sharedStrings.xml><?xml version="1.0" encoding="utf-8"?>
<sst xmlns="http://schemas.openxmlformats.org/spreadsheetml/2006/main" count="88" uniqueCount="66">
  <si>
    <t>Christine's Construction Company</t>
  </si>
  <si>
    <t>Building foundation planner for brick/block walls</t>
  </si>
  <si>
    <t>Data entry</t>
  </si>
  <si>
    <t>Building weighting factor</t>
  </si>
  <si>
    <t>Type of construction</t>
  </si>
  <si>
    <t>Length of wall</t>
  </si>
  <si>
    <t>Height of wall</t>
  </si>
  <si>
    <t>Code for the type of soil</t>
  </si>
  <si>
    <t>Thickness of wall</t>
  </si>
  <si>
    <t>Soil moisture level</t>
  </si>
  <si>
    <t>Foundations</t>
  </si>
  <si>
    <t>Depth</t>
  </si>
  <si>
    <t>Length</t>
  </si>
  <si>
    <t>The volume of foundations will be</t>
  </si>
  <si>
    <t>The volume of concrete will be</t>
  </si>
  <si>
    <t>Weight of the wall will be</t>
  </si>
  <si>
    <t>The concrete for the foundations will cost</t>
  </si>
  <si>
    <t>Enter all dimensions in meters</t>
  </si>
  <si>
    <t>Enter W (freestanding building) or B (building)</t>
  </si>
  <si>
    <t>Enter length in meters</t>
  </si>
  <si>
    <t>Enter height in meters</t>
  </si>
  <si>
    <t>Enter soil code: C,G,H,J,L,P,T,U,V, or W</t>
  </si>
  <si>
    <t>Enter S (single) or D (double)</t>
  </si>
  <si>
    <t>meters</t>
  </si>
  <si>
    <t>cubic meters</t>
  </si>
  <si>
    <t>kilograms</t>
  </si>
  <si>
    <t>Soil/Rock data</t>
  </si>
  <si>
    <t>Soil Code</t>
  </si>
  <si>
    <t>Soil/Rock type</t>
  </si>
  <si>
    <t>L</t>
  </si>
  <si>
    <t>G</t>
  </si>
  <si>
    <t>S</t>
  </si>
  <si>
    <t>T</t>
  </si>
  <si>
    <t>V</t>
  </si>
  <si>
    <t>W</t>
  </si>
  <si>
    <t>J</t>
  </si>
  <si>
    <t>H</t>
  </si>
  <si>
    <t>C</t>
  </si>
  <si>
    <t>P</t>
  </si>
  <si>
    <t>U</t>
  </si>
  <si>
    <t>Costs per cubic meter</t>
  </si>
  <si>
    <t>Conrete:</t>
  </si>
  <si>
    <t>Empty portion:</t>
  </si>
  <si>
    <t>Limestone</t>
  </si>
  <si>
    <t>Granite</t>
  </si>
  <si>
    <t>Sandstone</t>
  </si>
  <si>
    <t>Shale</t>
  </si>
  <si>
    <t>Firm Chalk</t>
  </si>
  <si>
    <t>Soft Chalk</t>
  </si>
  <si>
    <t>Gravel</t>
  </si>
  <si>
    <t>Gravel and Sand</t>
  </si>
  <si>
    <t>Clay</t>
  </si>
  <si>
    <t>Peat</t>
  </si>
  <si>
    <t>Sand</t>
  </si>
  <si>
    <t>Strip/trench fill</t>
  </si>
  <si>
    <t>Unsuitable</t>
  </si>
  <si>
    <t>Raft foundation only</t>
  </si>
  <si>
    <t>Dry</t>
  </si>
  <si>
    <t>Wet</t>
  </si>
  <si>
    <t>kg/m2</t>
  </si>
  <si>
    <t>Width</t>
  </si>
  <si>
    <t>in mm</t>
  </si>
  <si>
    <t>Load bearing pressure</t>
  </si>
  <si>
    <t>Enter W (wet) or D (dry)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</si>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</sst>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1" fillId="0" borderId="0" xfId="0" applyFont="1" applyProtection="1"/>
    <xf numFmtId="0" fontId="0" fillId="0" borderId="0" xfId="0" applyAlignment="1" applyProtection="1">
      <alignment horizontal="center" vertical="center"/>
    </xf>
    <xf numFmtId="164" fontId="0" fillId="0" borderId="0" xfId="0" applyNumberFormat="1" applyProtection="1"/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CE24-3A31-49A1-B3B5-52A1F0AF2D0F}">
  <dimension ref="A1:L24"/>
  <sheetViews>
    <sheetView tabSelected="1" zoomScale="119" workbookViewId="0">
      <selection activeCell="F3" sqref="F3"/>
    </sheetView>
  </sheetViews>
  <sheetFormatPr defaultRowHeight="14.5" x14ac:dyDescent="0.35"/>
  <cols>
    <col min="1" max="1" width="34.26953125" style="2" bestFit="1" customWidth="1"/>
    <col min="2" max="2" width="8.7265625" style="2"/>
    <col min="3" max="3" width="37.453125" style="2" bestFit="1" customWidth="1"/>
    <col min="4" max="4" width="8.7265625" style="2"/>
    <col min="5" max="5" width="12.453125" style="2" bestFit="1" customWidth="1"/>
    <col min="6" max="6" width="13.81640625" style="2" bestFit="1" customWidth="1"/>
    <col min="7" max="7" width="16.81640625" style="2" bestFit="1" customWidth="1"/>
    <col min="8" max="11" width="8.7265625" style="2"/>
    <col min="12" max="12" width="11.453125" style="2" customWidth="1"/>
    <col min="13" max="16384" width="8.7265625" style="2"/>
  </cols>
  <sheetData>
    <row r="1" spans="1:12" ht="37" x14ac:dyDescent="0.85">
      <c r="A1" s="1" t="s">
        <v>0</v>
      </c>
      <c r="B1" s="1"/>
      <c r="C1" s="1"/>
    </row>
    <row r="3" spans="1:12" ht="23.5" x14ac:dyDescent="0.55000000000000004">
      <c r="A3" s="3" t="s">
        <v>1</v>
      </c>
      <c r="B3" s="3"/>
      <c r="C3" s="3"/>
      <c r="E3" s="2" t="s">
        <v>26</v>
      </c>
      <c r="H3" s="2" t="s">
        <v>57</v>
      </c>
      <c r="I3" s="2" t="s">
        <v>58</v>
      </c>
      <c r="J3" s="2" t="s">
        <v>57</v>
      </c>
      <c r="K3" s="2" t="s">
        <v>58</v>
      </c>
      <c r="L3" s="2" t="s">
        <v>59</v>
      </c>
    </row>
    <row r="4" spans="1:12" ht="7" customHeight="1" x14ac:dyDescent="0.35">
      <c r="A4" s="8"/>
      <c r="C4" s="8"/>
    </row>
    <row r="5" spans="1:12" x14ac:dyDescent="0.35">
      <c r="A5" s="9" t="s">
        <v>2</v>
      </c>
      <c r="C5" s="11" t="s">
        <v>17</v>
      </c>
      <c r="E5" s="2" t="s">
        <v>27</v>
      </c>
      <c r="F5" s="2" t="s">
        <v>28</v>
      </c>
      <c r="H5" s="2" t="s">
        <v>60</v>
      </c>
      <c r="I5" s="2" t="s">
        <v>60</v>
      </c>
      <c r="J5" s="2" t="s">
        <v>11</v>
      </c>
      <c r="K5" s="2" t="s">
        <v>11</v>
      </c>
      <c r="L5" s="4" t="s">
        <v>62</v>
      </c>
    </row>
    <row r="6" spans="1:12" x14ac:dyDescent="0.35">
      <c r="A6" s="10" t="s">
        <v>3</v>
      </c>
      <c r="B6" s="5">
        <v>1.36</v>
      </c>
      <c r="C6" s="8"/>
      <c r="H6" s="2" t="s">
        <v>61</v>
      </c>
      <c r="I6" s="2" t="s">
        <v>61</v>
      </c>
      <c r="J6" s="2" t="s">
        <v>61</v>
      </c>
      <c r="K6" s="2" t="s">
        <v>61</v>
      </c>
      <c r="L6" s="4"/>
    </row>
    <row r="7" spans="1:12" x14ac:dyDescent="0.35">
      <c r="A7" s="10" t="s">
        <v>4</v>
      </c>
      <c r="B7" s="5" t="s">
        <v>64</v>
      </c>
      <c r="C7" s="8" t="s">
        <v>18</v>
      </c>
    </row>
    <row r="8" spans="1:12" x14ac:dyDescent="0.35">
      <c r="A8" s="10" t="s">
        <v>5</v>
      </c>
      <c r="B8" s="5">
        <v>4</v>
      </c>
      <c r="C8" s="8" t="s">
        <v>19</v>
      </c>
      <c r="E8" s="2" t="s">
        <v>29</v>
      </c>
      <c r="F8" s="2" t="s">
        <v>43</v>
      </c>
      <c r="G8" s="2" t="s">
        <v>54</v>
      </c>
      <c r="H8" s="2">
        <v>600</v>
      </c>
      <c r="I8" s="2">
        <v>600</v>
      </c>
      <c r="J8" s="2">
        <v>500</v>
      </c>
      <c r="K8" s="2">
        <v>600</v>
      </c>
      <c r="L8" s="2">
        <v>30000</v>
      </c>
    </row>
    <row r="9" spans="1:12" x14ac:dyDescent="0.35">
      <c r="A9" s="10" t="s">
        <v>6</v>
      </c>
      <c r="B9" s="5">
        <v>1.5</v>
      </c>
      <c r="C9" s="8" t="s">
        <v>20</v>
      </c>
      <c r="E9" s="2" t="s">
        <v>30</v>
      </c>
      <c r="F9" s="2" t="s">
        <v>44</v>
      </c>
      <c r="G9" s="2" t="s">
        <v>54</v>
      </c>
      <c r="H9" s="2">
        <v>600</v>
      </c>
      <c r="I9" s="2">
        <v>600</v>
      </c>
      <c r="J9" s="2">
        <v>200</v>
      </c>
      <c r="K9" s="2">
        <v>200</v>
      </c>
      <c r="L9" s="2">
        <v>59000</v>
      </c>
    </row>
    <row r="10" spans="1:12" x14ac:dyDescent="0.35">
      <c r="A10" s="10" t="s">
        <v>7</v>
      </c>
      <c r="B10" s="5" t="s">
        <v>29</v>
      </c>
      <c r="C10" s="8" t="s">
        <v>21</v>
      </c>
      <c r="E10" s="2" t="s">
        <v>31</v>
      </c>
      <c r="F10" s="2" t="s">
        <v>45</v>
      </c>
      <c r="G10" s="2" t="s">
        <v>54</v>
      </c>
      <c r="H10" s="2">
        <v>600</v>
      </c>
      <c r="I10" s="2">
        <v>600</v>
      </c>
      <c r="J10" s="2">
        <v>500</v>
      </c>
      <c r="K10" s="2">
        <v>500</v>
      </c>
      <c r="L10" s="2">
        <v>30000</v>
      </c>
    </row>
    <row r="11" spans="1:12" x14ac:dyDescent="0.35">
      <c r="A11" s="10" t="s">
        <v>8</v>
      </c>
      <c r="B11" s="5" t="s">
        <v>31</v>
      </c>
      <c r="C11" s="8" t="s">
        <v>22</v>
      </c>
      <c r="E11" s="2" t="s">
        <v>32</v>
      </c>
      <c r="F11" s="2" t="s">
        <v>46</v>
      </c>
      <c r="G11" s="2" t="s">
        <v>54</v>
      </c>
      <c r="H11" s="2">
        <v>600</v>
      </c>
      <c r="I11" s="2">
        <v>600</v>
      </c>
      <c r="J11" s="2">
        <v>500</v>
      </c>
      <c r="K11" s="2">
        <v>500</v>
      </c>
      <c r="L11" s="2">
        <v>27000</v>
      </c>
    </row>
    <row r="12" spans="1:12" x14ac:dyDescent="0.35">
      <c r="A12" s="10" t="s">
        <v>9</v>
      </c>
      <c r="B12" s="5" t="s">
        <v>65</v>
      </c>
      <c r="C12" s="8" t="s">
        <v>63</v>
      </c>
      <c r="E12" s="2" t="s">
        <v>33</v>
      </c>
      <c r="F12" s="2" t="s">
        <v>47</v>
      </c>
      <c r="G12" s="2" t="s">
        <v>54</v>
      </c>
      <c r="H12" s="2">
        <v>450</v>
      </c>
      <c r="I12" s="2">
        <v>450</v>
      </c>
      <c r="J12" s="2">
        <v>700</v>
      </c>
      <c r="K12" s="2">
        <v>700</v>
      </c>
      <c r="L12" s="2">
        <v>30000</v>
      </c>
    </row>
    <row r="13" spans="1:12" x14ac:dyDescent="0.35">
      <c r="A13" s="10"/>
      <c r="B13" s="5"/>
      <c r="C13" s="8"/>
      <c r="E13" s="2" t="s">
        <v>34</v>
      </c>
      <c r="F13" s="2" t="s">
        <v>48</v>
      </c>
      <c r="G13" s="2" t="s">
        <v>55</v>
      </c>
    </row>
    <row r="14" spans="1:12" x14ac:dyDescent="0.35">
      <c r="A14" s="9" t="s">
        <v>10</v>
      </c>
      <c r="B14" s="5"/>
      <c r="C14" s="8" t="str">
        <f>IF(OR(B10=E13, B10=E17), "Strip foundations are not suitable for this site", "")</f>
        <v/>
      </c>
      <c r="E14" s="2" t="s">
        <v>35</v>
      </c>
      <c r="F14" s="2" t="s">
        <v>49</v>
      </c>
      <c r="G14" s="2" t="s">
        <v>54</v>
      </c>
      <c r="H14" s="2">
        <v>450</v>
      </c>
      <c r="I14" s="2">
        <v>900</v>
      </c>
      <c r="J14" s="2">
        <v>700</v>
      </c>
      <c r="K14" s="2">
        <v>800</v>
      </c>
      <c r="L14" s="2">
        <v>25000</v>
      </c>
    </row>
    <row r="15" spans="1:12" x14ac:dyDescent="0.35">
      <c r="A15" s="10" t="s">
        <v>11</v>
      </c>
      <c r="B15" s="12">
        <f>IF(C14&lt;&gt;"", "",  VLOOKUP(B10, E8:L18,  IF(B12="W", 7, 6), FALSE)/1000)</f>
        <v>0.5</v>
      </c>
      <c r="C15" s="8" t="s">
        <v>23</v>
      </c>
      <c r="E15" s="2" t="s">
        <v>36</v>
      </c>
      <c r="F15" s="2" t="s">
        <v>50</v>
      </c>
      <c r="G15" s="2" t="s">
        <v>54</v>
      </c>
      <c r="H15" s="2">
        <v>450</v>
      </c>
      <c r="I15" s="2">
        <v>900</v>
      </c>
      <c r="J15" s="2">
        <v>700</v>
      </c>
      <c r="K15" s="2">
        <v>700</v>
      </c>
      <c r="L15" s="2">
        <v>20000</v>
      </c>
    </row>
    <row r="16" spans="1:12" x14ac:dyDescent="0.35">
      <c r="A16" s="10" t="s">
        <v>60</v>
      </c>
      <c r="B16" s="12">
        <f>IF(C14&lt;&gt;"", "",  VLOOKUP(B10, E8:L18,  IF(B12="W", 5, 4), FALSE)/1000)</f>
        <v>0.6</v>
      </c>
      <c r="C16" s="8" t="s">
        <v>23</v>
      </c>
      <c r="E16" s="2" t="s">
        <v>37</v>
      </c>
      <c r="F16" s="2" t="s">
        <v>51</v>
      </c>
      <c r="G16" s="2" t="s">
        <v>54</v>
      </c>
      <c r="H16" s="2">
        <v>700</v>
      </c>
      <c r="I16" s="2">
        <v>1000</v>
      </c>
      <c r="J16" s="2">
        <v>1000</v>
      </c>
      <c r="K16" s="2">
        <v>3000</v>
      </c>
      <c r="L16" s="2">
        <v>10000</v>
      </c>
    </row>
    <row r="17" spans="1:12" x14ac:dyDescent="0.35">
      <c r="A17" s="10" t="s">
        <v>12</v>
      </c>
      <c r="B17" s="12">
        <f>IF(C14&lt;&gt;"", "", B8)</f>
        <v>4</v>
      </c>
      <c r="C17" s="8" t="s">
        <v>23</v>
      </c>
      <c r="E17" s="2" t="s">
        <v>38</v>
      </c>
      <c r="F17" s="2" t="s">
        <v>52</v>
      </c>
      <c r="G17" s="2" t="s">
        <v>56</v>
      </c>
    </row>
    <row r="18" spans="1:12" x14ac:dyDescent="0.35">
      <c r="A18" s="10" t="s">
        <v>13</v>
      </c>
      <c r="B18" s="12">
        <f>IF(C14&lt;&gt;"", "", B15*B16*B17)</f>
        <v>1.2</v>
      </c>
      <c r="C18" s="8" t="s">
        <v>24</v>
      </c>
      <c r="E18" s="2" t="s">
        <v>39</v>
      </c>
      <c r="F18" s="2" t="s">
        <v>53</v>
      </c>
      <c r="G18" s="2" t="s">
        <v>54</v>
      </c>
      <c r="H18" s="2">
        <v>600</v>
      </c>
      <c r="I18" s="2">
        <v>600</v>
      </c>
      <c r="J18" s="2">
        <v>800</v>
      </c>
      <c r="K18" s="2">
        <v>700</v>
      </c>
      <c r="L18" s="2">
        <v>15000</v>
      </c>
    </row>
    <row r="19" spans="1:12" x14ac:dyDescent="0.35">
      <c r="A19" s="10" t="s">
        <v>14</v>
      </c>
      <c r="B19" s="12">
        <f>IF(C14&lt;&gt;"", "", ROUNDUP(B18*1.07, 2))</f>
        <v>1.29</v>
      </c>
      <c r="C19" s="8" t="s">
        <v>24</v>
      </c>
    </row>
    <row r="20" spans="1:12" x14ac:dyDescent="0.35">
      <c r="A20" s="10" t="s">
        <v>15</v>
      </c>
      <c r="B20" s="12">
        <f>IF(B7="B",1.5,1)*IF(UPPER(B11)="S",B8*B9*55*3.5,B8*B9*55*3.5*2)</f>
        <v>1732.5</v>
      </c>
      <c r="C20" s="8" t="s">
        <v>25</v>
      </c>
      <c r="E20" s="6" t="s">
        <v>40</v>
      </c>
      <c r="F20" s="6"/>
    </row>
    <row r="21" spans="1:12" x14ac:dyDescent="0.35">
      <c r="A21" s="10" t="str">
        <f>IF((B20/B8)&gt;VLOOKUP(B10, E8:L18, 8, FALSE ), "Exceeds foundation's load bearing", "")</f>
        <v/>
      </c>
      <c r="B21" s="8"/>
      <c r="C21" s="8"/>
      <c r="E21" s="2" t="s">
        <v>41</v>
      </c>
      <c r="F21" s="7">
        <v>85.3</v>
      </c>
    </row>
    <row r="22" spans="1:12" x14ac:dyDescent="0.35">
      <c r="A22" s="9" t="s">
        <v>16</v>
      </c>
      <c r="B22" s="13">
        <f>IF(C14&lt;&gt;"", "", B19*F21+(6-(B19-6*INT(B19/6))*F22))</f>
        <v>87.657000000000011</v>
      </c>
      <c r="C22" s="8"/>
      <c r="E22" s="2" t="s">
        <v>42</v>
      </c>
      <c r="F22" s="7">
        <v>22</v>
      </c>
    </row>
    <row r="23" spans="1:12" x14ac:dyDescent="0.35">
      <c r="A23" s="8"/>
      <c r="C23" s="8"/>
    </row>
    <row r="24" spans="1:12" x14ac:dyDescent="0.35">
      <c r="A24" s="8"/>
      <c r="C24" s="8"/>
    </row>
  </sheetData>
  <sheetProtection algorithmName="SHA-512" hashValue="AcR4/2dxWwbkY9BCRe63NtfAQBZo9yZcLXNz8GUjcTUBT1NKQkT4LkyE/Tara85pR9JBrFcRXnDodNjiMsY2cw==" saltValue="GdrZRYX/Rap07bWu3oUsag==" spinCount="100000" sheet="1" objects="1" scenarios="1"/>
  <mergeCells count="4">
    <mergeCell ref="A1:C1"/>
    <mergeCell ref="A3:C3"/>
    <mergeCell ref="E20:F20"/>
    <mergeCell ref="L5:L6"/>
  </mergeCells>
  <conditionalFormatting sqref="A21">
    <cfRule type="cellIs" dxfId="1" priority="1" operator="notEqual">
      <formula>""</formula>
    </cfRule>
  </conditionalFormatting>
  <conditionalFormatting sqref="C14">
    <cfRule type="cellIs" dxfId="0" priority="3" operator="notEqual">
      <formula>""</formula>
    </cfRule>
  </conditionalFormatting>
  <dataValidations disablePrompts="1" count="5">
    <dataValidation type="list" allowBlank="1" showInputMessage="1" showErrorMessage="1" sqref="B7" xr:uid="{221595BF-A4A7-4F06-83FA-7E9A1B9E3143}">
      <formula1>"W,B"</formula1>
    </dataValidation>
    <dataValidation type="list" allowBlank="1" showInputMessage="1" showErrorMessage="1" sqref="B10" xr:uid="{D099D9A6-9E8D-4E2C-AB76-A4583C758DE8}">
      <formula1>"C,G,H,J,L,P,T,U,V,W"</formula1>
    </dataValidation>
    <dataValidation type="list" allowBlank="1" showInputMessage="1" showErrorMessage="1" sqref="B11" xr:uid="{B764AB90-9F70-415F-B6C1-AD4F67E7B780}">
      <formula1>"S,D"</formula1>
    </dataValidation>
    <dataValidation type="list" allowBlank="1" showInputMessage="1" showErrorMessage="1" sqref="B12" xr:uid="{6AE8300B-4346-4657-9AF4-8E7685478C90}">
      <formula1>"W,D"</formula1>
    </dataValidation>
    <dataValidation type="decimal" operator="greaterThanOrEqual" showInputMessage="1" showErrorMessage="1" sqref="B8:B9 B6" xr:uid="{6623A05E-35CD-41CB-9B38-973D73E6E0D9}">
      <formula1>0</formula1>
    </dataValidation>
  </dataValidations>
  <pageMargins left="0.7" right="0.7" top="0.75" bottom="0.75" header="0.3" footer="0.3"/>
  <pageSetup paperSize="0" orientation="portrait" horizontalDpi="1200" verticalDpi="1200" r:id="rId1"/>
  <headerFooter>
    <oddFooter>&amp;LCreated at &amp;T on 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cp:lastPrinted>2024-09-15T03:29:47Z</cp:lastPrinted>
  <dcterms:created xsi:type="dcterms:W3CDTF">2024-09-15T03:04:43Z</dcterms:created>
  <dcterms:modified xsi:type="dcterms:W3CDTF">2024-09-15T07:44:27Z</dcterms:modified>
</cp:coreProperties>
</file>