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SOUPS" sheetId="1" state="visible" r:id="rId2"/>
    <sheet name="DESSERTS" sheetId="2" state="visible" r:id="rId3"/>
    <sheet name="GLUTEN FREE RECIPES" sheetId="3" state="visible" r:id="rId4"/>
    <sheet name="BEVERAGES" sheetId="4" state="visible" r:id="rId5"/>
    <sheet name="VEGAN RECIPES" sheetId="5" state="visible" r:id="rId6"/>
    <sheet name="SEAFOODS" sheetId="6" state="visible" r:id="rId7"/>
    <sheet name="PASTA GRAINS PULSES" sheetId="7" state="visible" r:id="rId8"/>
    <sheet name="LACTOSE-FREE RECIPES" sheetId="8" state="visible" r:id="rId9"/>
    <sheet name="SAUCES" sheetId="9" state="visible" r:id="rId10"/>
    <sheet name="SALADS" sheetId="10" state="visible" r:id="rId11"/>
    <sheet name="BREAKFAST" sheetId="11" state="visible" r:id="rId12"/>
    <sheet name="MEAT FOODS" sheetId="12" state="visible" r:id="rId13"/>
    <sheet name="CHICKEN AND OTHER POULTRY FOODS" sheetId="13" state="visible" r:id="rId14"/>
    <sheet name="VEGETABLES" sheetId="14" state="visible" r:id="rId15"/>
    <sheet name="Sayfa1" sheetId="15" state="visible" r:id="rId1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<sst xmlns="http://schemas.openxmlformats.org/spreadsheetml/2006/main" count="1742" uniqueCount="620">
  <si>
    <t xml:space="preserve">YEMEK ADI</t>
  </si>
  <si>
    <t xml:space="preserve">soğan</t>
  </si>
  <si>
    <t xml:space="preserve">inek sütü</t>
  </si>
  <si>
    <t xml:space="preserve">maydanoz</t>
  </si>
  <si>
    <t xml:space="preserve">mısır</t>
  </si>
  <si>
    <t xml:space="preserve">karnabahar</t>
  </si>
  <si>
    <t xml:space="preserve">sığır eti</t>
  </si>
  <si>
    <t xml:space="preserve">tavuk eti</t>
  </si>
  <si>
    <t xml:space="preserve">tavuk eti derili</t>
  </si>
  <si>
    <t xml:space="preserve">tavuk eti (derisiz)</t>
  </si>
  <si>
    <t xml:space="preserve">incir</t>
  </si>
  <si>
    <t xml:space="preserve">bal</t>
  </si>
  <si>
    <t xml:space="preserve">sirke</t>
  </si>
  <si>
    <t xml:space="preserve">kaşar peynir</t>
  </si>
  <si>
    <t xml:space="preserve">çam fıstığı</t>
  </si>
  <si>
    <t xml:space="preserve">mozarella</t>
  </si>
  <si>
    <t xml:space="preserve">kırmızı biber</t>
  </si>
  <si>
    <t xml:space="preserve">beyaz ekmek</t>
  </si>
  <si>
    <t xml:space="preserve">içme suyu</t>
  </si>
  <si>
    <t xml:space="preserve">kuru fasulye (beyaz)</t>
  </si>
  <si>
    <t xml:space="preserve">kırmızı mercimek</t>
  </si>
  <si>
    <t xml:space="preserve">bezelye</t>
  </si>
  <si>
    <t xml:space="preserve">tofu</t>
  </si>
  <si>
    <t xml:space="preserve">kereviz</t>
  </si>
  <si>
    <t xml:space="preserve">beyaz şarap</t>
  </si>
  <si>
    <t xml:space="preserve">beyaz şeker</t>
  </si>
  <si>
    <t xml:space="preserve">şeker</t>
  </si>
  <si>
    <t xml:space="preserve">yaban havucu</t>
  </si>
  <si>
    <t xml:space="preserve">kabak</t>
  </si>
  <si>
    <t xml:space="preserve">domates salça</t>
  </si>
  <si>
    <t xml:space="preserve">biber salça</t>
  </si>
  <si>
    <t xml:space="preserve">kırmızı pul biber</t>
  </si>
  <si>
    <t xml:space="preserve">sebze suyu</t>
  </si>
  <si>
    <t xml:space="preserve">kişniş</t>
  </si>
  <si>
    <t xml:space="preserve">muskat</t>
  </si>
  <si>
    <t xml:space="preserve">salatalık</t>
  </si>
  <si>
    <t xml:space="preserve">biberiye</t>
  </si>
  <si>
    <t xml:space="preserve">susam yağı</t>
  </si>
  <si>
    <t xml:space="preserve">az yağlı süt</t>
  </si>
  <si>
    <t xml:space="preserve">kekik</t>
  </si>
  <si>
    <t xml:space="preserve">nane</t>
  </si>
  <si>
    <t xml:space="preserve">limon</t>
  </si>
  <si>
    <t xml:space="preserve">cheddar peynir</t>
  </si>
  <si>
    <t xml:space="preserve">yeşil fasulye</t>
  </si>
  <si>
    <t xml:space="preserve">yeşil biber</t>
  </si>
  <si>
    <t xml:space="preserve">su teresi</t>
  </si>
  <si>
    <t xml:space="preserve">patates</t>
  </si>
  <si>
    <t xml:space="preserve">mantar</t>
  </si>
  <si>
    <t xml:space="preserve">mısır unu</t>
  </si>
  <si>
    <t xml:space="preserve">bayat ekmek</t>
  </si>
  <si>
    <t xml:space="preserve">zeytinyağı</t>
  </si>
  <si>
    <t xml:space="preserve">limon suyu(100 ml)</t>
  </si>
  <si>
    <t xml:space="preserve">kepekli ekmek</t>
  </si>
  <si>
    <t xml:space="preserve">balkabağı</t>
  </si>
  <si>
    <t xml:space="preserve">yer elması</t>
  </si>
  <si>
    <t xml:space="preserve">pancar kökü</t>
  </si>
  <si>
    <t xml:space="preserve">barbunya</t>
  </si>
  <si>
    <t xml:space="preserve">domates</t>
  </si>
  <si>
    <t xml:space="preserve">ıspanak</t>
  </si>
  <si>
    <t xml:space="preserve">cips</t>
  </si>
  <si>
    <t xml:space="preserve">et suyu</t>
  </si>
  <si>
    <t xml:space="preserve">domates sos</t>
  </si>
  <si>
    <t xml:space="preserve">pırasa</t>
  </si>
  <si>
    <t xml:space="preserve">domuz pastırması</t>
  </si>
  <si>
    <t xml:space="preserve">taze soğan</t>
  </si>
  <si>
    <t xml:space="preserve">badem</t>
  </si>
  <si>
    <t xml:space="preserve">yumurta</t>
  </si>
  <si>
    <t xml:space="preserve">barbunya/mesika fasulyesi</t>
  </si>
  <si>
    <t xml:space="preserve">tavuk suyu</t>
  </si>
  <si>
    <t xml:space="preserve">tereyağı</t>
  </si>
  <si>
    <t xml:space="preserve">domates püresi</t>
  </si>
  <si>
    <t xml:space="preserve">tako baharatı</t>
  </si>
  <si>
    <t xml:space="preserve">defne yaprağı</t>
  </si>
  <si>
    <t xml:space="preserve">fesleğen</t>
  </si>
  <si>
    <t xml:space="preserve">dereotu</t>
  </si>
  <si>
    <t xml:space="preserve">pirinç</t>
  </si>
  <si>
    <t xml:space="preserve">beyaz un</t>
  </si>
  <si>
    <t xml:space="preserve">havuç</t>
  </si>
  <si>
    <t xml:space="preserve">brokoli</t>
  </si>
  <si>
    <t xml:space="preserve">sofra tuzu</t>
  </si>
  <si>
    <t xml:space="preserve">sarımsak</t>
  </si>
  <si>
    <t xml:space="preserve">karabiber</t>
  </si>
  <si>
    <t xml:space="preserve">ekşi krema</t>
  </si>
  <si>
    <t xml:space="preserve">sütlü kremalar</t>
  </si>
  <si>
    <t xml:space="preserve">tarif</t>
  </si>
  <si>
    <t xml:space="preserve">kişi</t>
  </si>
  <si>
    <t xml:space="preserve">Almond Soup</t>
  </si>
  <si>
    <t xml:space="preserve">Using a mortar and pestle, reduce the almonds (blanched and minced) to a paste with the egg yolks (hard-boiled) and 1 tablespoon of the stock. Set aside. Make a beurre manié by working the butter and flour together into a smooth paste using a fork. Bring the remaining stock to a simmer in a heavy saucepan. Add the beurre manié in small knobs, whisking vigorously after each addition until completely dissolved. Whisk in the almond paste until smooth, then cook gently for 30 minutes. Strain the soup through a sieve into a clean pan. Add the cream (single), and season with salt and pepper. Reheat gently and serve.</t>
  </si>
  <si>
    <t xml:space="preserve">4 Kişilik</t>
  </si>
  <si>
    <t xml:space="preserve">Jerusalem Artichoke Soup </t>
  </si>
  <si>
    <t xml:space="preserve">In a heavy saucepan over a low heat, gently sweat the onion in the butter until soft and translucent. Add the artichokes (peeled and sliced) to the onion. Cook, covered, for 10 minutes, stirring a few times. Add 600ml/1pint water and the milk. Season with salt and pepper to taste, and simmer slowly – do not boil or the milk may curdle. Purée the soup using a blender or food processor. Taste and add more seasoning if needed. Reheat gently and serve.</t>
  </si>
  <si>
    <t xml:space="preserve">Bacon And Split Pea Soup</t>
  </si>
  <si>
    <t xml:space="preserve">Cover the split peas (dried) with plenty of cold water, cover loosely and leave to soak for at least 12 hours. The butter in a heavy saucepan over a medium heat, add the garlic (finely chopped) and onion (thinly sliced), and cook for 2–3 minutes until soft but not coloured. Add the rice (long-grain), drained soaked split peas and tomato purée, and cook for a further 2–3 minutes, stirring constantly to prevent sticking. Add the stock, bring to the boil, then reduce the heat and simmer for 20–25 minutes until the rice and peas are tender. Remove from the heat and allow to cool. Blend three-quarters of the soup in a blender or food processor to form a smooth purée. Pour into the remaining soup in the saucepan. Add the carrots and cook for a further 10–12 minutes until the carrots are tender. Stir in the parsley and single cream. Keep warm. Finely chop the bacon and put in a frying pan over a gentle heat. Sauté until the bacon is crisp. Remove and drain on kitchen paper. Sprinkle over the soup, and season well with salt and pepper. Serve immediately.</t>
  </si>
  <si>
    <t xml:space="preserve">Borscht</t>
  </si>
  <si>
    <t xml:space="preserve">Boil the beetroot whole in salted water for 15 minutes. Drain and refresh in cold water. Peel and cut into 2.5cm/1in chunks. In a frying pan, gently sweat the onion (diced), leek (sliced) and celery (chopped) in the butter until softened. Add the beetroot, stock and bay leaf. Bring to the boil, skim the surface, reduce the heat and simmer for 45 minutes. Discard the bay leaf, and purée the soup in a blender or food processor. Return to a clean pan, season and bring back to the simmer. Remove from the heat, stir in the sour cream and serve.</t>
  </si>
  <si>
    <t xml:space="preserve">6 Kişilik</t>
  </si>
  <si>
    <t xml:space="preserve">Boston Bean Soup</t>
  </si>
  <si>
    <t xml:space="preserve">Put the beans (canned, cooked pinto beans), tomatoes, celery, onion, bay leaf and stock in a medium saucepan. Cover the pan, and bring the mixture to the boil over a medium-high heat. Reduce the heat and simmer for about 20 minutes until the vegetables are quite soft. Leave the soup to sit, uncovered, for a further 20 minutes. Remove the bay leaf. Pureé half the soup in a blender or food processor. Mix into the remaining soup. Season to taste with salt and pepper, and serve.</t>
  </si>
  <si>
    <t xml:space="preserve">Catalan Soup</t>
  </si>
  <si>
    <t xml:space="preserve">Heat the oil in a flameproof casserole dish over a medium heat. Sauté the beef (minced) until it is just cooked, then remove and keep to one side. Sauté the carrots (chopped), onions (chopped) and tomatoes (chopped) in the same pan for a few minutes, stirring continuously to prevent sticking. Blend in the flour using a wooden spoon, and cook for a few more minutes. Return the cooked mince to the casserole. Cover the mixture with the hot stock, and simmer the soup gently for about 45 minutes. Serve hot.</t>
  </si>
  <si>
    <t xml:space="preserve">reçel</t>
  </si>
  <si>
    <t xml:space="preserve">çökelek</t>
  </si>
  <si>
    <t xml:space="preserve">jöleli tatlılar</t>
  </si>
  <si>
    <t xml:space="preserve">yaban mersini</t>
  </si>
  <si>
    <t xml:space="preserve">ananas</t>
  </si>
  <si>
    <t xml:space="preserve">kuru hurma</t>
  </si>
  <si>
    <t xml:space="preserve">chia tohumu</t>
  </si>
  <si>
    <t xml:space="preserve">ekmek</t>
  </si>
  <si>
    <t xml:space="preserve">yulaf</t>
  </si>
  <si>
    <t xml:space="preserve">yoğurt</t>
  </si>
  <si>
    <t xml:space="preserve">yağsız yoğurt</t>
  </si>
  <si>
    <t xml:space="preserve">kakule</t>
  </si>
  <si>
    <t xml:space="preserve">muhallebi</t>
  </si>
  <si>
    <t xml:space="preserve">dondurma</t>
  </si>
  <si>
    <t xml:space="preserve">portakal</t>
  </si>
  <si>
    <t xml:space="preserve">süet</t>
  </si>
  <si>
    <t xml:space="preserve">erik</t>
  </si>
  <si>
    <t xml:space="preserve">ceviz</t>
  </si>
  <si>
    <t xml:space="preserve">fındık</t>
  </si>
  <si>
    <t xml:space="preserve">badem ezmesi</t>
  </si>
  <si>
    <t xml:space="preserve">kaju</t>
  </si>
  <si>
    <t xml:space="preserve">portakal suyu</t>
  </si>
  <si>
    <t xml:space="preserve">gül suyu</t>
  </si>
  <si>
    <t xml:space="preserve">kuru kayısı</t>
  </si>
  <si>
    <t xml:space="preserve">armut</t>
  </si>
  <si>
    <t xml:space="preserve">kahve</t>
  </si>
  <si>
    <t xml:space="preserve">krem peynir</t>
  </si>
  <si>
    <t xml:space="preserve">bitter çikolata</t>
  </si>
  <si>
    <t xml:space="preserve">çikolata</t>
  </si>
  <si>
    <t xml:space="preserve">elma suyu(100 ml)</t>
  </si>
  <si>
    <t xml:space="preserve">kuş üzümü</t>
  </si>
  <si>
    <t xml:space="preserve">kuru üzüm</t>
  </si>
  <si>
    <t xml:space="preserve">kabartma tozu</t>
  </si>
  <si>
    <t xml:space="preserve">zencefil</t>
  </si>
  <si>
    <t xml:space="preserve">vanilya özü</t>
  </si>
  <si>
    <t xml:space="preserve">kakao tozu</t>
  </si>
  <si>
    <t xml:space="preserve">elma</t>
  </si>
  <si>
    <t xml:space="preserve">kırmızı frenk üzümü</t>
  </si>
  <si>
    <t xml:space="preserve">muz</t>
  </si>
  <si>
    <t xml:space="preserve">liçi</t>
  </si>
  <si>
    <t xml:space="preserve">mango</t>
  </si>
  <si>
    <t xml:space="preserve">papaya</t>
  </si>
  <si>
    <t xml:space="preserve">ayçiçek yağı</t>
  </si>
  <si>
    <t xml:space="preserve">hindistan cevizi sütü</t>
  </si>
  <si>
    <t xml:space="preserve">haşhaş tohumu</t>
  </si>
  <si>
    <t xml:space="preserve">tarçın</t>
  </si>
  <si>
    <t xml:space="preserve">çilek</t>
  </si>
  <si>
    <t xml:space="preserve">ahududu</t>
  </si>
  <si>
    <t xml:space="preserve">böğürtlen</t>
  </si>
  <si>
    <t xml:space="preserve">demerara şekeri</t>
  </si>
  <si>
    <t xml:space="preserve">kırmızı üzüm suyu</t>
  </si>
  <si>
    <t xml:space="preserve">Poppy Seed Custard With Red Fruit</t>
  </si>
  <si>
    <t xml:space="preserve">Preheat the oven to 150°C/300°F/Gas mark 2. Grease a soufflé dish very lightly with low-fat spread. Heat the milk until just below boiling point, but do not boil. Beat the eggs in a bowl with the caster sugar and poppy seeds until creamy. Whisk the milk into the egg mixture until very well mixed. Stand the prepared soufflé dish in a shallow roasting tin. Pour in enough hot water from the kettle to come halfway up the sides of the dish. Pour the custard into the soufflé dish, and bake in the oven for 50–60 minutes until the custard is just set and golden on top. While the custard is baking, mix the fruit with the sugar (demerara) and fruit juice. Chill until ready to serve with the warm baked custard.</t>
  </si>
  <si>
    <t xml:space="preserve">Exotic Fruit Pancakes</t>
  </si>
  <si>
    <t xml:space="preserve">To make the batter, sift the flour and salt into a bowl. Make a well in the centre, and add the egg, egg yolk and a little of the coconut milk. Gradually draw the flour into the egg mixture, beating well and slowly adding the remaining coconut milk to make a smooth batter. Stir in the 4 teaspoons sunflower oil. Cover and chill for 30 minutes. To make the fruit filling, peel and slice the banana, and peel and slice the papaya, discarding the seeds. Put the banana and papaya in a bowl, add the lemon juice and mix well. Cut the passion fruit in half, and scoop out the pulp and seeds into the fruit bowl. Peel, stone and dice the mango, and add to the other fruit. Peel, stone and halve the lychees, and also add to the fruit. Toss through gently, then stir in the honey. Heat a little oil in a 15cm/6in frying pan. Pour in just enough of the pancake batter to cover the bottom of the pan, and tilt the pan so that the batter spreads thinly and evenly. Cook until the pancake is just set and the underside is lightly browned, then turn and cook on the other side. Remove from the pan and keep warm. Repeat with the remaining batter to make a total of 8 pancakes. Put a little fruit filling in the centre of each pancake, then roll into a cone. Serve immediately.</t>
  </si>
  <si>
    <t xml:space="preserve">Apple And Blackcurrant Pancakes</t>
  </si>
  <si>
    <t xml:space="preserve">To make the pancake batter, put the flour in a mixing bowl and make a well in the centre. Add a little of the milk with the egg (beaten) and the oil. Beat the flour into the liquid, then gradually beat in the rest of the milk, keeping the batter smooth and free from lumps. Cover the batter and chill while you prepare the filling. Quarter, peel and core the apples. Slice them into a pan and add the blackcurrants and 2 tablespoons water. Cook over a gentle heat for 10–15 minutes until the fruit is soft. Stir in the sugar. Lightly grease a pan with a little sunflower oil. Heat and pour in about 2 tablespoons of the batter, swirl it around and cook for about 1 minute. Flip the pancake over with a spatula or palette knife, and cook the other side. Put on a sheet of kitchen paper, and keep hot while cooking the remaining pancakes. To serve, fill the pancakes with the apple and blackcurrant mixture, and roll them up. Serve hot.</t>
  </si>
  <si>
    <t xml:space="preserve">10 Kişilik</t>
  </si>
  <si>
    <t xml:space="preserve">Spotted Dick</t>
  </si>
  <si>
    <t xml:space="preserve">Sift the flour, baking powder, sugar and ginger (ground) into a large bowl. Add the breadcrumbs, sultanas, currants, süet (grated) and lemon zest. Mix with a wooden spoon. Combine the egg (lightly beaten) and milk, add to the dry ingredients and mix well. Add a little more milk if necessary, then set aside for 5 minutes. Lay a sheet of baking paper on a work surface, and form the mixture into a roll shape about 20cm/8in long. Roll up the pudding in the paper and fold up the ends – but do not wrap too tightly. Wrap in a tea towel, put it in the top of a steamer, cover and steam for 11 ⁄2 hours. Do not let the pudding boil dry – replenish with boiling water if necessary as the pudding cooks. Serve with hot custard or fresh cream.</t>
  </si>
  <si>
    <t xml:space="preserve">Plum Charlotte</t>
  </si>
  <si>
    <t xml:space="preserve">Preheat the oven to 190°C/375°F/Gas mark 5. Halve and stone the plums, and put the plum halves in a saucepan with 1 tablespoon water. Poach until tender. Add the 1 tablespoon sugar (caster). Spread the bread with the butter, and use two of the slices to line a 20cm/8in ovenproof serving dish. Top with the plums. Cut the remaining bread into thin strips, and arrange in a lattice on top of the plums. Sprinkle with extra caster sugar, and bake in the oven for 30–40 minutes until golden brown.</t>
  </si>
  <si>
    <t xml:space="preserve">Apple Charlotte</t>
  </si>
  <si>
    <t xml:space="preserve">Preheat the oven to 180°C/350°F/Gas mark 4. Peel, core and slice the apples, and put them in a pan with the caster sugar and 25g/1oz of the butter. Add 3 tablespoons water, cover the pan and poach gently over a low heat for 10 minutes. Remove the lid, stir and turn up the heat, continuing to cook until you have a thick purée. Stir in the lemon juice and apricot jam, and reserve. Melt the remaining butter and cut the crusts off the slices of white bread. Cut the bread into fingers, brush with the butter and use them to line a 20cm/8in mould or soufflé dish. Pour in the apple purée, and cover the top with more butter-soaked bread. Place the dish on a baking sheet, and bake in the oven for 35 minutes until the top is crisp and golden brown. Allow to cool for 10 minutes before sliding a palette knife round the edge and turning out onto a serving dish. Cut into wedges and serve with cream or ice cream.</t>
  </si>
  <si>
    <t xml:space="preserve">4-6 Kişilik</t>
  </si>
  <si>
    <t xml:space="preserve">glutensiz un</t>
  </si>
  <si>
    <t xml:space="preserve">lime</t>
  </si>
  <si>
    <t xml:space="preserve">parmesan peynir</t>
  </si>
  <si>
    <t xml:space="preserve">yulaf kepeği</t>
  </si>
  <si>
    <t xml:space="preserve">hindistan cevizi</t>
  </si>
  <si>
    <t xml:space="preserve">glutensiz ekmek</t>
  </si>
  <si>
    <t xml:space="preserve">avokado</t>
  </si>
  <si>
    <t xml:space="preserve">hardal</t>
  </si>
  <si>
    <t xml:space="preserve">fıstık</t>
  </si>
  <si>
    <t xml:space="preserve">tahin</t>
  </si>
  <si>
    <t xml:space="preserve">nohut</t>
  </si>
  <si>
    <t xml:space="preserve">ayçekirdeği</t>
  </si>
  <si>
    <t xml:space="preserve">kabak çekirdeği</t>
  </si>
  <si>
    <t xml:space="preserve">keten tohumu</t>
  </si>
  <si>
    <t xml:space="preserve">amaranth</t>
  </si>
  <si>
    <t xml:space="preserve">kızılcık</t>
  </si>
  <si>
    <t xml:space="preserve">dut kurusu</t>
  </si>
  <si>
    <t xml:space="preserve">hurma</t>
  </si>
  <si>
    <t xml:space="preserve">kakao</t>
  </si>
  <si>
    <t xml:space="preserve">hindistan cevizi yağı </t>
  </si>
  <si>
    <t xml:space="preserve">makademya</t>
  </si>
  <si>
    <t xml:space="preserve">margarinler</t>
  </si>
  <si>
    <t xml:space="preserve">yulaf unu</t>
  </si>
  <si>
    <t xml:space="preserve">karabuğday unu</t>
  </si>
  <si>
    <t xml:space="preserve">esmer pirinç</t>
  </si>
  <si>
    <t xml:space="preserve">soya yoğurdu</t>
  </si>
  <si>
    <t xml:space="preserve">ketçap</t>
  </si>
  <si>
    <t xml:space="preserve">kinoa</t>
  </si>
  <si>
    <t xml:space="preserve">kale</t>
  </si>
  <si>
    <t xml:space="preserve">kuşkonmaz</t>
  </si>
  <si>
    <t xml:space="preserve">tatlı patates</t>
  </si>
  <si>
    <t xml:space="preserve">kimyon</t>
  </si>
  <si>
    <t xml:space="preserve">biber gevreği</t>
  </si>
  <si>
    <t xml:space="preserve">susam</t>
  </si>
  <si>
    <t xml:space="preserve">keçi peyniri</t>
  </si>
  <si>
    <t xml:space="preserve">arpacık soğanı</t>
  </si>
  <si>
    <t xml:space="preserve">pirinç unu</t>
  </si>
  <si>
    <t xml:space="preserve">hellim peyniri</t>
  </si>
  <si>
    <t xml:space="preserve">soya sütü</t>
  </si>
  <si>
    <t xml:space="preserve">ayran</t>
  </si>
  <si>
    <t xml:space="preserve">kuru maya</t>
  </si>
  <si>
    <t xml:space="preserve">Gluten Free Pancakes</t>
  </si>
  <si>
    <t xml:space="preserve">Put the flour in a bowl and make a well in the centre. Crack the egg in the middle and pour in a quarter of the milk. Use an electric or balloon whisk to thoroughly combine the mixture. Once you have a paste, mix in another quarter and once lump free, mix in the remaining milk. Leave to rest for 20 mins. Stir again before using. Heat a small non-stick frying pan with a knob of butter. When the butter starts to foam, pour a small amount of the mixture into the pan and swirl around to coat the base – you want a thin layer. Cook for a few mins until golden brown on the bottom, then turn over and cook until golden on the the other side. Repeat until you have used all the mixture, stirring the mixture between pancakes and adding more butter for frying as necessary. Serve with your pancake filling of choice.</t>
  </si>
  <si>
    <t xml:space="preserve">3 Kişilik</t>
  </si>
  <si>
    <t xml:space="preserve">Gluten Free Bread</t>
  </si>
  <si>
    <t xml:space="preserve">Heat oven to 180C/160C fan/gas 4. Mix the flour, salt and yeast in a large bowl. In a separate bowl, whisk together the buttermilk, eggs and oil. Mix the wet ingredients into the dry to make a sticky dough. Grease a 900g loaf tin, or flour a baking sheet. With oiled hands, shape the dough into a sausage shape for a loaf or a ball for a cob. If making a loaf, place the dough in the tin. For a cob, place it on the baking sheet and score the top with a sharp knife. Cover loosely with a piece of oiled cling film and leave somewhere warm for 1 hr, or until risen by a third or so. Bake for 50-60 mins until golden and well risen. Turn out onto a wire rack and leave to cool for at least 20 mins before cutting.</t>
  </si>
  <si>
    <t xml:space="preserve">10-12 Kişilik</t>
  </si>
  <si>
    <t xml:space="preserve">Balsamic Shallots And Carrots With Goat's Cheese</t>
  </si>
  <si>
    <t xml:space="preserve">Heat oven to 180C/160C fan/gas 4. Mix together the balsamic, oil, honey, thyme (leaves picked) and some seasoning. Toss the veg (banana shallots: halved lengthways, root left intact;  baby carrots: unpeeled and scrubbed) in the dressing and spread out on a large baking tray. Roast for 45 mins until tender and beginning to caramelise. Crumble over the goat’s cheese and parsley to serve.</t>
  </si>
  <si>
    <t xml:space="preserve">Gluten Free Yorkshire Puddings</t>
  </si>
  <si>
    <t xml:space="preserve">Make up the batter mix. Tip the flours into a bowl with 1/2 tsp salt, make a well in the middle and crack the eggs into it. Whisk it together, then slowly add the milk, whisking all the time until lump-free. Leave to stand until you are ready to cook. Heat oven to 230C/210C fan/gas 8. Drizzle a little oil evenly into two 12-hole non-stick muffin tins and put into the oven to heat through. Pour the batter into a jug, then remove the hot tins from the oven. Carefully and evenly pour the batter into the holes. Put the tins back in the oven and leave undisturbed for 20-25 mins until the puddings have puffed up and browned. Serve immediately.</t>
  </si>
  <si>
    <t xml:space="preserve">8 Kişilik</t>
  </si>
  <si>
    <t xml:space="preserve">Sesame And Chilli Pancakes With Tzatziki </t>
  </si>
  <si>
    <t xml:space="preserve">Whizz the flour, egg, yogurt and 2 tbsp water together in a food processor to form a smooth batter. tip into a bowl, then stir in the chillies (deseeded and finely chopped), spring onions (1 bunch, finely sliced), coriander and sesame seeds. Cover and chill until required. To make the tzatziki, mix the yogurt, cucumber (deseeded and grated) and mint together, season to taste, then chill. Heat a small frying pan with a splash of oil, wiping out excess oil with kitchen paper. fry the pancake mixture a dessertspoonful at a time, for 1 min on each side, until lightly browned. tip onto a plate and keep warm. pile onto a large platter, top with a dollop of tzatziki and some extra sliced spring onions and serve warm.</t>
  </si>
  <si>
    <t xml:space="preserve">15 Kişilik</t>
  </si>
  <si>
    <t xml:space="preserve">Quinoa Salad With Grilled Halloumi</t>
  </si>
  <si>
    <t xml:space="preserve">Heat 1 tbsp of the oil in a medium saucepan. Cook the onion and pepper (roasted pepper from a jar, thickly sliced or a handful of ready-roasted sliced peppers) for a few mins, then add the quinoa and cook for a further 3 mins. Add the stock, cover and turn the heat down to a simmer. Cook for 15 mins or until soft, then stir through half the parsley. Heat the grill. Meanwhile, mix the lemon zest and juice with the remaining parsley (roughly chopped) and oil, and a large pinch of sugar and salt. Grill the halloumi (cut into 6 sliced) until both sides are golden and crisp. Serve the salad with the grilled halloumi and the dressing poured over everything.</t>
  </si>
  <si>
    <t xml:space="preserve">zerdeçal</t>
  </si>
  <si>
    <t xml:space="preserve">maden suyu</t>
  </si>
  <si>
    <t xml:space="preserve">bira</t>
  </si>
  <si>
    <t xml:space="preserve">demirhindi</t>
  </si>
  <si>
    <t xml:space="preserve">şeftali</t>
  </si>
  <si>
    <t xml:space="preserve">badem sütü</t>
  </si>
  <si>
    <t xml:space="preserve">hibiscus</t>
  </si>
  <si>
    <t xml:space="preserve">siyah çay</t>
  </si>
  <si>
    <t xml:space="preserve">yeşilçay(100 ml)</t>
  </si>
  <si>
    <t xml:space="preserve">kırmızı pancar</t>
  </si>
  <si>
    <t xml:space="preserve">ıspanak (yaprak)</t>
  </si>
  <si>
    <t xml:space="preserve">vişne</t>
  </si>
  <si>
    <t xml:space="preserve">kefir</t>
  </si>
  <si>
    <t xml:space="preserve">buz</t>
  </si>
  <si>
    <t xml:space="preserve">karanfil</t>
  </si>
  <si>
    <t xml:space="preserve">kivi</t>
  </si>
  <si>
    <t xml:space="preserve">ananas suyu</t>
  </si>
  <si>
    <t xml:space="preserve">Strawberry Smoothie</t>
  </si>
  <si>
    <t xml:space="preserve">Blitz the strawberries in a blender with the banana and orange juice (chilled) until smooth. Pour the smoothie into a tall glass to serve.</t>
  </si>
  <si>
    <t xml:space="preserve">1 Kişilik</t>
  </si>
  <si>
    <t xml:space="preserve">Mango Smoothie</t>
  </si>
  <si>
    <t xml:space="preserve">Put all of the ingredients (peeled and chopped) in a blender and blitz until smooth then pour into 2 tall glasses.</t>
  </si>
  <si>
    <t xml:space="preserve">2-3 Kişilik</t>
  </si>
  <si>
    <t xml:space="preserve">Kiwi Fruit Smoothie</t>
  </si>
  <si>
    <t xml:space="preserve">Raspberry And Apple Smoothie</t>
  </si>
  <si>
    <t xml:space="preserve">Tip all ingredients into a blender or smoothie maker and blitz until smooth, adding 50ml water or milk if it’s too thick.</t>
  </si>
  <si>
    <t xml:space="preserve">Carrot And Apple Smoothie</t>
  </si>
  <si>
    <t xml:space="preserve">Tip all the ingredients into a blender or smoothie maker and blitz until smooth, adding 150ml water if it’s too thick – alter the consistency to your liking. </t>
  </si>
  <si>
    <t xml:space="preserve">Carrot And Orange Smoothie</t>
  </si>
  <si>
    <t xml:space="preserve">nar(100 ml)</t>
  </si>
  <si>
    <t xml:space="preserve">enginar</t>
  </si>
  <si>
    <t xml:space="preserve">zeytin</t>
  </si>
  <si>
    <t xml:space="preserve">siyah zeytin</t>
  </si>
  <si>
    <t xml:space="preserve">patlıcan</t>
  </si>
  <si>
    <t xml:space="preserve">kapari</t>
  </si>
  <si>
    <t xml:space="preserve">mercimek</t>
  </si>
  <si>
    <t xml:space="preserve">yer fıstığı ezmesi</t>
  </si>
  <si>
    <t xml:space="preserve">sarı biber</t>
  </si>
  <si>
    <t xml:space="preserve">yeşil yapraklı sebzeler</t>
  </si>
  <si>
    <t xml:space="preserve">kanola yağı</t>
  </si>
  <si>
    <t xml:space="preserve">tam buğday unu</t>
  </si>
  <si>
    <t xml:space="preserve">makarna</t>
  </si>
  <si>
    <t xml:space="preserve">kepekli makarna</t>
  </si>
  <si>
    <t xml:space="preserve">akçaağaç şurubu</t>
  </si>
  <si>
    <t xml:space="preserve">çarkıfelek</t>
  </si>
  <si>
    <t xml:space="preserve">noodles</t>
  </si>
  <si>
    <t xml:space="preserve">hindiba</t>
  </si>
  <si>
    <t xml:space="preserve">hindistan cevizi yağı</t>
  </si>
  <si>
    <t xml:space="preserve">yer fıstığı</t>
  </si>
  <si>
    <t xml:space="preserve">sarı miso</t>
  </si>
  <si>
    <t xml:space="preserve">kırmızı köri ezmesi</t>
  </si>
  <si>
    <t xml:space="preserve">vegan tereyağı</t>
  </si>
  <si>
    <t xml:space="preserve">acı sos</t>
  </si>
  <si>
    <t xml:space="preserve">soya sosu</t>
  </si>
  <si>
    <t xml:space="preserve">Miso Soup</t>
  </si>
  <si>
    <t xml:space="preserve">In a small pot cook the rice noodles. Strain and set aside. In another pot heat the canola oil over medium heat. Add the onions (sliced thin) and sauté until translucent, about 8 minutes. Stir in the garlic &amp; ginger and cook for another minute. Add the carrot (sliced thin) and vegetable broth. Bring to a boil then reduce heat and let simmer for 5 minutes, until carrots are tender. Stir in the miso. Add tofu, cooked noodles, and spinach and cook until spinach is wilted. Serve immediately.</t>
  </si>
  <si>
    <t xml:space="preserve">2 Kişilik</t>
  </si>
  <si>
    <t xml:space="preserve">Satay Sweet Potato Curry</t>
  </si>
  <si>
    <t xml:space="preserve">Melt 1 tbsp coconut oil in a saucepan over a medium heat and soften 1 chopped onion for 5 mins. Add 2 grated garlic cloves and a grated thumb-sized piece of ginger (grated), and cook for 1 min until fragrant. Stir in 3 tbsp Thai red curry paste (check the label to make sure it’s vegan), 1 tbsp smooth peanut butter and 500g sweet potato (peeled and cut into chunks), peeled and cut into chunks, then add 400ml coconut milk and 200ml water. Bring to the boil, turn down the heat and simmer, uncovered, for 25-30 mins or until the sweet potato is soft. Stir through 200g spinach and the juice of lemon, and season well. Serve with cooked rice, and if you want some crunch, sprinkle over a few dry roasted peanuts.</t>
  </si>
  <si>
    <t xml:space="preserve">Coconut And Banana Pancakes</t>
  </si>
  <si>
    <t xml:space="preserve">Sift the flour and baking powder into a bowl, and stir in 2 tbsp of the sugar and a pinch of salt. Pour the coconut milk into a bowl, whisk to mix in any fat that has separated, then measure out 300ml into a jug. Stir the milk slowly into the flour mixture to make a smooth batter, or whizz everything in a blender. Heat a shallow frying pan or flat griddle and brush it with oil. Use 2 tbsp of batter to make each pancake, frying two at a time – any more will make it difficult to flip them. Push 4-5 pieces of banana (thinly sliced) into each pancake and cook until bubbles start to pop on the surface, and the edges look dry. They will be a little more delicate than egg-based pancakes, so turn them over carefully and cook the other sides for 1 min. Repeat to make 8-10 pancakes. Meanwhile, put the remaining coconut milk and sugar in a small pan. Add a pinch of salt and simmer until the mixture thickens to the consistency of single cream. Use this as a sauce for the pancakes and spoon over some of the passion fruit (flesh scooped out) seeds.</t>
  </si>
  <si>
    <t xml:space="preserve">8-10 Kişilik</t>
  </si>
  <si>
    <t xml:space="preserve">Fluffy Pancakes</t>
  </si>
  <si>
    <t xml:space="preserve">Heat a non-stick skillet over medium heat until a drop of water gently sizzles and pops. Mix together the dry ingredients in a large bowl. Whisk in the wet ingredients, being careful not to over-mix. If there are lumps, allow the batter to sit for a minute so they can break down. Fill a quarter cup and pour batter onto the skillet. Cook over medium heat. Flip when the edges begin to dry and bubbles on the top start to pop. Cook for another 1-2 minutes and serve with vegan butter.</t>
  </si>
  <si>
    <t xml:space="preserve">Tofu French Toast</t>
  </si>
  <si>
    <t xml:space="preserve">Heat a non-stick pan over medium heat. Blend the tofu (silken), soy milk, syrup, cinnamon, and banana on high until smooth. If too thick add a few tablespoons extra dairy-free milk or water. Pour the coating mixture into a shallow dish and dip the bread into the mixture, thoroughly coating both sides. Melt a teaspoon of vegan butter on the hot skillet, then add your soaked bread. Cook for 2-3 minutes and flip to cook the other side once the edges begin to turn golden brown. Repeat with remaining bread. </t>
  </si>
  <si>
    <t xml:space="preserve">6-8 Kişilik</t>
  </si>
  <si>
    <t xml:space="preserve">Asparagus Cashew Stir Fry</t>
  </si>
  <si>
    <t xml:space="preserve">Spread the cashew nuts over a baking sheet. Toast under a hot grill until golden, turning them frequently. Set aside. To make the sauce, combine the soy sauce (light) and cornflour in a small bowl, stirring until smooth. Stir in the remaining sauce ingredients, and set aside. Heat the oil in a wok over a medium-high heat. Stir-fry the asparagus, spring onions (chopped), pepper and garlic until the vegetables are tender. Stir the sauce mixture, pour it over the vegetables and stir-fry until the sauce is thickened and glossy. Reduce the heat and fold in the cashew nuts. Cover and cook for 1 minute until the cashews are heated through. Serve immediately with the hot brown rice.</t>
  </si>
  <si>
    <t xml:space="preserve">lahana</t>
  </si>
  <si>
    <t xml:space="preserve">kajun baharatı</t>
  </si>
  <si>
    <t xml:space="preserve">limon biberi</t>
  </si>
  <si>
    <t xml:space="preserve">midye</t>
  </si>
  <si>
    <t xml:space="preserve">karides</t>
  </si>
  <si>
    <t xml:space="preserve">uskumru</t>
  </si>
  <si>
    <t xml:space="preserve">ton balığı</t>
  </si>
  <si>
    <t xml:space="preserve">pisi balığı</t>
  </si>
  <si>
    <t xml:space="preserve">morina balığı</t>
  </si>
  <si>
    <t xml:space="preserve">sardalya</t>
  </si>
  <si>
    <t xml:space="preserve">somon</t>
  </si>
  <si>
    <t xml:space="preserve">hamsi</t>
  </si>
  <si>
    <t xml:space="preserve">lemon grass</t>
  </si>
  <si>
    <t xml:space="preserve">kalamar</t>
  </si>
  <si>
    <t xml:space="preserve">kaffir limi yaprağı</t>
  </si>
  <si>
    <t xml:space="preserve">yer fıstığı yağı</t>
  </si>
  <si>
    <t xml:space="preserve">dijon hardalı</t>
  </si>
  <si>
    <t xml:space="preserve">dil balığı</t>
  </si>
  <si>
    <t xml:space="preserve">Grilled Stuffed Sole</t>
  </si>
  <si>
    <t xml:space="preserve">Preheat the grill. Heat the oil and butter in a frying pan until it just begins to foam. Add the onion (finely chopped) and garlic (chopped) to the frying pan, and cook, stirring, for 5 minutes, or until just softened. To make the stuffing, mix together the tomatoes, thyme, breadcrumbs and lemon juice in a bowl, then season with salt and pepper. Add the stuffing mixture to the pan, and stir to mix. Using a sharp knife, pare the skin from the bone inside the gut hole of the fish to make a pocket. Spoon the stuffing into the pocket. Cook the fish, under the grill, for 6 minutes on either side, or until golden brown. Transfer to serving plates, garnish with lemon wedges and serve immediately. </t>
  </si>
  <si>
    <t xml:space="preserve">Spicy Coconut Prawns</t>
  </si>
  <si>
    <t xml:space="preserve">Using a mortar and pestle, pound together the chillies (chopped), shallots (chopped), lemon grass (chopped), garlic (chopped), turmeric and coriander until the mixture forms a paste. Heat a wok until hot, add the oil and swirl it around. Add the spice paste and stir-fry for 2 minutes. Pour in 250ml/9fl oz water and add the lime leaves, sugar and tomatoes (sun-dried and chopped). Simmer for 8–10 minutes until most of the liquid has evaporated. Add the coconut milk and prawns (peeled and deveined), and cook gently, stirring, for 4 minutes until the prawns are pink. Season with lemon juice and salt to taste. Serve immediately.</t>
  </si>
  <si>
    <t xml:space="preserve">3-4 Kişilik</t>
  </si>
  <si>
    <t xml:space="preserve">Basque Tuna Stew</t>
  </si>
  <si>
    <t xml:space="preserve">Heat the olive oil in a saucepan over a low heat. Add the onion (chopped) and cook for 8–10 minutes until soft and golden. Add the garlic (chopped) and cook for a further 1 minute. Add the tomatoes (canned, chopped, plum), cover and simmer for about 30 minutes until thickened. Meanwhile, mix together the potatoes (cut into 5cm/2in chunks) and peppers (seeded and roughly chopped) in a large clean saucepan. Add 300ml/10fl oz water, which should just cover the vegetables. Bring to the boil over a medium heat, and simmer for 15 minutes until the vegetables are almost tender. Add the tuna chunks and the tomato mixture to the potatoes and peppers, and season with salt and pepper. Cover and simmer for 6–8 minutes until the tuna is tender. Transfer to four warmed large individual bowls, and serve immediately.</t>
  </si>
  <si>
    <t xml:space="preserve">Fish Loaf</t>
  </si>
  <si>
    <t xml:space="preserve">Preheat the oven to 180°C/350°F/Gas mark 4. Grease a 1.2 litre/2pt loaf tin with butter. Mix the cod, onion (chopped), breadcrumbs, salt, eggs, sour cream and melted butter (50 g) together in a large bowl. Scrape into the prepared loaf tin, and press down firmly. Bake in the oven for 45 minutes. To make the sauce, sweat the onion in the butter (25 g) until transparent. Add the flour and cook for 1 minute. Add the milk, lemon juice and mushrooms (thinly sliced). Season with salt and pepper. Cook until the sauce thickens. Add the sour cream to the sauce just before serving. Serve the fish loaf hot with the accompanying sauce. </t>
  </si>
  <si>
    <t xml:space="preserve">Salmon With Lemon Mash</t>
  </si>
  <si>
    <t xml:space="preserve">Cook the potatoes in boiling water for 15–20 minutes until tender. Meanwhile, make the sauce. Melt the butter in a saucepan, add the flour and cook, stirring, for 1 minute. Remove from the heat and gradually stir in the milk. Return to the heat and bring to the boil, stirring, until thickened and smooth. Add the lemon zest (1/2), herbs, red pepper (finely chopped) and egg. Season with salt and pepper. Stir well. Heat a non-stick frying pan, and cook the salmon for 3–5 minutes on each side until golden brown. Transfer to a flameproof dish. Spoon the sauce over the fish, and put under a hot grill until the sauce is set and the salmon is just cooked through. Meanwhile, lightly steam the spinach for 8 minutes in a steamer set over a pan of boiling water. Drain and mash the potatoes (cubed), then stir in the butter, milk and lemon zest (1/2). Serve with the fish and spinach.</t>
  </si>
  <si>
    <t xml:space="preserve">Mediterranean Plaice Rolls</t>
  </si>
  <si>
    <t xml:space="preserve">Preheat the oven to 180°C/350°F/Gas mark 4. Grease an ovenproof dish with a little butter. Cut the plaice fillets (skinned) in half lengthways to make 8 smaller fillets. Melt the butter in a pan, and add the onion (finely chopped) and celery (chopped). Cover and sweat for 15 minutes, until soft. Do not allow to brown. Combine the breadcrumbs, parsley, pine nuts (toasted), sun-dried tomatoes and anchovies (drained and chopped). Stir in the softened vegetables with the buttery juices and season with pepper. Divide the stuffing into eight portions. Taking one portion at a time, form the stuffing into balls, then roll up each one inside a plaice fillet. Secure each roll with a cocktail stick. Put the rolled-up fillets in the ovenproof dish. Bake for about 20 minutes until the fish flakes easily when tested with a fork. Remove the cocktail sticks, then serve the hot plaice rolls with a little of the cooking juices drizzled over.</t>
  </si>
  <si>
    <t xml:space="preserve">tel şehriye</t>
  </si>
  <si>
    <t xml:space="preserve">darı</t>
  </si>
  <si>
    <t xml:space="preserve">arpa</t>
  </si>
  <si>
    <t xml:space="preserve">çavdar</t>
  </si>
  <si>
    <t xml:space="preserve">bulgur</t>
  </si>
  <si>
    <t xml:space="preserve">beyaz peynir  (tam yağlı)</t>
  </si>
  <si>
    <t xml:space="preserve">beyaz kuru fasulye</t>
  </si>
  <si>
    <t xml:space="preserve">greyfurt</t>
  </si>
  <si>
    <t xml:space="preserve">pancar</t>
  </si>
  <si>
    <t xml:space="preserve">adaçayı</t>
  </si>
  <si>
    <t xml:space="preserve">yengeç</t>
  </si>
  <si>
    <t xml:space="preserve">dana eti</t>
  </si>
  <si>
    <t xml:space="preserve">jalapeno</t>
  </si>
  <si>
    <t xml:space="preserve">toz çili</t>
  </si>
  <si>
    <t xml:space="preserve">kırmızı şarap</t>
  </si>
  <si>
    <t xml:space="preserve">havyar</t>
  </si>
  <si>
    <t xml:space="preserve">frenk soğanı</t>
  </si>
  <si>
    <t xml:space="preserve">bıldırcın yumurtası</t>
  </si>
  <si>
    <t xml:space="preserve">Pasta With Caviar</t>
  </si>
  <si>
    <t xml:space="preserve">Cook the pasta in lightly salted boiling water until al dente, then drain, retaining a very little of the cooking water, and toss in the butter. Arrange in swirls on four small serving plates. Put a dollop of caviar in the centre of each mound of pasta. Garnish each serving with two quail’s eggs (soft-boiled and peeled) and lemon slices.</t>
  </si>
  <si>
    <t xml:space="preserve">Pasta Salad</t>
  </si>
  <si>
    <t xml:space="preserve">Cook the pasta (penne) in lightly salted boiling water until al dente. Drain, retaining a very little of the cooking water to keep moist. Set aside to cool while you make the pesto. Blend or process the basil, garlic (crushed), parmesan and pine nuts until roughly chopped. With the motor running, add the oil in a thin stream until well combined. Put the pasta in a large bowl, stir in the pesto and mix well. Add the tomatoes (cherry and halved), onion (sliced into thin wedges) and olives. Stir gently. Chill for 1 hour, then serve.</t>
  </si>
  <si>
    <t xml:space="preserve">Pesto Chicken Salad</t>
  </si>
  <si>
    <t xml:space="preserve">Cook the pasta (spiral pasta such as fusilli) in lightly salted boiling water until al dente. Drain, retaining a little of the cooking water to keep moist. Cool while you make the rest of the salad. To make the dressing, mix the olive oil, pine nuts (chopped), basil (chopped), onion (chopped) and garlic (minced) in a bowl. Season with salt and pepper. Refrigerate while you cook the chicken (skinless chicken thigh fillet, cubed). Simmer the chicken cubes over a medium-high heat with 1 teaspoon salt and the red wine, stirring constantly, for about 10 minutes. When done, drain off the liquid. Toss together the chicken, dressing, tomato (diced), carrots (chopped) and pasta to serve.</t>
  </si>
  <si>
    <t xml:space="preserve">Spaghetti With Garlic And Chilli Oil</t>
  </si>
  <si>
    <t xml:space="preserve">Cook the pasta in a large pan of salted boiling water until al dente. Meanwhile, heat the olive oil over a gentle heat, and sauté the garlic (crushed) and chilli (seeded and finely chopped) for about 3 minutes until the garlic turns lightly golden. Remove from the heat and pour over the drained cooked pasta, and mix in the parsley (chopped). Serve hot.</t>
  </si>
  <si>
    <t xml:space="preserve">Rice Salad</t>
  </si>
  <si>
    <t xml:space="preserve">Bring a large heavy pan of water to the boil, and stir in the rice (long-grain). Return to the boil and cook for 12–15 minutes until tender. Drain and cool. Cook the peas (frozen) in a small pan of boiling water for about 2 minutes. Rinse under cold water. Drain well. To make the dressing, whisk together the oil, juice, garlic (crushed) and sugar in a small jug, then season with salt and pepper. Combine the rice, peas, spring onions (sliced), peppers (finely diced), sweetcorn (canned kernels, drained) and mint (chopped) in a large bowl. Pour over the dressing and mix well. Cover the salad with cling film, and refrigerate for 1 hour before serving. </t>
  </si>
  <si>
    <t xml:space="preserve">Spinach Rice Salad</t>
  </si>
  <si>
    <t xml:space="preserve">Put the vinaigrette  and sugar in a large salad bowl, and combine well. Add the rice (cooked, long-grain) and mix through well. Cover in cling film, and chill until ready to serve. Add the spring onions and rest of the ingredients just before serving, and mix well.</t>
  </si>
  <si>
    <t xml:space="preserve">Drain the chickpeas (soaked in cold water overnight) and put in a saucepan. Cover with water and bring to the boil with the carrots, onion, garlic and 3 tablespoons of the olive oil. Simmer for 2 hours. Add the salt and simmer for a further hour until the chickpeas are cooked. Add water if necessary to keep them covered. Drain, reserving the liquid, but discarding the carrot, onion and garlic. Serve the chickpeas hot with a little of the liquid, a teaspoon of vinegar (white wine), the remaining olive oil and a sprinkling of pepper.</t>
  </si>
  <si>
    <t xml:space="preserve">Cook the pasta according to packet instructions in a pan of salted boiling water, then drain. Meanwhile, heat the oil in a frying pan, add the garlic (chopped) and red onion (sliced) and fry for 3-4 minutes or until the onion has softened. Add the salmon cubes (skinned) and double cream and continue to cook over a gentle heat for 5 minutes, or until the salmon has cooked through. Stir in the drained pasta and season with salt and pepper. Sprinkle over the parsley and serve.</t>
  </si>
  <si>
    <t xml:space="preserve">Heat a large saucepan over a medium heat. Add a tablespoon of olive oil and once hot add the beef mince and a pinch of salt and pepper. Cook the mince until well browned over a medium-high heat (be careful not to burn the mince. It just needs to be a dark brown colour). Once browned, transfer the mince to a bowl and set aside. Add another tablespoon of oil to the saucepan you browned the mince in and turn the heat to medium. Add the onions (diced) and a pinch of salt and fry gently for 5-6 minutes, or until softened and translucent. Add the garlic (chopped) and cook for another 2 minutes. Add the grated carrot (grated) then pour the mince and any juices in the bowl back into the saucepan. Add the tomatoes (chopped, tin) to the pan and stir well to mix. Pour in the stock (made from beef stock cube), bring to a simmer and then reduce the temperature to simmer gently for 45 minutes, or until the sauce is thick and rich. Taste and adjust the seasoning as necessary. When ready to cook the spaghetti, heat a large saucepan of water and add a pinch of salt. Cook according to the packet instructions. Once the spaghetti is cooked through, drain and add to the pan with the bolognese sauce. Mix well and serve.</t>
  </si>
  <si>
    <t xml:space="preserve">For the risotto, heat the oil (2 tablespoons) in a large heavy-bottomed saucepan, add the onion (finely chopped) and fry over a low heat until softened but not coloured. Add the garlic (chopped) and chilli (chopped) and fry for one minute. Add the rice (long grain) and stir over a gentle heat until the rice grains turn translucent. Add the wine, turn up the heat and boil until almost all of the liquid has disappeared. Add the vegetable stock, one ladleful at a time, and stir constantly until all the stock has been absorbed and the rice is tender. Stir in the tomatoes (cherry, halved), parsley (chopped) and butter and season, to taste, with salt and freshly ground black pepper. Take off the heat, cover with a lid and leave for 3-4 minutes. For the mussels, heat the olive oil in a large saucepan until very hot, add the mussels (cleaned - discard any which do not close when tapped), cover with a lid and shake the pan over the heat until the mussel shells have opened. Discard any that are cracked or have not opened. To serve, spoon the risotto into a serving bowl, top with the mussels and serve.</t>
  </si>
  <si>
    <t xml:space="preserve">Preheat the oven to 180C/350F/Gas 4. Slice the tops off the tomatoes and scoop out the flesh and seeds. Mix the rice (ready-cooked long grain rice) together with the garlic (chopped) and spoon the mixture into the tomatoes, then drizzle with olive oil and place on a baking tray in the oven. Bake for 6-8 minutes, or until the stuffing is golden-brown, then transfer to a serving plate and serve immediately.</t>
  </si>
  <si>
    <t xml:space="preserve">Break the spaghetti in half, and cook in a large pan of lightly salted rapidly boiling water until al dente. Drain. Put the spaghetti in a large serving bowl, and toss with the oil and butter. Add the remaining ingredients, and toss to combine. Season with salt and pepper, and serve warm. </t>
  </si>
  <si>
    <t xml:space="preserve">Put the garlic (crushed), basil leaves, hazelnuts and cheese in a blender or food processor, and purée to a thick paste. Cook the tagliatelle in lightly salted boiling water until al dente, then drain well. Spoon the sauce onto the hot pasta, tossing until melted through. Season with salt and pepper, and serve immediately.</t>
  </si>
  <si>
    <t xml:space="preserve">Place beans, water, garlic (peeled and crushed), sage, bay leaf and 2 Tbsp. oil in a heavy saucepan. Cover and slowly bring to a simmer over medium-low heat, about 1 hour. Gently simmer, stirring occasionally, until beans are tender but not mushy, about 1-2 hours more. Remove from heat, set aside, and allow beans to cool in the cooking liquid for 15 minutes. Season well with salt and pepper. To serve, drain the beans and drizzle with remaining 2 Tbsp. olive oil. You can also serve the beans on crostini as an appetizer.</t>
  </si>
  <si>
    <t xml:space="preserve">Add all ingredients to a food processor. Pulse on high until hummus is smooth and creamy. If the texture is too thick, add in another tablespoon or two of lemon juice. Spoon into a bowl and enjoy with fresh veggies and crackers.</t>
  </si>
  <si>
    <t xml:space="preserve">Preheat the oven to 350 degrees F/180°C. Slice the end off the garlic bulb, exposing the cloves (but leaving the stem intact). Drizzle the cloves with olive oil (1 tbsp), season with a pinch of salt and pepper, then wrap tightly in tinfoil. Roast for 25 to 30 minutes until the cloves are very soft. Squeeze the garlic cloves onto a board, then mash them into a paste. Grab a food processor. In the base of the food processor, combine the cooked and cooled chickpeas (dried, cooked and cooled), garlic paste, and salt (1/4 tsp) and pulse for 30 seconds, scraping the sides of the processor down if necessary. Add the lemon, tahini, and water, and pulse for 30 more seconds until combined. With the food processor running, slowly drizzle in the olive oil until the hummus is smooth. Transfer to a serving dish, then sprinkle over the cumin and paprika.</t>
  </si>
  <si>
    <t xml:space="preserve">In a medium bowl, cover the split peas with water. Let soak for at least 2 hours before making the avocado toast. After the split peas have soaked, heat a small skillet with the olive oil over medium high heat. Drain the split peas and add them to the preheated pan. Saute until crispy, about 3-5 minutes. While split peas are cooking, toast the bread and scoop out the avocado. Mash the avocado in a small bowl and stir in the red pepper flakes. Stir half of the split pea mixture into the avocado mixture. Spread on the toast and top with remaining split peas.</t>
  </si>
  <si>
    <t xml:space="preserve">Pre-heat the oven to 450 degrees F/230°C. Place the chickpeas, 1 tbsp of coconut oil, ground cinnamon and salt in a bowl. Toss to combine. Spread the chickpea mixture out on a sheet pan and bake for 40 minutes until crispy. Allow the chickpeas to cool, then place them in a high power blender or food processor. Pulse for 10 – 20 seconds, until a fine powder forms. Add the remaining coconut oil, honey and tahini, pulse until combined and somewhat smooth. Remember that the butter will remain somewhat chunky because the chickpeas have a low oil content and won’t break down completely. Store in an airtight container in the fridge for up to 3 weeks.</t>
  </si>
  <si>
    <t xml:space="preserve">Sort and rinse split peas. Add peas and water to a medium saucepan and bring to a boil. Reduce heat to low, cover, and simmer for 40 minutes, or until completely tender and all water is absorbed. Cool the cooked peas for 10-15 minutes uncovered before beginning the hummus. Add the parsley (chopped), tahini, garlic (peeled), lemon juice, sea salt, pepper, and peas to a food processor or high-speed blender. Have the olive oil on hand. Start the blender or food processor and begin slowly streaming in the olive oil right away. You may need to use your blender’s temper to push the hummus towards the blade, it will be thick! If using a food processor, stop the machine and scrape down the sides with a spatula as needed. Continue streaming the oil and working the hummus into a creamy texture. Once it has reached your desired consistency, turn off the blender or food processor, and taste for seasonings. If it tastes salty, add extra lemon juice or parsley. If it’s too tart, add extra sea salt or tahini. Transfer the hummus to a serving bowl, and smooth it out with your spatula. Drizzle with olive oil, extra chopped parsley, a squeeze of lemon, a sprinkle of sea salt and cracked pepper, or any other toppings that call to you.</t>
  </si>
  <si>
    <t xml:space="preserve">Pre-heat oven to 400°F/200°C. After soaking or boiling the split peas, drain and pat dry. Mix remaining ingredients (red wine vinegar, honey, mustard) together in a bowl and pour over the peas and combine. Spread peas evenly over a baking sheet and roast until golden in color and crunch in texture. About 10 minutes, flipping halfway though. Serve immediately in a salad and store the remaining in the fridge in an air-tight container.</t>
  </si>
  <si>
    <t xml:space="preserve">Cook green lentils according to package directions. Strain and let cool completely. In a large bowl mix together cooked green lentils, tomatoes (cherry), red onion (finely diced), jalapeno (seeded and finely diced), cilantro (roughly chopped), lime juice, and kosher salt. Mix well. Serve salsa immediately or cover and refrigerate for 2-3 days.</t>
  </si>
  <si>
    <t xml:space="preserve">Combine all ingredients (cooked beans, canned artichoke hearts, grated cheese, finely chopped rosemary, lemon juice, garlic) in a food processor and pulse until smooth in consistency. Season to taste with salt and pepper and serve immediately.</t>
  </si>
  <si>
    <t xml:space="preserve">Bring a large pot of salted water to a boil. Add pasta and cook according to package instructions. While the pasta boils, pre-heat the oven to 425°F/220°C. Line a baking sheet with parchment paper and spread the lemon slices evenly on the paper. Bake for 15 minutes until edges are starting to brown. Place the cooked pasta in a large bowl with the baked lemons, red onion, cherry tomatoes and parsley. In a measuring cup, combine the tahini, lemon juice, and olive oil. Season to taste then pour over pasta mixture. Toss until all ingredients are coated.</t>
  </si>
  <si>
    <t xml:space="preserve">Simmer barley in water for about 20 minutes until cooked. Remove from heat, drain and set aside. Combine the cooked barley with the rest of the veggies and toss with dressing (below). Refrigerate until ready to serve FOR DRESSING: Whisk dressing ingredients together and pour over salad then toss to combine.</t>
  </si>
  <si>
    <t xml:space="preserve">Throw the ingredients into your KitchenAid® blender in the order listed. Secure the lid, remove the center lid cap, and insert the tamper. Blend on high for 30 to 60 seconds using the tamper to guide the ingredients through the blades until smooth and creamy. You may need to stop the machine and scrape down the sides of the container so that you don’t get bits of chickpea and other ingredients in the hummus when you scrape the mixture out of the container. </t>
  </si>
  <si>
    <t xml:space="preserve">Throw the ingredients into your KitchenAid® blender in the order listed. Secure the lid, remove the center lid cap, and insert the tamper. Blend on high for 30 to 60 seconds using the tamper to guide the ingredients through the blades until smooth and creamy. You may need to stop the machine and scrape down the sides of the container so that you don’t get bits of chickpea and other ingredients in the hummus when you scrape the mixture out of the container. Serve. </t>
  </si>
  <si>
    <t xml:space="preserve">12 Kişilik</t>
  </si>
  <si>
    <t xml:space="preserve">Prepare quinoa according to package directions. Usually 1-1 quinoa to water. Bring water and quinoa to a boil. Remove from heat and let it sit for 5-10 minutes. Once all water is evaporated set aside. Prepare bell peppers. Wash, cut off tops and remove membranes and seeds from inside the bell peppers. Set aside. Prepare stuffing mixture. Combine quinoa, garbanzo beans, tomato, onion, artichokes, garlic, oregano and salt and pepper. Mix well. Place bell peppers into oven safe dish. Spoon mixture into peppers until full. Tip: if you have leftover mixture its tasty by itself! Or throw onto a salad. Preheat oven to 350 degrees. Cook peppers for approximately 35 minutes. You want the peppers to soften and the inside of the mixture to be hot. Serve.</t>
  </si>
  <si>
    <t xml:space="preserve">5 Kişilik</t>
  </si>
  <si>
    <t xml:space="preserve">Place water and salt in the bowl of a food processor and pulse for two minutes. Add half of the flour and yeast and pulse until everything is combined. Add remaining flour and pulse until a dough forms. Let dough rise until doubled in volume, approximately 90 minutes. Divide dough and shape into two smaller balls. Place on a baking sheet lined with parchment paper. Sprinkle with flour. For the whole grain breads, flatten dough balls and pour a tablespoon of rye flakes, sesame seeds, and sunflower seeds in the middle. Knead dough until grains are well mixed. Preheat oven to 425 degrees Fahrenheit/220 °C. Place dough balls on the tray. Allow to rise for another 30 minutes. Lightly brush tops of dough with water and sprinkle with seeds. With a sharp knife or kitchen shears, make two shallow slashes (1/2 inch) on the surface of each dough ball. Bake for approximately 30 minutes and the internal temperature reaches 190 degrees Fahrenheit/90°C.</t>
  </si>
  <si>
    <t xml:space="preserve">Attach stir &amp; flip wand to stir tower. Set kitchenaid® multi-cooker with Stir-tower to manual 375 ºf/190 °C. and preheat. Add oil and heat for 30 seconds. Add Quinoa, cover and turn stir tower to Speed 2. Cook for 8-10 minutes or until Quinoa is lightly toasted. Turn off the stir tower. Remove ¼ cup Toasted quinoa and reserve for garnish.Turn stir tower to speed 2 and add Bulgur, millet, almond milk, water and salt to cooking pot. Replace lid and Continue cooking for 12-15 minutes or Until grains are cooked through. Set unit to keep warm. Reduce stir Tower to speed 1 and add blueberries, Mixing just until blended. To serve, ladle cooked grain mixture into Bowls and top with 1 tbsp maple syrup, 2 tbsp walnuts and 2 tbsp reserved Toasted quinoa.</t>
  </si>
  <si>
    <t xml:space="preserve">mısır nişastası</t>
  </si>
  <si>
    <t xml:space="preserve">nar ekşisi</t>
  </si>
  <si>
    <t xml:space="preserve">sumak</t>
  </si>
  <si>
    <t xml:space="preserve">levrek</t>
  </si>
  <si>
    <t xml:space="preserve">sebze bulyon</t>
  </si>
  <si>
    <t xml:space="preserve">lima fasulyesi</t>
  </si>
  <si>
    <t xml:space="preserve">lavaş</t>
  </si>
  <si>
    <t xml:space="preserve">roka</t>
  </si>
  <si>
    <t xml:space="preserve">tam buğday ekmeği</t>
  </si>
  <si>
    <t xml:space="preserve">Egg And Tomato Baps</t>
  </si>
  <si>
    <t xml:space="preserve">Brush the cut side of the tomatoes with a little of the oil then cook them on a low heat, cut-side down in a small, non-stick frying pan. While they cook, beat the eggs with seasoning and the chopped parsley (chopped) in a small bowl. Turn the tomatoes over to briefly heat on the other side and then set aside. Wipe the pan, then add the remaining oil and cook the garlic (finely chopped)on a medium heat for a few seconds, stirring all the time until softened. Pour in the egg mixture and cook, stirring occasionally over the heat. Once it’s almost set flip over to cook the other side for a few seconds more. Halve the baps and squash on the tomatoes, quarter the omelette and serve, 2 pieces inside each bap.</t>
  </si>
  <si>
    <t xml:space="preserve">Egg And Rocket Pizzas</t>
  </si>
  <si>
    <t xml:space="preserve">Heat oven to 200C/180C fan/gas 6. Lay the tortillas on two baking sheets, brush sparingly with the oil then bake for 3 mins. Meanwhile chop the pepper and tomatoes and mix with the tomato purée, seasoning and herbs. Turn the tortillas over and spread with the tomato mixture, leaving the centre free from any large pieces of pepper (roasted) or tomato. Break an egg into the centre then return to the oven for 10 mins or until the egg is just set and the tortilla is crispy round the edges. Serve scattered with the rocket and onion (red, very thinly sliced).</t>
  </si>
  <si>
    <t xml:space="preserve">Leek And Butter Bean Soup With Crispy Kale And Bacon</t>
  </si>
  <si>
    <t xml:space="preserve">Heat 1 tbsp oil in a large saucepan over a low heat. Add the leeks (sliced), thyme (leaves picked) and seasoning. Cover and cook for 15 mins until softened, adding a splash of water if the leeks start to stick. Add the butter beans (can) with the water from the cans, the stock and mustard (wholegrain). Bring to the boil and simmer for 3-4 mins until hot. Blend the soup in a food processor or with a stick blender, stir through the parsley and check the seasoning. Put the bacon in a large, non-stick frying pan over a medium heat. Cook for 3-4 mins until crispy, then set side to cool. Add the remaining 1 tsp oil to the pan, and tip in the kale (any tough stems removed) and hazelnuts (roughly chopped). Cook for 2 mins, stirring until the kale is wilted and crisping at the edges and the hazelnuts are toasted. Cut the bacon into small pieces, then stir into the kale mixture. Reheat the soup, adding a splash of water if it is too thick. Serve in bowls sprinkled with the bacon &amp; kale mixture.</t>
  </si>
  <si>
    <t xml:space="preserve">Spiced Sweet Potato Wedges</t>
  </si>
  <si>
    <t xml:space="preserve">Heat oven to 200C/180C fan/gas 6. Using a pestle and mortar, bash together the spices, herbs (roughly chopped), garlic and some seasoning. Spoon into a large bowl and stir in the lemon zest and juice, and the oil. Add the potatoes (cut into wedges) and toss together. Arrange, skin-side down, on 2 baking trays and bake for 30–40 mins until soft inside and crisp on the outside.</t>
  </si>
  <si>
    <t xml:space="preserve">Honey And Orange Roast Sea Bass With Lentils</t>
  </si>
  <si>
    <t xml:space="preserve">Heat oven to 200C/180C fan/gas 6. Place each sea bass fillet, skin-side down, on individual squares of foil. Mix together the orange zest, honey, mustard (wholegrain), 1 tbsp olive oil and some seasoning, and drizzle it over the fillets. Pull the sides of the foil up and twist the edges together to make individual parcels. Place the parcels on a baking tray and bake in the oven for 10 mins until the fish is just cooked and flakes easily when pressed with a knife. Warm the lentils (ready-to-eat) following pack instructions, then mix with the orange juice, remaining oil, the watercress, herbs (chopped) and seasoning. Divide the lentils between 2 plates and top each with a sea bass fillet. Drizzle over any roasting juices that are caught in the foil and serve immediately.</t>
  </si>
  <si>
    <t xml:space="preserve">Coconut Crêpes With Raspberry Sauce</t>
  </si>
  <si>
    <t xml:space="preserve">Set aside 6 of the raspberries. Mix the cornflour with 1 tbsp water until smooth. Measure 300ml water in a pan, and stir in the cornflour paste. Heat, stirring, until thickened. Add the remaining raspberries and cook gently, mashing the berries to a pulp. Strain the mixture through a sieve into a bowl to remove the seeds, pushing through as much of the mixture as you can. Quarter the reserved raspberries and add to the sauce, along with the maple syrup. To make the crêpes, tip the flour and a pinch of salt into a large jug, then beat in the eggs, coconut milk, 200ml water and 11/2 tbsp toasted coconut to make a batter the consistency of double cream. Thin with a little more water if it is too thick. Heat a small frying pan with a dash of oil, then pour in a little batter, swirling the pan so that it completely covers the base. Leave to set over the heat for 1 min, then carefully flip it over and cook the other side for a few secs more. Transfer to a plate and repeat with the remaining batter until you have at least 12. Stir the batter to redistribute the coconut as you use it. Serve 2 crêpes per person with a drizzle of the sauce and a little of the remaining toasted coconut.</t>
  </si>
  <si>
    <t xml:space="preserve">In a dry, non-stick frying pan, cook the walnut pieces for 2-3 mins until toasted, turning frequently so they don’t burn. Take off the heat and allow to cool. Put the onion (finely chopped), carrots (coarsely grated), apples (red, unpeeled and finely chopped), vinegar (cider) and stock (reduced-salt) in a large saucepan and bring to the boil. Reduce the heat and simmer for 10 mins, stirring occasionally. Once the onion is translucent and the apples start to soften, add the kale (roughly chopped) and simmer for an additional 2 mins. Carefully transfer to a blender or liquidiser and blend until very smooth. Pour into bowls and serve topped with the toasted walnuts.</t>
  </si>
  <si>
    <t xml:space="preserve">2 Kişilik </t>
  </si>
  <si>
    <t xml:space="preserve">Place most of the walnuts in a food processor and blend until you have fine crumbs. Tip into a large bowl. Place the roasted peppers in the food processor and blend until smooth. Add the pepper purée to the walnuts. Tip in the breadcrumbs and season well with salt and pepper. Stir in the tahini and pomegranate molasses and loosen with olive oil and a splash of water, if necessary. Arrange in a serving dish and garnish with mint and remaining walnuts.</t>
  </si>
  <si>
    <t xml:space="preserve">Preheat the oven to 170C/150C Fan/Gas 3½. Grease a 900g/2lb loaf tin and line with a long strip of greased baking paper. Whisk the sunflower oil with the eggs and sugar (soft light brown) for 2–3 minutes until pale. Sift the flour (self raising), cocoa and salt over the mixture, mix gently to just combine and then beat thoroughly. Add the boiling water and mix until smooth. Scoop the mixture into the prepared tin, spread level and bake for 45–50 minutes until the cake is springy, well risen and a wooden skewer inserted into the middle of the cake comes out clean. Leave to cool in the tin for 3–4 minutes and then carefully remove from the tin and leave to cool on a wire rack.</t>
  </si>
  <si>
    <t xml:space="preserve">Cook the macaroni in a large saucepan of boiling water following packet directions or until al dente. Meanwhile, melt the butter in a medium saucepan over medium heat and add the flour. Cook, stirring, for 1 minute. Gradually add the milk, stirring until smooth. Stir gently until the mixture comes just to the boil. Reduce heat to low and simmer for 2 minutes until thickened. Remove from the heat. Add the grated cheese and stir until melted and smooth. Drain the pasta and return to the pan. Pour cheese sauce over the pasta and stir until well coated. Season and serve immediately sprinkled with parsley.</t>
  </si>
  <si>
    <t xml:space="preserve">Process frozen banana and lemon juice in a food processor, scraping down sides frequently, until mixture is smooth and resembles soft serve ice-cream. Transfer to a metal loaf pan. Place in the freezer for 2 hours or until just firm but still scoop-able.</t>
  </si>
  <si>
    <t xml:space="preserve">Cook broccoli (trimmed, cut into florets) in a saucepan of boiling water for 1 to 2 minutes or until just tender. Drain. Refresh under cold water. Place broccoli, avocado, mint, almonds and garlic in a food processor. Process until finely chopped. Transfer to a bowl. Stir in oil. Season with salt and pepper.</t>
  </si>
  <si>
    <t xml:space="preserve">Place strawberries (hulled, plus extra halved) and chopped banana (2 bananas) in a snap-lock bag. Freeze overnight. Place frozen strawberries and banana in a food processor. Process until mixture looks like coarse crumbs. Set aside 1/4 cup mixture in freezer until required. Chop extra bananas. Add to processor. Process until smooth.</t>
  </si>
  <si>
    <t xml:space="preserve">Place cashews in a glass or ceramic bowl. Cover with water. Cover with plastic wrap. Stand in a cool place overnight to soak. Preheat oven to 200C/180C fan-forced. Line a large baking tray with baking paper. Halve and quarter capsicum. Discard seeds and membrane. Place, skin-side up, on prepared tray. Drizzle with oil. Season with salt and pepper. Roast for 30 to 35 minutes, adding garlic (unpeeled) for the last 15 minutes of cooking time, or until capsicum is browned and beginning to blister and garlic is tender. Transfer capsicum and garlic to a heatproof bowl. Cover with plastic wrap. Set aside for 10 minutes. Peel and discard skins from capsicum and garlic. Cool completely. Drain cashews. Rinse well under cold running water. Transfer to a blender. Add capsicum, garlic, almond milk, coriander and lemon juice. Blend on high speed until smooth. Transfer to a bowl. Add chilli and parsley. Season with salt and pepper. Stir to combine. Drizzle with extra oil. Sprinkle with extra chilli and parsley.</t>
  </si>
  <si>
    <t xml:space="preserve">Preheat the oven to 200C/180C Fan/Gas 6. Line a baking tray with non-stick parchment paper. To make the breadcrumbs, put the bread in a food processor and blitz into fine breadcrumbs. If you do not have a food processor, you could also try grating the bread. Pat the fish dry using kitchen paper. Carefully cut the fish (skinless) into strips, the strips should be about 2cm thick and 8cm long. Run your finger gently over the fish to make sure all the bones have been taken out. Set up your assembly line. Get 3 dinner plates and one shallow bowl ready. Put the flour on the first plate. Crack the egg into the shallow bowl and beat lightly using a fork. Put the breadcrumbs on the second plate and mix with the black pepper. The third plate is for the coated fish fingers. Toss each fish finger in the flour and shake off any excess. Next, dip the fish fingers into the egg mixture and allow any extra egg liquid to drip back into the bowl. Then coat the fish fingers with the breadcrumbs. Slightly press the fish fingers into the breadcrumbs to make sure they are well coated and then put them on the third plate. Put the fish fingers in the fridge for 10 minutes, this will help the coating stick to the fish better. Wash your hands again before moving on to the next step, it is really important to always wash your hands after handling raw fish or meat. Arrange the fish fingers in a single layer on the prepared baking tray. Drizzle or spray some oil over the fish fingers. Bake in the oven for 10-12 minutes, turning halfway through using cooking tongs. The fish fingers are cooked when the crumbs are golden-brown and the fish is cooked through.</t>
  </si>
  <si>
    <t xml:space="preserve">In a large mixing bowl, use a fork to mash the bananas until smooth. Stir in the honey and coconut oil until combined (first quickly melt the coconut oil on low in the microwave if it is solid at room temperature). Stir the apricots (roughly chopped) into the banana mixture with the desiccated coconut, pumpkin seeds, oats and a pinch of flaky sea salt until all of the oats are well coated in the banana mixture. Pour the mixture into the prepared tin, using the back of the mixing spoon to press it into the corners of the tin and level the mixture to create a smooth surface. Bake the flapjacks in the oven for 30 minutes, or until the top and edges are golden-brown. Turn the flapjack out onto a wire rack to cool completely before slicing into 9 squares. Store in an airtight container for up to 3–4 days.</t>
  </si>
  <si>
    <t xml:space="preserve">Preheat the oven to 180C/160C Fan/Gas 4 and line a 20x20cm/8x8in square tin with baking paper. Set aside a good-sized, microwaveable mug to bake the cake in. Add the butter and milk to another microwaveable mug and microwave on high in 10 second increments, swirling the contents after each blast, until the butter is melted. Stir in the vanilla, followed by the sugar then the flour, baking powder and salt. Beat in the dry ingredients with a fork until there is a fairly smooth mixture. Scrape the mixture into the clean mug. Sit the mug in the centre of the microwave and cook for 1 minute on high (for an 800W microwave, adjust timings for other wattages). If the sponge is firm to the touch, it is ready. If not, continue microwaving in 10 second increments until cooked. Serve warm in the mug with ice cream.</t>
  </si>
  <si>
    <t xml:space="preserve">Warm the honey and raspberries in a small saucepan over a medium heat, stirring frequently, until the raspberries have thawed (if using frozen). This shouldn’t take more than 3 minutes or so. Take the pan off the heat. Put the oats and salt in a blender or a food processor with the small bowl fitted, and process until you get the consistency of flour, a mealy flour to be sure, but it should still be fine-ground. Tip into a bowl and stir in the baking powder and cinnamon. In a measuring jug, whisk together the milk, egg and vanilla, and then stir the wet mixture into the dry, until thoroughly combined. If the batter thickens too much, add more milk. And do not let this batter rest, as otherwise it will thicken too much. Pour ½ a teaspoon of oil onto a smooth, non-stick griddle (or large cast-iron or heavy-based frying pan) and, with a piece of kitchen roll, smear it over the whole surface. Put the griddle on a medium heat and, when hot, add the batter, using a quarter-cup measure but only filling it two-thirds full. You should get 4 pancakes at a time, and they will need around 2 minutes a side. Generally, when cooking pancakes, you turn them over when you see bubbles coming to the uppermost side, and while that still holds true, the bubbles are rather understated here. So slip a spatula underneath a pancake after 2 minutes to see if the underside looks cooked, and then when it is, flip it, and the rest of the pancakes, over and cook for another 2 minutes. As always, do not press down on the pancakes as they cook, and do not flip them more than once. When you’ve cooked the first 4, pile them on a plate, and cover with a clean tea towel, then oil the pan again and proceed as before. Serve immediately – the oats carry on drinking up liquid, and the pancakes will dry on standing – with the warm raspberry honey poured on top.</t>
  </si>
  <si>
    <t xml:space="preserve">Melt the chocolate in a heatproof bowl set over a pan of simmering water (do not allow the base of the bowl to touch the water). Whisk the egg whites and lemon juice in a large, clean bowl until they form soft peaks. The lemon juice will stabilise the egg whites, make them easier to work with and help to prevent over-whisking. Add the sugar and continue to whisk until firm peaks form when the whisk is removed. Do not whisk beyond this stage - the egg whites will start to collapse and separate into dry froth and runny liquid, and you'll lose all the air that you've whisked in. When the chocolate has melted, remove the bowl from the heat. Whisk one-third of the egg whites into the hot chocolate quickly and vigorously, until thick and well combined. If you add the egg whites in too slowly, their cold temperature can make the hot chocolate seize, solidify and result in a lumpy mousse. Fold the remaining egg whites into the chocolate mixture, using a spatula, until all of the egg white has been completely incorporated into the chocolate. Don't overmix at this stage as you'll knock out the air bubbles and the mousse will be dense. Spoon the mousse mixture into four Martini glasses. Chill in the fridge for 2–3 hours, or until set. Alternatively, use the mousse to make a hot chocolate soup. Preheat the oven to 180C/160C Fan/Gas 4. Divide the mousse among four small ovenproof pudding bowls or ramekins. Place the pudding bowls into the oven and bake the chocolate mousses for 3–5 minutes, or until puffed slightly and warmed through.</t>
  </si>
  <si>
    <t xml:space="preserve">Drain the chickpeas and rinse. Reserve a few whole chick peas for serving. Combine the chickpeas, lemon juice, garlic (crushed), cumin, salt, tahini, and water in a food processor, and blend to a creamy purée. Add more lemon juice, garlic, cumin or salt to taste. Turn out into a dinner plate, and make smooth with the back of a spoon. Drizzle with extra virgin olive oil and scatter with the reserved chickpeas. Sprinkle with paprika and serve with pita bread, warmed in a moderate oven for three minutes, and cut into quarters.</t>
  </si>
  <si>
    <t xml:space="preserve">If you are oven-cooking the chicken (fillet breast), preheat the oven to 220C/200C Fan/Gas 7. If pan-frying, ignore this step. Put the flour in a wide, shallow bowl. Season with salt and pepper and stir. Break the egg into a second shallow bowl and beat with a fork until smooth and pale. Tip half of the breadcrumbs into a third shallow bowl. Coat each chicken strip first in flour, then egg, then breadcrumbs, pressing firmly and turning to coat on both sides. Set aside on baking paper. If oven-cooking the chicken, brush a baking tray with 1 tablespoon of oil. Place the chicken pieces on the tray and brush generously but lightly with 3 tablespoons more oil. Bake for 15 minutes, turning halfway through. If pan-frying the chicken, heat 3 tablespoons of oil in a large non-stick frying pan. Add half the chicken strips and fry over a medium heat for 2–3 minutes on each side, or until golden-brown, crisp and cooked throughout. Turn with tongs. Drain on a plate lined with kitchen paper and fry the remaining half with 3 more tablespoons of oil.</t>
  </si>
  <si>
    <t xml:space="preserve">Peel and finely slice the onions (red), roughly chop the tomatoes and deseed and finely slice the chilli. Put everything (onions, tomatoes, chilli, brown sugar, red wine vinegar) in a pan, season to taste and stir well to combine. Simmer for 30 to 40 minutes or until jammy. Pour into a sterilised jar and leave to cool. Keeps for up to 4 weeks in the fridge.</t>
  </si>
  <si>
    <t xml:space="preserve">Remove the husks and silk from the fresh corn. Cut the stem off the bottom to create a flat, stable surface on which to stand the ear of corn. Stand the ear of corn upright, stem side down, and slice downward with a sharp knife to remove the kernels. Place the sliced kernels in a large bowl. Dice the tomatoes. Remove the seeds from the jalapeño, then finely dice. Finely dice the red onion, and roughly chop the cilantro. Add the tomatoes, jalapeño, onion, and cilantro to the bowl with the corn. Juice the lime then drizzle about 2 Tbsp of the juice on top of the vegetables. Sprinkle the salt over top, give everything a good stir, taste, then adjust the lime or salt to your liking. Serve immediately.</t>
  </si>
  <si>
    <t xml:space="preserve">Place all of the ingredients into a blender and blend until smooth, thick, and creamy. Serve immediately or refrigerate until ready to eat.</t>
  </si>
  <si>
    <t xml:space="preserve">Add all of the ingredients to a blender and blend until smooth. Adjust the liquid as needed to make it blend smoothly. Serve immediately.</t>
  </si>
  <si>
    <t xml:space="preserve">Mix nutritional yeast, flour, garlic (crushed), onion, ground mustard, and salt together in a bowl. Pour in soy milk; whisk until smooth. Melt margarine in a saucepan over medium heat. Pour in soy milk mixture; cook, whisking constantly, until thickened into a sauce, about 5 minutes. Simmer until flavors combine, 1 to 2 minutes more.</t>
  </si>
  <si>
    <t xml:space="preserve">In small bowl, combine cornstarch and water to form a paste. In large saucepan over medium heat, stir together soy milk, vanilla, sugar, cocoa and cornstarch mixture. Cook, stirring constantly, until mixture boils. Continue to cook and stir until mixture thickens. Remove from heat. Pudding will continue to thicken as it cools. Allow to cool five minutes, then chill in refrigerator until completely cool.</t>
  </si>
  <si>
    <t xml:space="preserve">Place cashews in a bowl and pour in enough water to cover, about 2 cups. Refrigerate for 12 to 16 hours. Pour cashews and soaking water into a high-speed blender. Add the remaining 8 cups water and honey. Blend on high until smooth.</t>
  </si>
  <si>
    <t xml:space="preserve">Preheat the oven to 200C/180C Fan/Gas 6. Lightly oil a baking tray. Mix the herbs, salt and pepper in a large bowl. Pour the oil into a second bowl. Place two wooden spoons or chopsticks on a chopping board, about 5cm/2in apart. Place the potatoes one at a time between the handles. Using a sharp knife with a thin blade, cut the potatoes very thinly and vertically almost all the way through – the knife will stop slicing when it meets the spoons. Each slice should be a little narrower than a pound coin. As you prepare each potato, add it to the oil and turn to coat, then add to the seasoning mix and rub all over the potato, making sure a little of the seasoning mix gets in between the slices. Place the potato on the baking tray, cut-side up. Prepare the remaining potatoes in the same way. Drizzle any remaining oil over the potatoes and bake for 40 minutes. Take the tray out of the oven and dot each of the potatoes with a little butter, then bake for a further 10 minutes, or until golden, crisp and tender. Check for tenderness with the point of a knife or the tip of a skewer. (If you don’t want to use butter, cook the potatoes for around 50 minutes in total.) Serve immediately.</t>
  </si>
  <si>
    <t xml:space="preserve">kimyon tohumu</t>
  </si>
  <si>
    <t xml:space="preserve">pişmiş patates</t>
  </si>
  <si>
    <t xml:space="preserve">mayonez</t>
  </si>
  <si>
    <t xml:space="preserve">Guacamole</t>
  </si>
  <si>
    <t xml:space="preserve">Halve the avocados (ripe) and remove the stones. Peel and discard the skin. Roughly chop the flesh. Transfer to a bowl and, using a fork, mash with the lemon juice. Add the remaining ingredients, and blend the mixture until smooth. Cover with a layer of cling film pressed lightly on the surface of the dip. Chill until needed.</t>
  </si>
  <si>
    <t xml:space="preserve">Anchovy Dip</t>
  </si>
  <si>
    <t xml:space="preserve">Soak the anchovies in cold water for 10 minutes, then drain and pat dry with kitchen paper. In a blender or food processor, combine the anchovies (canned anchovy fillets, drained), garlic (finely chopped) and mayonnaise. Season with pepper. Gradually dribble the oil in a few drops at a time, stirring constantly until thick and smooth. Spoon into a serving dish, and stir in lemon juice to taste. Garnish with the parsley, and serve with crudités or toasted flatbread such as pitta.</t>
  </si>
  <si>
    <t xml:space="preserve">Garlic Dip</t>
  </si>
  <si>
    <t xml:space="preserve">Using a mortar and pestle, mash the garlic with a generous pinch of salt until it is a smooth paste. Mix into the mashed potato (cold), and blend until well combined. Stir in the lemon juice and olive oil. When smooth, season with salt and pepper. Cover and chill. Serve with crudités or toasted flatbread such as pitta.</t>
  </si>
  <si>
    <t xml:space="preserve">Tapenade</t>
  </si>
  <si>
    <t xml:space="preserve">Put the anchovies, capers (rinsed and drained) and olives (pitted) into a blender, and chop for a minute or so. With the motor running, gradually add the olive oil in a thin constant stream, then add the lemon juice. Transfer to a bowl and chill until needed. Serve on freshly toasted slices of baguette (sliced and toasted).</t>
  </si>
  <si>
    <t xml:space="preserve">Hummus</t>
  </si>
  <si>
    <t xml:space="preserve">Soak the chickpeas in cold water overnight. Drain, put in a heavy saucepan and cover with water. Add the baking powder, bring to the boil and cook for 10 minutes. Reduce to a simmer, and cook for 11 ⁄2–2 hours until the chickpeas are soft and mashable. Drain the chickpeas, put in a bowl and mash with a fork. Add the remaining ingredients and 200ml/ 7fl oz water. Mix well and chill for at least 3 hours before serving.</t>
  </si>
  <si>
    <t xml:space="preserve">Garlic Mayonnaise</t>
  </si>
  <si>
    <t xml:space="preserve">Put the garlic (minced), egg yolks and pinch of salt into a 900ml/11 ⁄2pt basin with a narrow base. Mix well using a metal spoon. Using an electric whisk, gradually add the oil one drop at a time, whisking thoroughly between each addition. Once about half the oil is incorporated, start to add in drops of the lemon juice. When the mixture begins to thicken, you can begin to add slightly more oil at a time. The mixture should become thick and well combined. Stir in the boiling water to prevent the mayonnaise from separating. Use straight away, or store in a screwtop jar in the refrigerator for no more than a week.</t>
  </si>
  <si>
    <t xml:space="preserve">Scald the tomatoes in a bowl of just-boiled water for 30 seconds. Peel, then finely chop the flesh. Put the tomatoes (ripe) in a heavy saucepan, and add 175ml/6fl oz water. Cover the pan, and simmer until the sauce is thick and creamy. Stir in the cream (double) and yogurt. Season with salt and pepper, and serve hot or warm. </t>
  </si>
  <si>
    <t xml:space="preserve">Bring a saucepan of water to the boil, then reduce the heat until the water is gently simmering. Place a heatproof bowl over the simmering water, making sure the base of the bowl does not touch the water. Put the chopped chocolate into the bowl and melt slowly, stirring occasionally, until very smooth. Remove the bowl from the heat. In another saucepan on a medium heat, bring the cream (double), milk and sugar (caster) to the boil while whisking continuously. Pour the boiling cream mixture slowly into the melted chocolate, whisking continuously until the sauce is smooth and well combined.</t>
  </si>
  <si>
    <t xml:space="preserve">Melt the butter in a saucepan over a medium heat. Stir in the flour and cook for 1–2 minutes. Take the pan off the heat and gradually stir in one-third of the milk. Return to the heat and simmer, stirring, until all the milk is absorbed. Repeat this process until all the milk has been added. Simmer gently for 5 minutes and season with salt and pepper. Stir in the parsley (chopped) and serve.</t>
  </si>
  <si>
    <t xml:space="preserve">Toast the sesame seeds in a large frying pan, stirring constantly until they start to change colour. Toasting the sesame seeds before making the tahini gives the sauce a far superior flavour. Transfer the toasted sesame seeds to a food processor, then blend until a crumbly paste forms. This will take about 1 minute. Drizzle the oil a little at a time into the food processor and blend until you have a smooth, creamy paste. You may not need all the oil. Season the tahini with salt to taste. If you want a really smooth paste, you can push the tahini through a sieve with the back of a spoon before storing. Transfer the tahini to a covered container and store in the fridge for up to 1 month.</t>
  </si>
  <si>
    <t xml:space="preserve">In a heavy bottomed pan add 1 cup sugar. Start stirring with a whisk, keeping the flame on medium. Keep stirring for about 7-10 minutes or till the sugar has completely changed from solid granules to a thick syrup. Let it change color from light golden to dark honey-amber color. Now turn off the heat and add butter, stir continuously till the butter melts completely. Add the cream, stir continuously till it has blended nicely and thickens. Add a pinch of fleur de se or in case you are using normal table salt, add atleast 2 pinches. Mix well. Let it cool for 2-3 minutes. Pour in a container and store. Pour over ice creams, custards and cakes as a topping.</t>
  </si>
  <si>
    <t xml:space="preserve">Place the tomatoes into a bowl and cover with boiling water. Set aside for 30 seconds, then drain the tomatoes and peel away the skins. Cut the peeled tomatoes into quarters, setting the seeds and excess juice aside in a separate bowl. (NB: The seeds and excess tomato juice are not needed for this recipe. They can be frozen for use in stocks, sauces and soups.) Chop the tomato flesh roughly. Heat a frying pan over a medium to high heat, add the cumin seeds and dry fry until toasted and fragrant. Add two tablespoons of the olive oil and all of the spinach leaves, stirring well to coat the spinach in the oil. Continue to cook until the spinach has wilted. Add the chopped tomato flesh, garlic, lemon juice and season, to taste, with salt and freshly ground black pepper. Continue to cook, stirring occasionally, for 6-8 minutes, or until most of the excess liquid has evaporated but the pan contents still retain some moisture. Transfer the spinach mixture to a bowl, then add the remaining olive oil to the same pan and pan juices and return to a medium heat. Add the chopped prawns and fry for 2-3 minutes, or until pink and opaque. Return the spinach and tomato mixture to the pan and continue to cook until warmed through. Serve immediately.</t>
  </si>
  <si>
    <t xml:space="preserve">Bring a pan of water to the boil. Lower the tomatoes into the boiling water and boil for ten seconds, then remove them from the pan using a slotted spoon and immediately plunge them into a bowl of ice-cold water. When the tomatoes have cooled, peel and discard the skins. Chop the tomatoes and discard the seeds. (Alternatively freeze the seeds and use them in stocks and sauces.) Continue to chop the tomato flesh to a pulp. Heat half of the olive oil in a saucepan over a medium heat. Add the shallots, thyme leaves and garlic and fry for 2-3 minutes, or until softened but not coloured. Add the remaining olive oil and the chopped tomato pulp, then stir well to combine. Cut a disc of greaseproof paper 1cm/½in smaller than the diameter of your saucepan. Cover the surface of the tomato sauce with the greaseproof paper disc (this will prevent the sauce from drying out as it reduces and cooks). Reduce the heat to its lowest setting and cook gently for at least an hour, or until the sauce has thickened. When the mixture has cooked and thickened, set aside to cool slightly. (NB: The sauce can be split into portions and frozen until needed.)</t>
  </si>
  <si>
    <t xml:space="preserve">Heat your fat over medium to medium-low heat until melted and warm. Sprinkle the flour over the fat and use a whisk to stir that around. You will almost immediately have a very thick paste in your skillet or pot. Continue stirring it slowly with the whisk for 30 seconds to a minute. You can cook it longer if you want a darker roux, but for cream gravy (and a bechamel) you want to keep it “blonde”, which is a very light brown in the world of roux. Keep stirring while you add about 1/2 c of your milk in a slow stream. Then whisk it faster to get the milk incorporated. It will be like really thick, sludgy gravy now. Make sure you whisk it fast enough to break up any lumps. Add another 1/2 c of milk and whisk again to incorporate. Add your salt and pepper. Now you can add the last of the milk, whisk, then turn the heat down very low and let the gravy simmer until it’s the consistency you want. (If it gets too thick on you, just add a tablespoon or two of milk at a time until it thins out again.) Serve it.</t>
  </si>
  <si>
    <t xml:space="preserve">Heat the wine, shallot (minced), garlic (minced) in a small pot over low heat. Simmer until reduced to about 1 tablespoon of liquid; this may take 7-10 minutes. Add the cream (heavy). Add the cold butter two pieces at a time, stirring with a whisk until almost melted before adding another two bits. Continue adding the butter, two pieces at a time, until there are only two pieces left. Remove from heat and add the two remaining bits of cold butter. Swirl the pan until it’s melted and serve immediately.</t>
  </si>
  <si>
    <t xml:space="preserve">Combine all ingredients and serve right away.</t>
  </si>
  <si>
    <t xml:space="preserve">Melt butter in a medium saucepan over medium low heat. Add cream (heavy) and simmer for 5 minutes, then add garlic and cheese and whisk quickly, heating through. Stir in parsley and serve.</t>
  </si>
  <si>
    <t xml:space="preserve">Heat the olive oil in a frying pan and in low temperature saute the garlic cloves until tender. In a bowl crush the tomatoes with your hand and tear them appart, add to the pan. Salt and pepper to taste and cook for 10 minutes. Add the fresh herbs and cook for another 10 minutes. Remove from the heat and discard the garlic cloves.</t>
  </si>
  <si>
    <t xml:space="preserve">Add the oil to a skillet on medium heat. Saute the tomatoes, chile peppers, and garlic (minced) for about 5 minutes. Add the ingredients to a food processor with the coriander and a pinch of salt. Puree until smooth. Serve as a topping for quesadillas.</t>
  </si>
  <si>
    <t xml:space="preserve">In medium bowl, stir together ingredients to combine. Chill for 1 hour or longer. Serve with cold fully-cooked ham.</t>
  </si>
  <si>
    <t xml:space="preserve">Stir together all ingredients in a small bowl.</t>
  </si>
  <si>
    <t xml:space="preserve">Add all ingredients to a large pot set over medium/low heat. Once it begins to bubble start smashing the tomatoes with the back of a spoon to help them break down. Cook the tomatoes for 30 minutes, stirring often to avoid scorching. Sauce should be a thick sauce. If it is too thin continue cooking for a few more minutes.</t>
  </si>
  <si>
    <t xml:space="preserve">Rinse the chiles in a colander under hot running water; pat dry. Transfer chiles to the bowl of a food processor along with the salt (kosher). Process, stopping occasionally to scrape down the sides of the bowl with a rubber spatula, until finely chopped, about 1 minute. Transfer the chile mixture to a glass jar. Cover and let sit in a cool place to ripen for 2 days, without stirring. Uncover and stir in the vinegar. Cover and let sit in a cool place for 5 days to let age and allow the flavors to meld. Set a mesh strainer over a bowl. Pour the chile mixture into the strainer and press it through the mesh screen with the back of a spoon. Discard solids. Pour sauce into a glass bottle with a tight-fitting lid. Refrigerate for up to 6 months. Shake before each use.</t>
  </si>
  <si>
    <t xml:space="preserve">You start with a roux made by melting the butter in a small pot and whisking in the flour until you get a lightly golden paste. Cooking the flour with butter first cooks the raw flour taste out of the mixture. Then slowly pour in the milk, being careful to whisk out any lumps as they form, and stir until you have a nice bubbly, creamy sauce. Once the sauce is thickened, turn off the heat and stir in the cheese a handful at a time. Add salt, pepper, and optional cayenne to taste. Cheese sauce ready.</t>
  </si>
  <si>
    <t xml:space="preserve">In a medium saucepan, bring the water, chiles, onion, garlic and 1 teaspoon salt to a boil. Reduce the heat and simmer until the vegetables are very tender, 15 to 20 minutes. Let the mixture cool to warm, then puree in a blender with the vinegar (white distilled). Season with salt to taste, then place in a pint jar. Refrigerate for at least 3 weeks for optimal flavor.</t>
  </si>
  <si>
    <t xml:space="preserve">Melt the butter in a heavy saucepan or skillet over medium heat. Add the salt and pepper to the pan and whisk together. Add the flour and whisk until smooth, removing all lumps. Slowly pour the milk into the pan and whisk until smooth. Add the shredded Parmesan cheese (1 cup) to the pan and whisk until melted and combined with the milk. Taste and adjust the amount of Parmesan cheese if needed.  Continue whisking until the sauce has thickened, 5 to 8 minutes. The sauce will thicken even further as it cools. If it thickens too much before you can add it to your pasta thin it with a little pasta water or milk. Drain the cooked pasta and pour into a large serving bowl. Pour the Alfredo sauce over the pasta and toss until the pasta is evenly coated with the Alfredo sauce. Serve immediately.</t>
  </si>
  <si>
    <t xml:space="preserve">Place all ingredients in a medium saucepan over medium-high heat and bring to a boil, stirring to dissolve the sugar. Reduce the heat to low and simmer until the cranberries are soft and start to fall apart, about 30 minutes. Remove from heat and let cool—the sauce will thicken as it cools.</t>
  </si>
  <si>
    <t xml:space="preserve">mandalina</t>
  </si>
  <si>
    <t xml:space="preserve">kırmızı üzüm</t>
  </si>
  <si>
    <t xml:space="preserve">kavun</t>
  </si>
  <si>
    <t xml:space="preserve">karpuz</t>
  </si>
  <si>
    <t xml:space="preserve">marul</t>
  </si>
  <si>
    <t xml:space="preserve">yeşil üzüm</t>
  </si>
  <si>
    <t xml:space="preserve">su kestanesi</t>
  </si>
  <si>
    <t xml:space="preserve">radiçi</t>
  </si>
  <si>
    <t xml:space="preserve">kestane</t>
  </si>
  <si>
    <t xml:space="preserve">kayısı reçeli</t>
  </si>
  <si>
    <t xml:space="preserve">ceviz yağı</t>
  </si>
  <si>
    <t xml:space="preserve">safran</t>
  </si>
  <si>
    <t xml:space="preserve">Spinach, Feta And Pear Salad</t>
  </si>
  <si>
    <t xml:space="preserve">Toss the pears in a little of the oil. In a large salad bowl, combine the spinach, feta cheese and walnut pieces. Gently stir in the pears. Whisk together the lemon juice and remaining oil, and season with pepper. Drizzle over the salad. Refrigerate, covered, until required.</t>
  </si>
  <si>
    <t xml:space="preserve">Mussel Salad</t>
  </si>
  <si>
    <t xml:space="preserve">Put the potatoes in a pan of cold, lightly salted water. Bring to the boil, then reduce the heat and simmer for 20 minutes or until tender. Drain and leave to cool. Scrub the mussels with a stiff brush and pull out the hairy beards. Discard any broken mussels, or open ones that don’t close when tapped on the work surface. Rinse well. Put the wine, onion, thyme, bay leaves and half the mussels in a saucepan with a tight-fitting lid. Cover and cook over a high heat, stirring once, for 4–5 minutes until the mussels start to open. Remove the mussels as they open (discard any that remain closed). Cook the remaining mussels the same way and leave to cool. Reserve 125ml/4fl oz of the mussel cooking liquid and strain. While it is still warm, stir in the saffron. Whisk in the sour cream and season well. Cut the potatoes into quarters. Remove the mussels and discard the shells. Combine the potatoes and mussels in a bowl, and add the saffron dressing. Sprinkle with the parsley, and serve immediately.</t>
  </si>
  <si>
    <t xml:space="preserve">Beetroot And Carrot Salad</t>
  </si>
  <si>
    <t xml:space="preserve">Mix beetroot (peeled and grated) and carrot (grated) together in a bowl, and toss through squeezed lemon. If adding sesame seeds, sprinkle them over the top. If you prefer it cooked, cover it and pop it in the microwave on high for two minutes.</t>
  </si>
  <si>
    <t xml:space="preserve">Classic Potato Salad</t>
  </si>
  <si>
    <t xml:space="preserve">Boil the potatoes in salted water for 20 mins until just cooked, drain, then cool. Cut the potatoes into chunks, then throw into a bowl with the shallots and capers. Add enough mayonnaise to bind, then mix together the olive oil and vinegar (white wine) and add just enough to give a little sharpness to the salad. Stir in the finely chopped parsley and serve.</t>
  </si>
  <si>
    <t xml:space="preserve">Lentil And Tomato Salad</t>
  </si>
  <si>
    <t xml:space="preserve">Boil the lentils following pack instructions, drain, rinse well, then drain thoroughly. Meanwhile, mix the citrus juices, vinegar (cider) and a pinch of salt in a salad bowl, then toss in the onion (red) rings – after a few mins they will soften and turn pink. Whisk together the oil, cumin, garlic (crushed) and jam, then toss into the onions with the cooled lentils, coriander, tomatoes (cherry vine tomato, halved), spinach (baby).</t>
  </si>
  <si>
    <t xml:space="preserve">Rainbow Orzo Salad</t>
  </si>
  <si>
    <t xml:space="preserve">Heat oven to 200C/180C fan/gas 6. Put the peppers and onion (red, cut into thin wedges) in a roasting tin and drizzle with half the oil. Roast for 20 mins, adding the tomatoes (cherry) for the final 5 mins. Leave to cool. Cook the orzo following pack instructions, then run under cold water to cool before draining thoroughly. Toss with the vegetables, the remaining oil, the feta (crumbled) and basil (roughly chopped). Will keep in the fridge for a few days.</t>
  </si>
  <si>
    <t xml:space="preserve">sosis</t>
  </si>
  <si>
    <t xml:space="preserve">mısır gevreği</t>
  </si>
  <si>
    <t xml:space="preserve">40 Second Omelette</t>
  </si>
  <si>
    <t xml:space="preserve">Beat together eggs and water until blended. In a 10-inch omelet pan heat butter until just hot enough to sizzle a drop of water. Pour in egg mixture. Mixture should set immediately at edges. With an inverted pancake turner, carefully push cooked portions at edges toward center so uncooked portions can reach hot pan surface, tilting pan and moving as necessary. Continue until the egg is set and will not flow. Fill the omelet with 1/2 cup of desired mixture. With a pancake turner, fold omelet in half. Invert onto plate and serve immediately.</t>
  </si>
  <si>
    <t xml:space="preserve">Cheese Omelette</t>
  </si>
  <si>
    <t xml:space="preserve">Beat eggs in small bowl with fork or wire whisk until yolks and whites are well mixed. Heat butter in 8-inch skillet over medium-high heat until butter is hot and sizzling. As butter melts, tilt skillet to coat bottom with butter. Quickly pour eggs into skillet. While rapidly sliding skillet back and forth over heat, quickly stir eggs with a fork to spread them continuously over the bottom of the skillet as they thicken. When they are thickened, let stand over heat a few seconds to lightly brown bottom of omelet. Do not overcook. The omelet will continue to cook after being folded. Sprinkle with cheese. Tilt skillet and run a spatula under edge of omelet, then jerk skillet sharply to loosen omelet from bottom of skillet. Fold portion of omelet nearest you just to center. Allow for a portion of the omelet to slide up side of skillet. Turn omelet onto warm plate, flipping folded portion of omelet over so far side is on bottom. Tuck sides of omelet under if desired. Sprinkle with salt and pepper and additional cheese if desired.</t>
  </si>
  <si>
    <t xml:space="preserve">Mediterranean Omelette</t>
  </si>
  <si>
    <t xml:space="preserve">Add oil to a large skillet over medium heat. Add onions (chopped) and garlic (minced); cook until onions are limp but not brown; add cooked spinach (frozen chopped spinach - cooked and drained) and stir. Pour eggs into skillet. Season with oregano, salt and pepper. Let cook for about 30 seconds and then begin lifting the edges with a spatula while tilting the pan so uncooked eggs flows to the pan's surface. When the egg is nearly set, flip the omelette. Sprinkle cheese evenly over the omelette. Cook for about 30 more seconds and then fold and plate the omelette.</t>
  </si>
  <si>
    <t xml:space="preserve">Cheesy Mushroom Omelette</t>
  </si>
  <si>
    <t xml:space="preserve">Add the olive oil to a small frying pan over medium-high heat. Add the sliced mushrooms (sliced) and fry until browned - about 4 minutes stirring often. Transfer to a bowl and mix in the parsley (chopped) and cheese (shredded). In the same frying pan over medium heat, add the beaten eggs. Swirl the pan to distribute the egg. As the egg begins to set, lift the edges so uncooked egg can flow underneath. When the egg is almost completely set, spoon the mushroom mixture over half of the omelet. Fold the omelette.</t>
  </si>
  <si>
    <t xml:space="preserve">Green Chili And Cheese Omelette</t>
  </si>
  <si>
    <t xml:space="preserve">Beat the eggs with the chilies (can, green) in a medium bowl and then pour it into a hot (medium-high) frying pan that's been greased with cooking spray or butter. When the bottom is set, flip it and cook the other side. Add the cheese (shredded) on one half and fold the omelette as you slide it onto a plate.</t>
  </si>
  <si>
    <t xml:space="preserve">Asparagus Egg-Stravaganza</t>
  </si>
  <si>
    <t xml:space="preserve">Wash and trim asparagus and slice in 1/2 to 1 inch pieces on the diagonal. In nonstick pan over medium heat, saute sun-dried tomatoes with a little of the oil they are packed in and the asparagus until warmed. Add additional olive oil to ensure just enough oil to keep omelette from sticking. While tomatoes are heating, in separate container, beat eggs with fork. Once the tomatoes and asparagus are warmed through, add eggs to pan and season liberally with salt, pepper and garlic (minced). Stir the mixture so that the tomatoes and asparagus are evenly distributed. With a spatula, occasionally lift edges of egg mix to allow uncooked egg to drain underneath, thereby cooking faster. Once omelette is retaining its shape, gently shake pan to free it from any sticking and occasionally shake omelette so it slides around the pan while it cooks. Once eggs are nearly set but still wet, sprinkle half of omelette with goat cheese. With spatula, gently fold omelette over to close. Slide onto plate. Can sprinkle with additional goat cheese as desired.</t>
  </si>
  <si>
    <t xml:space="preserve">In a large bowl, beat the eggs with the cheese (grated) and salt and pepper. Set aside. In an oven-proof skillet over medium heat, saute the onion until softened and slightly browned - stirring often. Preheat oven to 400 degrees. Pour the egg mixture over the onions (chopped) in the skillet and cook on the stove top for about 7 minutes until the edges start to brown and the center is still runny. Transfer skillet to the preheated oven and bake for 4 or 5 minutes or until it's completely set and browned on top. Remove from oven. Turn frittata out onto a platter. Garnish with parsley. Slice into wedges and serve.</t>
  </si>
  <si>
    <t xml:space="preserve">In a medium fry pan over medium-high heat, melt the butter and saute the potatoes (peeled and diced) until lightly browned. In a medium bowl, beat the eggs. Stir in parsley and salt and pepper. Reduce stove-top heat to medium and pour egg mixture over the potatoes. When the eggs are almost completely set, carefully fold the omelette. Remove pan from heat and allow to set and finish cooking for one minute. Transfer to a serving platter and garnish with parsley.</t>
  </si>
  <si>
    <t xml:space="preserve">Cut cooked spaghetti (cooled) into short pieces - no more than an inch long. In a medium mixing bowl, beat the eggs with the tomato puree and fresh herbs. Add the spaghetti, Parmesan and salt and pepper and stir to combine. Place a medium frying pan (about 9-inch diameter) over medium heat. Add olive oil. When hot, add the spaghetti mixture. Cover and cook both sides until nicely browned... about 4 minutes for the first side and 3 minutes for the flip-side.</t>
  </si>
  <si>
    <t xml:space="preserve">Fire roast the pepper with the easy at-home method. Place the pepper (red bell) directly over flame (set to medium) of your stove top. Occasionally move the pepper so most of the outer skin gets blackened and charred. Remove from heat. Let cool one minute. Then chop pepper into small pieces. In a medium mixing bowl, beat the eggs with the milk until frothy. Set aside. In a large fry pan over medium heat, melt the butter and add the chopped pepper and onion. Saute the vegetables for about 4 minutes (stirring often) until the onions star to become soft and translucent. Pour the egg mixture over the vegetables in the fry pan. As the egg starts to set, lift the edges of the omelet with a spatula so uncooked egg flows beneath. When egg almost completely set, sprinkle cheese over one side of the omelet. Fold the the omelet so the cheese is covered. Cover the pan and turn heat to low. Cook for one more minute. Transfer omelet to a serving plate and season to taste.</t>
  </si>
  <si>
    <t xml:space="preserve">Chop the heck out of the broccoli so it's almost just crumbles. Chop the tofu into roughly 1/2-inch cubes. Melt butter in a frying pan over medium-high heat. Add broccoli and tofu and sautee until tofu browns - about 8 minutes, stirring often. Season with a couple sprinkles of seasoning salt or salt and pepper. Beat the egg. Reduce heat to medium and add egg to frying pan. Stir and flip until egg is most cooked. Sprinkle with cheese. Cover and let set for 2 minutes.</t>
  </si>
  <si>
    <t xml:space="preserve">Pack the oatmeal (cooked) in a small greased loaf pan and refrigerate until it can be turned out in a solid mass - overnight or at least 4 hours. Gently, invert the oat loaf onto a cutting board and cut it into 3/4-inch slices. Melt butter in a medium frying pan over medium-high heat. Cook each side of each slice to golden brown - about 4 minutes per side. Top with strawberries and a generous sprinkle of sugar.</t>
  </si>
  <si>
    <t xml:space="preserve">Slice and dice the onion and put in an oiled pan. Cook on medium heat until onions start to change color (about 5 min). Meanwhile, slice and dice the tomatoes (keep the juice) and add them to the pan with the onions. Cook it for about 2 minutes. Beat the eggs and place them in the pan. Add the chopped basil and cook until ready - stirring constantly.</t>
  </si>
  <si>
    <t xml:space="preserve">Crack eggs into medium bowl and beat well. Using wire whisk, gently stir in the other ingredients (chopped). Cook mixture in small skillet over low heat until eggs are as firm as you like. Serve hot.</t>
  </si>
  <si>
    <t xml:space="preserve">Melt a Tablespoon of butter in a frying pan over medium heat. In a large bowl, crack all 3 eggs. Pour the skim milk into the bowl. Whisk the mixture with a fork. Add remaining ingredients. Pour the egg mixture into the hot pan. Stir occasionally until the eggs are fluffy and fully set.</t>
  </si>
  <si>
    <t xml:space="preserve">Melt butter in a skillet. Add corn, heat until warm. Mix eggs in a bowl, adding salt and pepper. Pour eggs over the corn in the skillet and scramble with a fork.</t>
  </si>
  <si>
    <t xml:space="preserve">Place the butter in a large microwave-safe mug. Microwave on high about 15 seconds until melted. Swirl mug to coat bottom and sides. Add the milk, eggs, salt and pepper, and whisk with a fork. Microwave on high about 30 second until it just begins to set. Give it a quick stir with a fork. Microwave for about 30 seconds until almost completely set but still moist (your microwave may cook faster or slower, so be sure to check the eggs occasionally while cooking). Remove eggs from microwave and sprinkle with cheese. Let sit for one minute to let cheese melt (or microwave another 10 seconds).</t>
  </si>
  <si>
    <t xml:space="preserve">Lightly grill the tomato slices then keep warm. Meanwhile rub the garlic onto the toast. The more you like garlic the more you rub. Fry the eggs over medium heat in extra virgin olive oil until the whites of the eggs are set. To assemble, cover each slice of garlic toast with grilled tomato. Season with salt and pepper if desired. Top with the fried egg and serve immediately.</t>
  </si>
  <si>
    <t xml:space="preserve">Heat a large non-stick frying pan to a setting just above medium. A 12-inch pan works well for 6 eggs. Do not add butter yet. In large metal or glass mixing bowl, whisk the eggs with the milk and salt. Beat vigorously for 2 minutes. Alternatively, you can place the eggs, milk and salt in a blender and blend for 20 to 25 seconds. Allow the mixture to set for a couple minutes to let the foam settle. Melt the butter in the frying pan. As the very last of the butter is liquefying, add the egg mixture. Do not stir immediately. Wait until the first hint of setting begins. Using a spatula or a flat wooden spoon, push eggs toward center while tilting skillet to distribute runny parts. Continue this motion as the eggs continue to set. Break apart large pieces as they form with your spoon or spatula. You will come to a point where the push-to-center technique is no longer cooking runny parts of the egg. Flip over all the eggs. Allow the eggs to cook 15 to 25 seconds longer. Transfer eggs to serving plates. Add salt and pepper to taste.</t>
  </si>
  <si>
    <t xml:space="preserve">Mix eggs, cream (light), salt and pepper with fork. (Gently) stir in avocado. Heat butter in skillet over medium heat until just hot enough to sizzle drop of water. Pour egg mixture into skillet. As egg mixture begins to set at bottom and side, lift cooked portion with spatula so that thin, uncooked portion can flow to bottom. Avoid constant stirring. Cook until eggs are thickened throughout but still moist.</t>
  </si>
  <si>
    <t xml:space="preserve">Preheat oven to 350 degrees F/ 180°C. Place a fry pan over medium heat. Saute the mushrooms in a Tablespoon of cooking oil for 5 to 7 minutes until lightly browned and tender. Add the red pepper, parsley, basil, salt and pepper. Stir and cook 1 or 2 more minutes. Lightly coat the inside of the ramekins with cooking spray. Distribute the mushroom mixture evenly among the ramekins. Crack one egg into each ramekin. Be careful not break the yolks. Sprinkle about a Tablespoon of cheese over each serving. Bake for 10 to 12 minutes until the whites are firm and the yolks are still runny.</t>
  </si>
  <si>
    <t xml:space="preserve">In a skillet, melt butter over medium heat. Tear a 1 and 1/2-inch hole out of the center of each piece of bread. Tilt the skillet so the melted butter covers the surface of the pan. Place each slice of bread next to each other in the skillet. Crack eggs, one at a time, into the hole in the center of the bread. After about 3 minutes, flip the bread and cook on the other side until the egg has set. Slide onto a plate and serve.</t>
  </si>
  <si>
    <t xml:space="preserve">Butter the 2 ramekins and pour an egg in each. Add some shredded nutmeg and some salt on the egg white (if you pour it on the yolk, it will make not so nice white spots on it). Thaw spinach by putting it in the microwave for 2 minutes. Turn the oven on, 200°C, and add the wide dish + 1cm of water in the dish. Blend the spinach with the cream, add salt and pepper to taste. When the oven is at temperature, add the 2 ramekins and cook for 8-10 min (until the egg white is cooked and the egg yolk still runny). Toast and cut a slice of bread to make what we call in French "mouillettes", meaning thin slices of bread. It is good to eat with a bit of butter spread on them. If you want, you can warm up a bit the creamy spinach before serving. Add some creamy spinach in each ramekin.</t>
  </si>
  <si>
    <t xml:space="preserve">Warm a ramekin or small baking dish about 2 1/2 to 3 inches across. Put in a little butter. Then break in the eggs. Pour over the half-and-half or cream, which should almost cover the eggs. Dot with remaining butter, sprinkle with salt, pepper, and cheese. Bake in a preheated 375 degree oven for 7 to 8 minutes until the whites are set.</t>
  </si>
  <si>
    <t xml:space="preserve">Dice the slices of bread into 1/2-inch squares. Melt the butter in a large skillet and place the bread cubes in the melted butter. Saute, turning frequently, until they are crisp and a rich golden brown on all sides. Place the toasted bread cubes in equal portions in 4 shallow, oven-proof dishes. Break each egg in a saucer and carefully slip two eggs into the dishes containing the toasted bread cubes. Season to taste with a little salt and pepper. Bake in a 325 degree oven for 15 minutes or until the eggs are set and done to the desired firmness. Serve at once. Serves, 4, allowing 2 eggs per serving.</t>
  </si>
  <si>
    <t xml:space="preserve">Combine dates, sunflower seeds, almonds, shredded coconut, coconut oil and salt in food processor or blender until textured batter is formed (about 2-3 minutes). Start with 1 tablespoon coconut oil and add more if blending is difficult. Transfer to bowl and stir chia seeds and cacao nibs into batter. Use hands to form batter into rectangular shape (about 1/2" thick) on baking sheet. Place in freezer for 10 minutes to harden. Remove and slice into bars. Store in refrigerator.</t>
  </si>
  <si>
    <t xml:space="preserve">Divide banana slices evenly into two serving dishes. Stir preserves in small bowl until smooth. Fold in raspberries to coat. Spoon over bananas. Sir yogurt until smooth. Spoon over raspberry mixture. Sprinkle with cereal. Serve immediately.</t>
  </si>
  <si>
    <t xml:space="preserve">Place eggs (3 egg yolks), lemon juice in blender. Pulse 2-3 times on speed 1 (mix). With the blender running on speed 2, slowly add butter until frothy. Keep warm until ready to use. Place stock in saucepan on back burner over low heat. Heat olive oil in medium stockpot over medium-high heat. Add leek (finely chopped) and saute until it begins to become translucent, 2-3 minutes. Add rice and saute, stirring constantly 1-2 minutes. Add stock, 1 cup at a time and simmer until it absorbs, stirring frequently. Continue adding broth, 1/2 cup at a time, stirring frequently. Cook until all broth is absorbed and rice is creamy, but al dente. Keep warm. Coat skillet with cooking spray. Cook eggs two at a time to desired doneness. Divide risotto between 4 bowls. Top each bowl with an egg and top with hollandaise, parmesan cheese and black pepper. Serve immediately.</t>
  </si>
  <si>
    <t xml:space="preserve">Mix the oats and yoghurt in a bowl, cover and leave in the refrigerator overnight. Serve for breakfast, sprinkled with ground cinnamon, with the sliced fruits and nuts on the side.</t>
  </si>
  <si>
    <t xml:space="preserve">Cut the top crust off rolls. Press down center of each roll to form a well to resemble a mini bread bowl. Place rolls on a foil-lined greased baking sheet. Spread a heaping teaspoon blueberry cream cheese over the bottom of each roll; set aside. In a bowl, combine eggs and milk. In another bowl, combine sausage and blueberries. Pour about 3 tablespoons egg mixture into each roll allowing it to soak in. Carefully fill rolls with sausage and blueberries. Bake at 350°F/180°C for 18-21 minutes or until heated through and egg is set. Serve.</t>
  </si>
  <si>
    <t xml:space="preserve">fajita baharatı</t>
  </si>
  <si>
    <t xml:space="preserve">marinara sos</t>
  </si>
  <si>
    <t xml:space="preserve">worcestershire sos</t>
  </si>
  <si>
    <t xml:space="preserve">domates çorba</t>
  </si>
  <si>
    <t xml:space="preserve">çeri domates</t>
  </si>
  <si>
    <t xml:space="preserve">sebze yağı</t>
  </si>
  <si>
    <t xml:space="preserve">turuncu biber</t>
  </si>
  <si>
    <t xml:space="preserve">domates chutney</t>
  </si>
  <si>
    <t xml:space="preserve">brüksel lahanası</t>
  </si>
  <si>
    <t xml:space="preserve">ricotta peyniri</t>
  </si>
  <si>
    <t xml:space="preserve">kuzu eti</t>
  </si>
  <si>
    <t xml:space="preserve">pul biber</t>
  </si>
  <si>
    <t xml:space="preserve">Spiced Beef And Onions</t>
  </si>
  <si>
    <t xml:space="preserve">Heat the oil over a medium heat in a large heavy saucepan. Add the onions and sauté, stirring, for 5 minutes or until golden. Remove from the pan and drain on kitchen paper. Add the meat (chuck steak, trimmed and cut into bite-size cubes) to the pan, and stir over a high heat for 10 minutes or until the meat is well browned and almost all the liquid has evaporated. Add the garlic, wine, spices, bay leaf, vinegar (red wine vinegar) and tomato purée. Season with salt and pepper. Pour 375ml/13fl oz water into the pan, and bring to the boil. Reduce the heat, cover and simmer for 1 hour, stirring occasionally. Return the onions to the saucepan, add the currants and stir gently. Simmer, covered, for 15 minutes. Discard the cinnamon before serving.</t>
  </si>
  <si>
    <t xml:space="preserve">Pantry Raid Pot Roast</t>
  </si>
  <si>
    <t xml:space="preserve">Heat the oil in the pressure cooker over a medium–high heat, add the meat (rolled brisket or shin) and brown it all over. Remove and set aside.Add the onion, leek and celery to the pan and fry for 3–4 minutes, until just starting to soften. Add the salt, pepper, tomato paste and garlic and cook for 3–4 minutes, until fragrant. Add the red wine and stir with a wooden spoon, scraping up any browned bits from the bottom of the pan. Let the alcohol bubble away for a couple of minutes. Sit the beef on top of the veg and add the stock and bay leaves. Fix the lid on the pressure cooker and place over a high heat until it reaches pressure. Reduce the heat to low and cook for 1 hour 15 minutes. (If using an electric pressure cooker, cook on high pressure for 1 hour 15 minutes). Remove the pressure cooker from the heat and leave to depressurise. Put the potatoes, parsnips and carrots in the pan on top of the meat and onion mixture. Bring back to pressure and cook for a further 10 minutes. Remove the meat, potatoes, parsnips and carrots from the pan and serve on a large platter. Add the butter to the pan juices and place over a medium–high heat. Mash the onion, leek, celery and garlic to make a sauce and let it bubble away for 10 minutes. Pour the sauce over the meat and sprinkle with chopped chives.</t>
  </si>
  <si>
    <t xml:space="preserve">Beef, Tomato And Olive Kebabs</t>
  </si>
  <si>
    <t xml:space="preserve">Soak 8 bamboo skewers in cold water for at least 30 minutes to prevent them burning. Using a sharp knife, trim any fat from the steak (rump or sirloin), and cut the meat into roughly 24 evenly sized pieces. Thread the pieces of steak onto the skewers, alternating the beef with the cherry tomatoes and the green olives. To make the baste, combine all the baste ingredients (4 tablespoons olive oil 1 tablespoon sherry vinegar 1 garlic clove, crushed salt and freshly ground black pepper) in a bowl. To make the relish, plunge the tomatoes in a bowl of boiling water, then drain and transfer to a bowl of cold water. Peel off and discard the skin, and chop the flesh. Heat the oil in a small pan, and sauté the onion (red, finely chopped) and garlic (chopped) for 3–4 minutes until softened. Add the tomatoes and cook for a further 2–3 minutes. Stir in the parsley and lemon juice, and season with salt and pepper. Set aside and keep warm. Barbecue the kebabs over hot coals for 5–10 minutes, basting and turning frequently. Serve with the relish.</t>
  </si>
  <si>
    <t xml:space="preserve">Beef Mushroom Burgers</t>
  </si>
  <si>
    <t xml:space="preserve">Put the onion (chopped) and mushrooms in a blender or food processor, and whiz until finely chopped. Add the beef (lean, minced), breadcrumbs, herbs and tomato purée, and season with salt and pepper. Blend for a few seconds until the mixture binds together but still has some texture. Divide the mixture into 8 to 10 pieces, then press into burger shapes using lightly floured hands. Cook the burgers in a non-stick frying pan or under a hot grill for 12–15 minutes, turning once, until evenly cooked. Serve hot.</t>
  </si>
  <si>
    <t xml:space="preserve">Veal Marsala</t>
  </si>
  <si>
    <t xml:space="preserve">If necessary, put the veal escalopes between two sheets of greaseproof paper or cling film, and gently pound with a meat mallet or wooden rolling pin to flatten. Trim any rough edges if necessary. Put enough flour for dredging in a shallow bowl or plate. Season with salt and pepper, and the oregano. Dredge the escalopes in the seasoned flour, gently shaking off any excess. (If you like, you can omit this step, and simply season the veal without dredging in the flour.) Put the oil and a knob of butter in a heavy frying pan over a medium heat. When the butter has melted and is starting to foam (do not allow to burn), add the escalopes and fry for 2 minutes on each side. Remove to a plate, cover with foil and keep warm. Pour the Marsala into the pan and boil it down, deglazing the pan by scraping up any bits stuck to the pan using a wooden spoon. Add the cooked mushrooms (stalks removed and caps thinly sliced) and toss through. Put an escalope on each of two serving plates, pour over the mushroom sauce and serve immediately. </t>
  </si>
  <si>
    <t xml:space="preserve">Lamb With Mint Sauce</t>
  </si>
  <si>
    <t xml:space="preserve">To make the mint sauce, stir 2 tablespoon boiling water and the sugar together until the sugar has dissolved, then add the mint and vinegar (white wine). Season with salt and pepper. Leave to stand for 30 minutes to allow the flavours to mingle. Season the lamb (noisettes) with pepper. Heat the oil in a large frying pan, then sauté the lamb, in batches if necessary, for about 3 minutes on each side for pink meat. Transfer the lamb to a warmed serving plate, and season with salt, then cover and keep warm. Transfer the mint (finely chopped) sauce to a jug or sauceboat. Pour the wine into the cooking juices, and stir with a wooden spoon to dislodge the sediment and any other bits from the bottom of the pan. Bring to the boil and let the juices bubble for a couple of minutes, then pour the sauce over the lamb. Serve the lamb noisettes and mint sauce at once.</t>
  </si>
  <si>
    <t xml:space="preserve">kırmızı - mor üzüm</t>
  </si>
  <si>
    <t xml:space="preserve">kolalı içecekler</t>
  </si>
  <si>
    <t xml:space="preserve">köri tozu</t>
  </si>
  <si>
    <t xml:space="preserve">spaghetti sos</t>
  </si>
  <si>
    <t xml:space="preserve">hindi eti</t>
  </si>
  <si>
    <t xml:space="preserve">hindi pastırma</t>
  </si>
  <si>
    <t xml:space="preserve">tavuk eti (derili)</t>
  </si>
  <si>
    <t xml:space="preserve">puf böreği</t>
  </si>
  <si>
    <t xml:space="preserve">kızılcık sosu</t>
  </si>
  <si>
    <t xml:space="preserve">bamya</t>
  </si>
  <si>
    <t xml:space="preserve">Parsley, Walnut And Orange Chicken</t>
  </si>
  <si>
    <t xml:space="preserve">Heat 3 tablespoons of the oil in a small heavy pan and add the onion. Cover and sweat for 10 minutes or until soft and starting to caramelize, then cool. In a bowl, combine the walnuts, orange zest, parsley, cranberry sauce and egg (beaten), and season well with salt and pepper. Stir in the cooled onion mixture, and put to one side. Preheat the oven to 200°C/400°F/Gas mark 6. Gently ease up the chicken skin and push in the stuffing. Reshape the chicken and put in a large roasting tin. Spread with the mustard and season with salt and pepper. Drizzle over 2 tablespoons of the oil and roast for 25–30 minutes, basting occasionally. Leave to cool, reserving the roasting juices. When the chicken is cold, slice thickly and arrange in a serving dish. Whisk together 2 tablespoons orange juice with the remaining oil and some salt and pepper. Add the strained chicken juices (skim off any fat from the surface first), pour the sauce over the chicken and serve.</t>
  </si>
  <si>
    <t xml:space="preserve">Garlic And Nut Butter Chicken</t>
  </si>
  <si>
    <t xml:space="preserve">Combine the nuts (roughly chopped) and garlic (roughly chopped) with the butter, parsley and 2 tablespoons of lemon juice, and season well with pepper. Cover and chill. Roll out the puff pastry thinly. Prick well and leave to rest for 30 minutes. Preheat the oven to 200°C/400°F/Gas mark 6. Brush the pastry with beaten egg and, using a small cutter, stamp out shapes. Sprinkle with the poppy and caraway seeds, and bake in the oven for 10 minutes. Arrange the chicken breasts in a roasting tin, and half-cover with the hot stock. Cover with foil and cook for 30 minutes or until cooked through. To serve, melt the nut butter mixture. Drain the cooked chicken breasts from the stock, and put on a heated serving dish. Spoon the melted butter over, and garnish with the pastry shapes.</t>
  </si>
  <si>
    <t xml:space="preserve">Apple Stuffed Chicken</t>
  </si>
  <si>
    <t xml:space="preserve">Preheat the grill. Break the wing, hip and drumstick joints of the chicken so that it will remain flat during cooking. Place the chicken (halved lengthways) skin side up in a baking tray, brush with 15g/1/2oz of the butter (melted) and season with salt and pepper. Grill for about 20 minutes until lightly browned. Turn and brush the cavity side with 15g/1/2oz butter and season. Grill for a further 15–20 minutes until tender. Peel, core and chop the apples (dessert). In a small heavy saucepan, cook the apples, onion (chopped) and celery (chopped) in the remaining butter until tender. Add the croûtons and 75ml/3fl oz water, and season with salt and pepper. Put the apple mixture into the chicken cavity, and grill the chicken for a further 5 minutes. Serve hot.</t>
  </si>
  <si>
    <t xml:space="preserve">Chicken With Sage And Lemon</t>
  </si>
  <si>
    <t xml:space="preserve">Preheat the oven to 200°C/400°F/Gas mark 6. Cut four pieces of foil large enough to wrap each chicken breast. Put a chicken breast in the centre of each piece of foil, and season generously with salt and pepper. Sprinkle with a quarter of the sage (finely shredded) and lemon zest, then drizzle some lemon juice over the top (reserving a little of the juice for serving). Wrap the foil around the chicken to make a parcel and fold over the edges to seal. Repeat the process with the remaining chicken. Put the chicken parcels on a baking sheet, and bake in the oven for 15 minutes until the chicken has cooked through and the juices run clear. To serve, unwrap the chicken and divide among four warmed plates. Drizzle with the remaining lemon juice. Serve immediately with rice.</t>
  </si>
  <si>
    <t xml:space="preserve">Warm Chicken And Feta Salad</t>
  </si>
  <si>
    <t xml:space="preserve">Put the chicken breasts (fillets) in a shallow dish. Crush 1 of the garlic cloves (peeled) and blend with 1 tablespoon of the olive oil and all of the lemon juice. Pour over the chicken, cover and marinate in the refrigerator for at least 30 minutes, turning at least once. Heat a frying pan until smoking hot. Drain the chicken and cook for 6–8 minutes on each side. Remove from the heat and allow to stand for 5 minutes. Heat the remaining oil in a heavy frying pan. Sauté the remaining garlic with the onion wedges. Cook, stirring occasionally, for 8–10 minutes. Cook the French beans in a pan of lightly salted water for 5 minutes. Drain and reserve. Arrange the salad leaves in a serving bowl with the feta cheese (cubed), cherry tomatoes (halved), beans, black olives and red pepper (seeded and sliced). Put the onion mixture on top of the salad leaves, then add the chicken and serve drizzled with a little olive oil.</t>
  </si>
  <si>
    <t xml:space="preserve">Sautéed Chicken With Herbs</t>
  </si>
  <si>
    <t xml:space="preserve">Heat the oil in a heavy frying pan over a high heat. Brown the chicken (cut into 8 pieces) pieces in the oil in two batches. When browned, reduce the heat to medium-high and return all the chicken to the pan. Cover the pan and leave to cook for about 10 minutes. Turn the chicken pieces, spooning their juices over them, then sprinkle the garlic (sliced), shallots (finely chopped), half of the herbs over them. Season with salt and pepper. Cover again and cook for a further 8 minutes. When cooked, lift the chicken pieces out with the cooked shallots, garlic and pan juices. Squeeze the lemon juice over the chicken, sprinkle with the remaining herbs and serve hot. </t>
  </si>
  <si>
    <t xml:space="preserve">4 kişilik</t>
  </si>
  <si>
    <t xml:space="preserve">Toss the chicken in the flour, then shake off any excess. Heat the oil in a wide frying pan, and sauté the chicken quickly until sealed and lightly browned, then remove from the pan. Add the onion (thinly sliced) to the pan and gently sauté until soft. Add the garlic (crushed), peppers (seeded and thinly sliced), tomatoes (canned, chopped) and the 1 tablespoon chopped oregano, then bring to the boil, stirring. Arrange the chicken over the vegetables, season well with salt and pepper, then cover the pan tightly and simmer for 20–25 minutes until the chicken is tender and the juices run clear. Check the seasoning, adjusting if necessary. Garnish the chicken with the extra oregano, and serve hot. </t>
  </si>
  <si>
    <t xml:space="preserve">Preheat oven to 450 degrees F/230°C. Line two baking sheets with foil and place an ovenproof roasting rack over one. Pat chicken (cut into 6 to 8 pieces) pieces dry and arrange on roasting rack. Season generously with salt and pepper and rub skin with two tablespoons olive oil. Scatter half the thyme sprigs over chicken. Transfer to the oven and roast 35 minutes or until an instant-read thermometer inserted into deepest part of chicken breast registers 165 degrees F/70°C. Meanwhile, arrange Brussels sprouts (halved), potatoes (halved), and carrots (peeled and cut into 1" chunks) on second baking sheet. Drizzle with remaining 2 tablespoons olive oil and season generously with salt (kosher) and pepper. Sprinkle remaining thyme sprigs over top. Once chicken has roasted 20 minutes, add vegetables to the oven and roast until golden brown and slightly crisp. Arrange chicken and vegetables on a platter and drizzle with chicken juices. Scatter with thyme leaves.</t>
  </si>
  <si>
    <t xml:space="preserve">In a shallow baking dish, add flour and season with salt (kosher) and pepper. Add oregano and whisk to combine. Add chicken and toss until fully coated, then set aside. In a large skillet over medium-high heat, heat oil. Add chicken and cook until golden and cooked through, 6 minutes per side. Season with salt and pepper and transfer to a plate. To skillet, add chicken broth, butter, garlic (minced), lemon juice and wine and season with salt. Bring to a simmer then add lemon slices and return chicken to skillet, tossing to coat in sauce. </t>
  </si>
  <si>
    <t xml:space="preserve">Preheat oven to 450°F/230°C. In a large, ovenproof skillet over medium-high heat, heat 2 tablespoons olive oil. Pat chicken breasts (bone-in skin-on) dry with paper towels and season generously with salt and pepper. Sear chicken breasts, skin-side down, 4 to 5 minutes to create a nice, golden crust. Flip chicken breasts and add garlic, lemons (thinly sliced), and rosemary to pan (place in oil so they crisp up a bit as well); cook 3 more minutes. Add chicken stock and place skillet in the oven. Roast, 15 to 17 minutes, or until a meat thermometer registers an 165°F/70°C internal temperature at deepest part of breast. Remove from oven and let sit, 5 minutes. In a small bowl, whisk together lemon juice and remaining 3 tablespoons olive oil. In a large bowl, toss Brussels sprouts, lemon vinaigrette, and Parmesan, then season with salt and pepper. Serve chicken with roasted lemons, garlic (smashed), and rosemary and Brussels sprouts (thinly sliced) slaw.</t>
  </si>
  <si>
    <t xml:space="preserve">Tear 2 pieces of foil that are about 12-inch by 18-inch and stack them on top of each other. On the center of foil, place asparagus in flat layer and top with chicken breast. Lay slice of lemon underneath chicken, and another slice on top. Scatter tomatoes (cherry) around chicken and season with pinch of salt (kosher) and pepper and drizzle of olive oil. Fold up packet ensuring you have a tight seal. When ready to cook, place sealed packet on hot grill or over fire for 10 to 15 minutes flipping half way through until chicken is fully cooked. Remove packet from grill and pierce with knife or fork to allow steam to escape. Unfold packet and enjoy.</t>
  </si>
  <si>
    <t xml:space="preserve">Heat the oil in a heavy pan, and sauté the chicken until golden brown. Remove and keep warm. Add the onion (thinly sliced) and red peppers (seeded and sliced) to the pan, and gently sauté until softened but not coloured. Stir in the garlic (crushed) and sauté for a minute or so. Add the chicken, tomatoes, wine and oregano. Season well with salt and pepper, bring to a boil, then cover the pan tightly. Reduce the heat and simmer gently, stirring occasionally, for 30–35 minutes until the chicken is tender and the juices run clear. Preheat the grill until hot. Stir the cannellini beans (canned, cooked, drained) into the chicken mixture, and simmer for a further 5 minutes until heated through. Sprinkle with the breadcrumbs, and cook under the grill until golden brown. </t>
  </si>
  <si>
    <t xml:space="preserve">Put the chicken (sliced into strips) in a bowl with the garlic (crushed), soy sauce and cornflour, and mix until the chicken is well coated. Cover with cling film, and chill for about 30 minutes. Meanwhile, bring a pan of water to the boil and add the egg noodles. Turn off the heat and leave to stand for 5 minutes. Drain well. Reserve. Heat the oils in a large frying pan or wok over a high heat, and add the chilled chicken and marinade juices. Stir-fry for 3–4 minutes until golden brown. Add the cashew nuts (roasted) and spring onions (cut into 5cm/2in pieces) to the pan or wok, and stir-fry for 2–3 minutes. Add the drained noodles, and stir-fry for a further 2 minutes. Toss the noodles well and serve immediately.</t>
  </si>
  <si>
    <t xml:space="preserve">Split each chicken breast in half lengthways. Season the flour with pepper, and dredge the chicken in the mixture. Shake off any excess flour. Heat the oil in a heavy frying pan over a medium-high heat, and cook the chicken breasts for 4 minutes or until nicely browned on one side. Add the garlic (peeled but left whole), turn the chicken pieces and continue to cook for a minute of so. Add the mushrooms and cook for about 7 minutes, then add the vinegar (balsamic) and stock. Cover tightly, reduce the heat to medium-low and cook for 10 minutes, turning the chicken occasionally. Transfer the chicken to a warmed serving plate and set aside in a warm place. Let the sauce with the mushrooms cook, uncovered, over a medium-high heat for about 6 minutes. Remove the pan from the heat, pour the sauce over the chicken and serve immediately.</t>
  </si>
  <si>
    <t xml:space="preserve">Melt the margarine in a large frying pan. Add the okra (chopped into 2.5cm/1in pieces) and sauté for about 5 minutes until the okra loses its shiny appearance. Remove the okra pieces to a bowl. Add the celery (chopped), onion (chopped), green pepper and garlic (minced) to the pan. Sweat over a medium heat until the onion is soft and transparent. Add the tomato purée, tomatoes (canned chopped plum tomatoes), 450ml/3 ⁄4pt water, okra mixture and turkey (chopped). Reduce the heat to low, and cook for 10 minutes or until the turkey is heated through. Serve hot with rice. </t>
  </si>
  <si>
    <t xml:space="preserve">Cut the bread (crusts removed) into small cubes and put into a mixing bowl. Sprinkle the milk over them, and leave to soak for 5 minutes. Add the garlic (crushed), caraway seeds and turkey (minced). Season with salt and pepper, and mix well. Whisk the egg white until stiff, then fold, half at a time, into the turkey mixture. Refrigerate for 10 minutes. While the turkey mixture is chilling, put the stock, tomatoes (canned chopped plum) and tomato purée into a large saucepan and bring to the boil. Add the rice, stir and cook for 5 minutes. Reduce the heat to a gentle simmer. Meanwhile, shape the turkey mixture into 16 small balls. Carefully drop them into the stock, and simmer for a further 8–10 minutes until both the turkey balls and rice are cooked. Serve immediately.</t>
  </si>
  <si>
    <t xml:space="preserve">Preheat the oven to 180°C/350°F/Gas mark 4. Thaw the spinach (chopped) and squeeze out any liquid. Put about one-third of the spinach in the bottom of a lightly oiled casserole dish. Spread half of the ricotta (low-fat) over the spinach. Sprinkle on half of the turkey (chopped, cooked), and spoon over half of the spaghetti sauce. Top with half of the mozzarella (low,fat). Repeat the layering process, finishing with the final third of spinach. Sprinkle the Parmesan cheese over the top. Bake in the oven for 45–50 minutes. Serve hot. </t>
  </si>
  <si>
    <t xml:space="preserve">In a bowl, combine the chicken, bread, egg (lightly beaten), turmeric, and cinnamon. Use a spoon to form small chicken meatballs. Heat the olive oil in a skillet and fry the meatballs on all sides until golden. Remove from pan and place on paper towels to absorb excess grease.</t>
  </si>
  <si>
    <t xml:space="preserve">Heat 1 tablespoon olive oil in a pan and sauté garlic (minced), onions (finely chopped) and bacon (chopped). When bacon starts to brown, layer chicken pieces in bottom of pan and toss to coat. Season with salt and add diced tomatoes to pan. Cover and simmer for about 5 minutes. In a bowl, combine coconut milk and curry powder. Add mixture to chicken and toss to coat. Cover and cook for another 15 minutes.</t>
  </si>
  <si>
    <t xml:space="preserve">Place all the ingredients except for the chicken into the bowl of your KitchenAid® Food Chopper. Puree the ingredients for 40 seconds, until the marinade is creamy and the herbs are finely chopped. Pour the marinade into a gallon-size bag, reserving about 1/8 cup to brush over the chicken after cooking. Then, add the chicken breasts. If your chicken breasts are thick, place them on a cutting board with a plastic bag or plastic wrap over the top, and gently beat them, starting at the thickest end, with a meat mallet or rolling pin. Allow the marinade to rest with the chicken in the fridge for at least thirty minutes, or up to twelve hours. After the resting time, spray your KitchenAid® Grill and Panini Press with oil, and then heat the Press with the lid over high heat. Once the Press is hot, reduce the burner to medium heat, and place the chicken breasts in the hot Press, discarding the extra marinade in the bag. Place the hot lid on the chicken breasts, and cook the chicken on each side for 10-12 minutes, or until the chicken breasts reach an internal temperature of 165°F. Brush the chicken with the remaining 1/8 cup marinade before serving, or use this reserved marinade as a dipping sauce. Serve the chicken as a main course, or use the sliced chicken in a summer salad, sandwich, or wrap.</t>
  </si>
  <si>
    <t xml:space="preserve">Preheat your KitchenAid® Compact Oven to 425° F. Rinse the chicken thoroughly and remove any giblets from the cavity. Pat the chicken dry. Smear one tablespoon of softened butter inside the cavity. Sprinkle 1/4 teaspoon of salt inside the cavity. Smear one tablespoon of softened butter on the skin. Sprinkle 1/4 teaspoon of salt on the skin. Place a quartered lemon, a quartered onion and 4 thyme sprigs inside the cavity. Use kitchen twine to truss the chicken, if desired. Place the chicken in the roasting pan. Arrange the roughly chopped carrots, onions and remaining lemon around the chicken. Drizzle the olive oil over the vegetables.</t>
  </si>
  <si>
    <t xml:space="preserve">Cut the chicken into pieces. Slice the onions, garlic, shallots, and ginger. In a pan, fry the chicken pieces in oil until they are golden brown. Add the garlic, onions, shallots, and ginger. Cook over medium heat until onions and shallots are translucent. Pour enough cola to cover the chicken pieces to cover. Bring to a boil and then reduce to medium heat. Add the whipping cream. Serve.</t>
  </si>
  <si>
    <t xml:space="preserve">Pat chicken dry with paper towels and season with salt and pepper. Attach Stir &amp; Flip Wand to Stir Tower. Set KitchenAid® Multi-Cooker with Stir Tower to Soup and preheat to Step 1 Sauté. Add oil and heat 1 minute. Add chicken and turn Stir Tower to 2-minute Intermittent and cook for 6 minutes. Turn Stir Tower to Speed 1 and add onions. Continue cooking for 5 minutes. Add carrots, celery and garlic, and cook for 5 minutes. Set Soup mode to Step 2 Boil. Add stock, cover and bring mixture to a boil. In a separate bowl, combine dumpling ingredients until incorporated. Allow dough to rest in refrigerator. When stock is boiling, roll dumpling dough on a floured counter top into 1/4-inch thick rectangle. Cut into 1/2-inch x 3-inch pieces. Drop dumplings into boiling stock one at a time with Stir Tower on Speed 2. Set Multi-Cooker to Step 3 Simmer. Cover and continue cooking for 20 minutes or until dumpling are cooked through.</t>
  </si>
  <si>
    <t xml:space="preserve">7 Kişilik</t>
  </si>
  <si>
    <t xml:space="preserve">Preheat KitchenAid® Counter top Oven to 450°F/230 °C and place Oven Rack in Position D. Coat chicken with oil; season with salt and pepper. Arrange, skin-side up, in 1 1 x 7-inch baking dish. Combine remaining ingredients in medium bowl; set aside. Bake chicken 15 minutes. Top with tomato mixture, making sure chicken skin remains exposed Reduce oven temperature to 350°F/180°C. Bake 45 minutes or until chicken is done(165°F/75°C.) Let stand 5 minutes before serving.</t>
  </si>
  <si>
    <t xml:space="preserve">Place all the ingredients except for the chicken into the bowl of your KitchenAid® Food Chopper. Puree the ingredients for 40 seconds, until the marinade is creamy and the herbs are finely chopped. Pour the marinade into a gallon-size bag, reserving about 1/8 cup to brush over the chicken after cooking. Then, add the chicken breasts. If your chicken breasts are thick, place them on a cutting board with a plastic bag or plastic wrap over the top, and gently beat them, starting at the thickest end, with a meat mallet or rolling pin. Allow the marinade to rest with the chicken in the fridge for at least thirty minutes, or up to twelve hours. After the resting time, spray your KitchenAid® Grill and Panini Press with oil, and then heat the Press with the lid over high heat. Once the Press is hot, reduce the burner to medium heat, and place the chicken breasts in the hot Press, discarding the extra marinade in the bag. Place the hot lid on the chicken breasts, and cook the chicken on each side for 10-12 minutes, or until the chicken breasts reach an internal temperature of 165°F/74°C. Brush the chicken with the remaining 1/8 cup marinade before serving, or use this reserved marinade as a dipping sauce. Serve the chicken as a main course, or use the sliced chicken in a summer salad, sandwich, or wrap.</t>
  </si>
  <si>
    <t xml:space="preserve">Spread mayonnaise onto 4 bread slices. Layer cranberry sauce, turkey and apple on four bread slices. Top with remaining bread.</t>
  </si>
  <si>
    <t xml:space="preserve">Combine all ingredients except cheese and bread in medium bowl. Evenly spoon turkey salad onto 4 bread slices. Top each with cheese, then remaining bread. </t>
  </si>
  <si>
    <t xml:space="preserve">Preheat oven to 350 degrees F/180 degrees C. In a medium bowl whisk to combine: lemon juice, olive oil, garlic, mustard, and oregano. Put your Turkey into a gallon sized Ziploc bag and add marinade. Let sit for at least an hour. Bake for 45-60 minutes or until Turkey is done.</t>
  </si>
  <si>
    <t xml:space="preserve">Preheat the oven to 400F/200C and line a baking sheet with parchment paper or a baking mat. Transfer the prepared veggies to the baking sheet. Drizzle with oil and season with salt and pepper. Roast in the oven for about 20 minutes before giving the pan a shake to toss and turn the veggies. Continue to roasted for another 10-15 minutes. When the veggies are just golden brown and fork-tender remove from the oven. Drizzle with the balsamic vinegar and honey evenly over the veggies. Return to the oven for 5-10 minutes more or until the balsamic vinegar has sweetened and the honey has just started caramelized.</t>
  </si>
  <si>
    <t xml:space="preserve">Preheat oven to 350°F/180 °C.  In a large bowl, beat eggs. Add veggies, salt, minced garlic and pepper. Stir in cheese.  Spoon by 1/3 cupfuls into muffin cups coated with olive oil or lined with muffin paper. Bake 25 minutes or until a knife inserted near the center comes out clean</t>
  </si>
  <si>
    <t xml:space="preserve">koyulaştırılmış süt</t>
  </si>
  <si>
    <t xml:space="preserve">mange tout</t>
  </si>
  <si>
    <t xml:space="preserve">istiridye sosu</t>
  </si>
  <si>
    <t xml:space="preserve">garam masala</t>
  </si>
  <si>
    <t xml:space="preserve">Spicy Okra</t>
  </si>
  <si>
    <t xml:space="preserve">Melt the butter in a large frying pan over a low heat. Add the onions and garlic, and sweat until soft but not caramelized. Add the ground coriander, pepper, turmeric and salt, and sweat for a further 4 minutes, stirring constantly. Add the okra (topped, tailed and cut into 1cm/1 ⁄2in pieces). Coat with the mixture, then stir in 600ml/1pt water. Cover and simmer for 5–10 minutes until the okra is tender. Stir in the garam masala, and serve immediately. </t>
  </si>
  <si>
    <t xml:space="preserve">Chestnut And Sprout Sauté</t>
  </si>
  <si>
    <t xml:space="preserve">Snip the brown outer skins of the chestnuts, and put the chestnuts in boiling water for 3–5 minutes. Lift out a few at a time, then peel off both the brown and inner skins. Put the chestnuts in a saucepan, cover with the stock and simmer for 40–45 minutes until tender. Drain well. Meanwhile, trim the sprouts and, with a sharp knife, make a cross in the stalk end of each one. Cook the sprouts in boiling salted water for 3–4 minutes only; drain well. Melt the butter in a large heavy frying pan. Add the onions (quartered, with layers separated), celery (trimmed and cut into 2.5cm/1in pieces) and lemon zest, and sauté for 2–3 minutes until softened. Add the cooked chestnuts and sprouts, and season with salt and pepper. Sauté for a further 1–2 minutes, and serve immediately.</t>
  </si>
  <si>
    <t xml:space="preserve">Spanish Omelette</t>
  </si>
  <si>
    <t xml:space="preserve">Slice the onions and cut potatoes into cubes. Paint a large tray with cooking oil and pour in the vegetables. Mix the eggs with spices and pour the mixture over the vegetables. Bake for 40/50 minutes in oven by 250 degrees.</t>
  </si>
  <si>
    <t xml:space="preserve">Chop Suey</t>
  </si>
  <si>
    <t xml:space="preserve">Clean and cut the vegetables and chop the garlic and onion (red) and put aside. Heat the frying pan, add the oil, add the garlic and onion and stir until it’s golden brown. Add carrots, green beans, broccoli and stir until half cooked then add cabbage, bell pepper and mushroom. Add all seasoning and a little bit of salt for taste. Mix cornstarch and water well. Put in to the middle of the frying pan and stir nicely and serve.</t>
  </si>
  <si>
    <t xml:space="preserve">Potato And Onion Pizza</t>
  </si>
  <si>
    <t xml:space="preserve">To make the dough, mix the yeast, sugar, salt and water (warm) in a bowl. Leave in a warm place for 10 minutes or until foamy. Sift both flours into a bowl. Make a well, add the yeast mixture and mix to a firm dough. Knead on a lightly floured surface for 5 minutes or until smooth. Put in a lightly oiled bowl, cover with cling film and leave in a warm place for 1–11 ⁄2 hours until doubled in size. Preheat the oven to 200°C/400°F/Gas mark 6. Brush a 30cm/12in pizza tray with oil. Punch down the dough and knead for 2 minutes. Roll out to a 35cm/14in round. Put the dough on the tray and fold the edge over to form a rim. To make the topping, cut the pepper into large flat pieces and remove the seeds. Put the pepper, skin side up, under a hot grill until blackened. Cool, then peel away and discard the skin, and slice the flesh. Arrange the potato (very thinly sliced) over the base with the pepper, onion (sliced) and half of the cheese (crumbled into small pieces). Sprinkle with the capers and oregano, and drizzle with a little oil. Brush the crust edge with a little more oil, and bake the pizza in the oven for 15–20 minutes. Add the remaining cheese (crumbled into small pieces) and bake until the crust is golden and crisp. Serve hot.</t>
  </si>
  <si>
    <t xml:space="preserve">Thai Sweet Potato Soup</t>
  </si>
  <si>
    <t xml:space="preserve">Cut sweet potatos (peeled) a into small chunks. Add to saucepan with boiling water. Bring to the boil, then reduce heat and simmer for 10 minutes or until tender. Add tomatoes (chopped) to saucepan and heat through. Remove from heat. Add curry paste and coconut essence, then mash or blend into a soup. Stir through evaporated milk.</t>
  </si>
  <si>
    <t xml:space="preserve">Heat oven to 160°C. Place halved tomatoes (cut in half) on a baking tray lined with baking paper. Mix other ingredients together then drizzle over the tomatoes. Bake for 1–1½ hours until tomatoes have shrunk a little and the vinegar (balsamic) has caramelised.</t>
  </si>
  <si>
    <t xml:space="preserve">Sweat the carrots (finely chopped) and onion (finely chopped) in the oil in a large non-stick saucepan for 5 minutes until softened. Add the garlic (finely minced) and sweat for a further 30 seconds. Add the kidney (drained) and cannellini beans, basil, oregano, tomatoes (cans chopped plum), tomato purée and mushrooms (sliced). Simmer, covered, for 25 minutes. Add the broccoli and pepper, and cook for about 5 minutes until the broccoli is tender but still with a bite. Serve hot over freshly cooked spaghetti. </t>
  </si>
  <si>
    <t xml:space="preserve">Bring a large saucepan of lightly salted water to the boil. Add the fusilli and oil and cook until al dente. Drain, return to the pan with a very little of the cooking liquid, cover and keep warm. Meanwhile, steam the broccoli (cut into florets), courgettes (sliced), asparagus and mangetout over a pan of salted boiling water until they are just beginning to soften. Remove from the heat and refresh in cold water. Drain and set aside. Bring a small saucepan of lightly salted water to the boil. Add the peas and cook for 3 minutes, then drain. Put the butter and stock in a saucepan over a medium heat. When the butter has melted, add the vegetables, and toss until heated through. Stir in the cream (double), and heat through gently without boiling. Season with salt and pepper. Transfer the pasta to a warmed serving dish, and stir in the parsley. Spoon the sauce over the pasta, then sprinkle the Parmesan over the top. Serve immediately. </t>
  </si>
  <si>
    <t xml:space="preserve">Soak the bulgur wheat in the water (lukewarm) for 30 minutes, then drain in a sieve, squeezing it with your hands to extract the water. Tip out onto a clean tea towel, gather the corners together and wring out the water so that the bulgur is as dry as possible.  Whisk the oil and lemon juice together in a bowl with the garlic (finely chopped), parsley and mint. Season with salt and pepper. Add the bulgur and toss to coat in the dressing. Add the tomatoes, spring onions (trimmed) and tofu (marinated). Fork through until evenly distributed. Taste and adjust the seasoning, and serve the tabbouleh at room temperature. </t>
  </si>
  <si>
    <t xml:space="preserve">Cut a slice off the top of each pepper and reserve. Remove the cores, seeds and membranes, and discard. Wash the peppers and pat dry with kitchen paper. Heat 4 tablespoons of the oil in a large frying pan, add the peppers and sauté gently for 10 minutes, turning them frequently so that they soften and colour on all sides. Remove from the pan with a slotted spoon, and drain on kitchen paper. To make the stuffing, drain off all but 2 tablespoons of oil from the pan, then add the onion (chopped) and garlic (crushed), and seat very gently for about 15 minutes. Add the tomatoes (seeded and chopped) and sweat gently to soften, stirring constantly. Increase the heat and cook rapidly to drive off the liquid – the mixture should be thick and pulpy. Reduce the heat, and add the tomato purée, sugar. Season with salt and pepper, and simmer gently for 5 minutes. Remove the pan from the heat and stir in the chopped fresh coriander and the risotto rice. Spoon the stuffing into the peppers, dividing it equally between them. Stand the peppers close together in a flameproof casserole dish. Sprinkle with the cinnamon, then the remaining 1 tablespoon oil. Put the reserved ‘lids’ on top. Carefully pour 150ml/5fl oz water into the bottom of the pan, then bring to the boil. Reduce the heat, cover with a plate or saucer that just fits inside the rim of the dish, then place weights on top. Simmer gently for 1 hour, then remove from the heat and leave to cool. Chill in the refrigerator overnight, with the weights still on top. Serve the stuffed peppers chilled, with garlic bread and a salad.</t>
  </si>
  <si>
    <t xml:space="preserve">Preheat oven to 375 degrees F/190°C. Lightly oil a baking sheet or coat with nonstick spray. Place mushrooms in a single layer onto the prepared baking sheet. Add olive oil, lemon juice, lemon zest, garlic (minced), thyme and Parmesan; season with salt and pepper, to taste. Gently toss to combine. Place into oven and bake for 12-15 minutes, or until browned and tender, tossing occasionally. Serve immediately.</t>
  </si>
  <si>
    <t xml:space="preserve">Preheat a big skillet with olive oil on medium-high. Add the onion (sliced in rings), garlic (minced), and green bell pepper (sliced) to the skillet. Stir often while seasoning with soy sauce. Once the onion becomes transparent, add the broccoli (chopped) and soy sauce. Put the lid on the skillet and let it cook for 2 minutes. Remove the lid, add the mushrooms (sliced), and let it cook for 3 minutes. Turn off the stove and serve, adding more soy sauce if desired.</t>
  </si>
  <si>
    <t xml:space="preserve">Preheat oven to 400F/200C. Toss potatoes with half of the olive oil, rosemary, salt and pepper. Place potatoes (halved) on the sheet pan and roast for 10-15 minutes. Toss the asparagus (trimmed) and tomatoes (grape) with the remaining olive oil, rosemary, salt and pepper. Add the sausage, asparagus and tomatoes to the pan and roast for another 10 minutes.</t>
  </si>
  <si>
    <t xml:space="preserve">Heat oil in large skillet. Add broccoli, zucchini, red pepper strips, onion (halved lengthwise and thinly sliced), salt and red pepper flakes. Stir-fry over medium-high heat about 5 minutes, or until broccoli is tender-crisp. Add mushrooms. Stir-fry 1 minute or until mushrooms are tender. Stir in soy sauce and sprinkle with toasted sesame seeds.</t>
  </si>
  <si>
    <t xml:space="preserve">Preheat oven to 180 Celsius degrees. Spread the dough in a pie pan, and prick the bottom with a fork. Set aside. In the food processor, chop the carrot, onion, and garlic cloves. Shred the chicken, remove skin and fat. Heat a pan with a few drops of olive oil. Add shredded chicken and sausage (thinly sliced), and simmer over low heat. Add corn and leek (thinly sliced), mix. Continue simmering, stirring occasionally. Adjust the seasoning with salt and a little paprika. In a bowl, whisk the yogurt and eggs, seasoned with a little salt and garlic powder. Remove the filling from the heat. and spread evenly over the dough. Cover with the egg and yogurt mixture, and tip the pan to spread evenly. Sprinkle with plenty of mozzarella cheese, and bake until golden. Serve hot, warm, or cold.</t>
  </si>
  <si>
    <t xml:space="preserve">Saute the zucchini (sliced), eggplant (sliced), bell pepper (seeded and cut into strips), and onion (peeled and sliced) with 2 tablespoons of oil for about five minutes. Turn on the oven's broiler on high. Place the vegetables on a baking sheet and cover them with cheese. Broil until the cheese has melted.</t>
  </si>
  <si>
    <t xml:space="preserve">Preheat oven to 350°F/180°C. Cook or heat meat in large oven-safe pan or skillet with butter until cooked/hot. Add vegetables and cook until cooked or heated. Crack eggs and put directly in pan. Add salt and pepper. Scramble until yolks are broken and ingredients are mixed. Put in oven on the middle rack for 20-30 minutes until cooked. Remove when lightly golden on top, but not brown. Cut like a pie and serve.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</si>
</sst>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sz val="11"/>
      <color rgb="FF000000"/>
      <name val="Calibri"/>
      <family val="2"/>
      <charset val="162"/>
    </font>
    <font>
      <sz val="11"/>
      <name val="Calibri"/>
      <family val="2"/>
      <charset val="1"/>
    </font>
    <font>
      <sz val="11"/>
      <name val="Calibri"/>
      <family val="2"/>
      <charset val="162"/>
    </font>
  </fonts>
  <fills count="12">
    <fill>
      <patternFill patternType="none"/>
    </fill>
    <fill>
      <patternFill patternType="gray125"/>
    </fill>
    <fill>
      <patternFill patternType="solid">
        <fgColor rgb="FFFFFF00"/>
        <bgColor rgb="FFFFFF00"/>
      </patternFill>
    </fill>
    <fill>
      <patternFill patternType="solid">
        <fgColor rgb="FFDBEEF4"/>
        <bgColor rgb="FFCCFFFF"/>
      </patternFill>
    </fill>
    <fill>
      <patternFill patternType="solid">
        <fgColor rgb="FFFCD5B5"/>
        <bgColor rgb="FFFAC090"/>
      </patternFill>
    </fill>
    <fill>
      <patternFill patternType="solid">
        <fgColor rgb="FFFF0000"/>
        <bgColor rgb="FF993300"/>
      </patternFill>
    </fill>
    <fill>
      <patternFill patternType="solid">
        <fgColor rgb="FFFF6699"/>
        <bgColor rgb="FFD99694"/>
      </patternFill>
    </fill>
    <fill>
      <patternFill patternType="solid">
        <fgColor rgb="FF00B0F0"/>
        <bgColor rgb="FF33CCCC"/>
      </patternFill>
    </fill>
    <fill>
      <patternFill patternType="solid">
        <fgColor rgb="FFFAC090"/>
        <bgColor rgb="FFE6B9B8"/>
      </patternFill>
    </fill>
    <fill>
      <patternFill patternType="solid">
        <fgColor rgb="FFE6B9B8"/>
        <bgColor rgb="FFFAC090"/>
      </patternFill>
    </fill>
    <fill>
      <patternFill patternType="solid">
        <fgColor rgb="FFB3A2C7"/>
        <bgColor rgb="FF9999FF"/>
      </patternFill>
    </fill>
    <fill>
      <patternFill patternType="solid">
        <fgColor rgb="FFD99694"/>
        <bgColor rgb="FFB3A2C7"/>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4"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9B8"/>
      <rgbColor rgb="FF808080"/>
      <rgbColor rgb="FF9999FF"/>
      <rgbColor rgb="FF993366"/>
      <rgbColor rgb="FFFCD5B5"/>
      <rgbColor rgb="FFDBEEF4"/>
      <rgbColor rgb="FF660066"/>
      <rgbColor rgb="FFFF6699"/>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D99694"/>
      <rgbColor rgb="FFB3A2C7"/>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L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7" activeCellId="0" sqref="B17"/>
    </sheetView>
  </sheetViews>
  <sheetFormatPr defaultRowHeight="14.25" zeroHeight="false" outlineLevelRow="0" outlineLevelCol="0"/>
  <cols>
    <col collapsed="false" customWidth="true" hidden="false" outlineLevel="0" max="1" min="1" style="0" width="31.6"/>
    <col collapsed="false" customWidth="true" hidden="false" outlineLevel="0" max="5" min="2" style="0" width="8.94"/>
    <col collapsed="false" customWidth="true" hidden="false" outlineLevel="0" max="6" min="6" style="0" width="14"/>
    <col collapsed="false" customWidth="true" hidden="false" outlineLevel="0" max="8" min="7" style="0" width="8.94"/>
    <col collapsed="false" customWidth="true" hidden="false" outlineLevel="0" max="9" min="9" style="0" width="13.72"/>
    <col collapsed="false" customWidth="true" hidden="false" outlineLevel="0" max="10" min="10" style="0" width="15.93"/>
    <col collapsed="false" customWidth="true" hidden="false" outlineLevel="0" max="13" min="11" style="0" width="6.85"/>
    <col collapsed="false" customWidth="true" hidden="false" outlineLevel="0" max="14" min="14" style="0" width="13.72"/>
    <col collapsed="false" customWidth="true" hidden="false" outlineLevel="0" max="15" min="15" style="0" width="11"/>
    <col collapsed="false" customWidth="true" hidden="false" outlineLevel="0" max="16" min="16" style="0" width="10.94"/>
    <col collapsed="false" customWidth="true" hidden="false" outlineLevel="0" max="17" min="17" style="0" width="13.72"/>
    <col collapsed="false" customWidth="true" hidden="false" outlineLevel="0" max="18" min="18" style="0" width="11.53"/>
    <col collapsed="false" customWidth="true" hidden="false" outlineLevel="0" max="19" min="19" style="0" width="10.94"/>
    <col collapsed="false" customWidth="true" hidden="false" outlineLevel="0" max="20" min="20" style="0" width="18.6"/>
    <col collapsed="false" customWidth="true" hidden="false" outlineLevel="0" max="21" min="21" style="0" width="16.73"/>
    <col collapsed="false" customWidth="true" hidden="false" outlineLevel="0" max="23" min="22" style="0" width="8.94"/>
    <col collapsed="false" customWidth="true" hidden="false" outlineLevel="0" max="24" min="24" style="0" width="10.06"/>
    <col collapsed="false" customWidth="true" hidden="false" outlineLevel="0" max="25" min="25" style="0" width="8.53"/>
    <col collapsed="false" customWidth="true" hidden="false" outlineLevel="0" max="28" min="26" style="0" width="11"/>
    <col collapsed="false" customWidth="true" hidden="false" outlineLevel="0" max="29" min="29" style="0" width="12.06"/>
    <col collapsed="false" customWidth="true" hidden="false" outlineLevel="0" max="30" min="30" style="0" width="8.4"/>
    <col collapsed="false" customWidth="true" hidden="false" outlineLevel="0" max="34" min="31" style="0" width="13.86"/>
    <col collapsed="false" customWidth="true" hidden="false" outlineLevel="0" max="35" min="35" style="0" width="8.66"/>
    <col collapsed="false" customWidth="true" hidden="false" outlineLevel="0" max="38" min="36" style="0" width="8.94"/>
    <col collapsed="false" customWidth="true" hidden="false" outlineLevel="0" max="39" min="39" style="0" width="10.66"/>
    <col collapsed="false" customWidth="true" hidden="false" outlineLevel="0" max="40" min="40" style="0" width="11.53"/>
    <col collapsed="false" customWidth="true" hidden="false" outlineLevel="0" max="43" min="41" style="0" width="6.8"/>
    <col collapsed="false" customWidth="true" hidden="false" outlineLevel="0" max="46" min="44" style="0" width="13.13"/>
    <col collapsed="false" customWidth="true" hidden="false" outlineLevel="0" max="48" min="47" style="0" width="8.94"/>
    <col collapsed="false" customWidth="true" hidden="false" outlineLevel="0" max="49" min="49" style="0" width="8.72"/>
    <col collapsed="false" customWidth="true" hidden="false" outlineLevel="0" max="50" min="50" style="0" width="8.94"/>
    <col collapsed="false" customWidth="true" hidden="false" outlineLevel="0" max="52" min="51" style="0" width="10.72"/>
    <col collapsed="false" customWidth="true" hidden="false" outlineLevel="0" max="53" min="53" style="0" width="14.86"/>
    <col collapsed="false" customWidth="true" hidden="false" outlineLevel="0" max="54" min="54" style="0" width="13.53"/>
    <col collapsed="false" customWidth="true" hidden="false" outlineLevel="0" max="55" min="55" style="0" width="10.72"/>
    <col collapsed="false" customWidth="true" hidden="false" outlineLevel="0" max="56" min="56" style="0" width="8.94"/>
    <col collapsed="false" customWidth="true" hidden="false" outlineLevel="0" max="64" min="57" style="0" width="10.27"/>
    <col collapsed="false" customWidth="true" hidden="false" outlineLevel="0" max="65" min="65" style="0" width="12.06"/>
    <col collapsed="false" customWidth="true" hidden="false" outlineLevel="0" max="66" min="66" style="0" width="7.85"/>
    <col collapsed="false" customWidth="true" hidden="false" outlineLevel="0" max="67" min="67" style="0" width="14.66"/>
    <col collapsed="false" customWidth="true" hidden="false" outlineLevel="0" max="68" min="68" style="0" width="9.53"/>
    <col collapsed="false" customWidth="true" hidden="false" outlineLevel="0" max="70" min="69" style="0" width="8.53"/>
    <col collapsed="false" customWidth="true" hidden="false" outlineLevel="0" max="71" min="71" style="0" width="21.73"/>
    <col collapsed="false" customWidth="true" hidden="false" outlineLevel="0" max="73" min="72" style="0" width="8.53"/>
    <col collapsed="false" customWidth="true" hidden="false" outlineLevel="0" max="76" min="74" style="0" width="13.86"/>
    <col collapsed="false" customWidth="true" hidden="false" outlineLevel="0" max="78" min="77" style="0" width="10.13"/>
    <col collapsed="false" customWidth="true" hidden="false" outlineLevel="0" max="80" min="79" style="0" width="12.66"/>
    <col collapsed="false" customWidth="true" hidden="false" outlineLevel="0" max="83" min="81" style="0" width="9.06"/>
    <col collapsed="false" customWidth="true" hidden="false" outlineLevel="0" max="87" min="84" style="0" width="8.53"/>
    <col collapsed="false" customWidth="true" hidden="false" outlineLevel="0" max="88" min="88" style="0" width="13.47"/>
    <col collapsed="false" customWidth="true" hidden="false" outlineLevel="0" max="1025" min="89" style="0" width="8.53"/>
  </cols>
  <sheetData>
    <row r="1" customFormat="false" ht="14.2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15</v>
      </c>
      <c r="Y1" s="0" t="s">
        <v>23</v>
      </c>
      <c r="Z1" s="0" t="s">
        <v>24</v>
      </c>
      <c r="AA1" s="0" t="s">
        <v>25</v>
      </c>
      <c r="AB1" s="0" t="s">
        <v>26</v>
      </c>
      <c r="AC1" s="1" t="s">
        <v>27</v>
      </c>
      <c r="AD1" s="1" t="s">
        <v>28</v>
      </c>
      <c r="AE1" s="1" t="s">
        <v>29</v>
      </c>
      <c r="AF1" s="1" t="s">
        <v>30</v>
      </c>
      <c r="AG1" s="1" t="s">
        <v>31</v>
      </c>
      <c r="AH1" s="1" t="s">
        <v>32</v>
      </c>
      <c r="AI1" s="1" t="s">
        <v>33</v>
      </c>
      <c r="AJ1" s="1" t="s">
        <v>34</v>
      </c>
      <c r="AK1" s="1" t="s">
        <v>35</v>
      </c>
      <c r="AL1" s="1" t="s">
        <v>36</v>
      </c>
      <c r="AM1" s="1" t="s">
        <v>37</v>
      </c>
      <c r="AN1" s="0" t="s">
        <v>38</v>
      </c>
      <c r="AO1" s="0" t="s">
        <v>39</v>
      </c>
      <c r="AP1" s="0" t="s">
        <v>40</v>
      </c>
      <c r="AQ1" s="0" t="s">
        <v>41</v>
      </c>
      <c r="AR1" s="0" t="s">
        <v>42</v>
      </c>
      <c r="AS1" s="0" t="s">
        <v>43</v>
      </c>
      <c r="AT1" s="0" t="s">
        <v>44</v>
      </c>
      <c r="AU1" s="0" t="s">
        <v>45</v>
      </c>
      <c r="AV1" s="0" t="s">
        <v>46</v>
      </c>
      <c r="AW1" s="0" t="s">
        <v>47</v>
      </c>
      <c r="AX1" s="0" t="s">
        <v>48</v>
      </c>
      <c r="AY1" s="0" t="s">
        <v>49</v>
      </c>
      <c r="AZ1" s="0" t="s">
        <v>50</v>
      </c>
      <c r="BA1" s="0" t="s">
        <v>51</v>
      </c>
      <c r="BB1" s="0" t="s">
        <v>52</v>
      </c>
      <c r="BC1" s="0" t="s">
        <v>53</v>
      </c>
      <c r="BD1" s="0" t="s">
        <v>54</v>
      </c>
      <c r="BE1" s="0" t="s">
        <v>55</v>
      </c>
      <c r="BF1" s="1" t="s">
        <v>32</v>
      </c>
      <c r="BG1" s="0" t="s">
        <v>23</v>
      </c>
      <c r="BH1" s="0" t="s">
        <v>56</v>
      </c>
      <c r="BI1" s="0" t="s">
        <v>57</v>
      </c>
      <c r="BJ1" s="0" t="s">
        <v>58</v>
      </c>
      <c r="BK1" s="0" t="s">
        <v>59</v>
      </c>
      <c r="BL1" s="1" t="s">
        <v>60</v>
      </c>
      <c r="BM1" s="1" t="s">
        <v>61</v>
      </c>
      <c r="BN1" s="0" t="s">
        <v>62</v>
      </c>
      <c r="BO1" s="1" t="s">
        <v>63</v>
      </c>
      <c r="BP1" s="1" t="s">
        <v>64</v>
      </c>
      <c r="BQ1" s="0" t="s">
        <v>65</v>
      </c>
      <c r="BR1" s="0" t="s">
        <v>66</v>
      </c>
      <c r="BS1" s="0" t="s">
        <v>67</v>
      </c>
      <c r="BT1" s="1" t="s">
        <v>68</v>
      </c>
      <c r="BU1" s="0" t="s">
        <v>69</v>
      </c>
      <c r="BV1" s="1" t="s">
        <v>70</v>
      </c>
      <c r="BW1" s="1" t="s">
        <v>71</v>
      </c>
      <c r="BX1" s="1" t="s">
        <v>72</v>
      </c>
      <c r="BY1" s="1" t="s">
        <v>73</v>
      </c>
      <c r="BZ1" s="1" t="s">
        <v>74</v>
      </c>
      <c r="CA1" s="0" t="s">
        <v>21</v>
      </c>
      <c r="CB1" s="0" t="s">
        <v>75</v>
      </c>
      <c r="CC1" s="0" t="s">
        <v>76</v>
      </c>
      <c r="CD1" s="0" t="s">
        <v>77</v>
      </c>
      <c r="CE1" s="0" t="s">
        <v>78</v>
      </c>
      <c r="CF1" s="0" t="s">
        <v>79</v>
      </c>
      <c r="CG1" s="0" t="s">
        <v>80</v>
      </c>
      <c r="CH1" s="2" t="s">
        <v>81</v>
      </c>
      <c r="CI1" s="2" t="s">
        <v>82</v>
      </c>
      <c r="CJ1" s="0" t="s">
        <v>83</v>
      </c>
      <c r="CK1" s="0" t="s">
        <v>84</v>
      </c>
      <c r="CL1" s="0" t="s">
        <v>85</v>
      </c>
    </row>
    <row r="2" customFormat="false" ht="14.25" hidden="false" customHeight="false" outlineLevel="0" collapsed="false">
      <c r="A2" s="0" t="s">
        <v>86</v>
      </c>
      <c r="B2" s="0" t="n">
        <v>0</v>
      </c>
      <c r="C2" s="0" t="n">
        <v>0</v>
      </c>
      <c r="D2" s="0" t="n">
        <v>0</v>
      </c>
      <c r="E2" s="0" t="n">
        <v>0</v>
      </c>
      <c r="F2" s="0" t="n">
        <v>0</v>
      </c>
      <c r="G2" s="0" t="n">
        <v>0</v>
      </c>
      <c r="H2" s="0" t="n">
        <v>0</v>
      </c>
      <c r="I2" s="0" t="n">
        <v>0</v>
      </c>
      <c r="J2" s="0" t="n">
        <v>0</v>
      </c>
      <c r="K2" s="0" t="n">
        <v>0</v>
      </c>
      <c r="L2" s="0" t="n">
        <v>0</v>
      </c>
      <c r="M2" s="0" t="n">
        <v>0</v>
      </c>
      <c r="N2" s="0" t="n">
        <v>0</v>
      </c>
      <c r="O2" s="0" t="n">
        <v>0</v>
      </c>
      <c r="P2" s="0" t="n">
        <v>0</v>
      </c>
      <c r="Q2" s="0" t="n">
        <v>0</v>
      </c>
      <c r="R2" s="0" t="n">
        <v>0</v>
      </c>
      <c r="S2" s="0" t="n">
        <v>0</v>
      </c>
      <c r="T2" s="0" t="n">
        <v>0</v>
      </c>
      <c r="U2" s="0" t="n">
        <v>0</v>
      </c>
      <c r="V2" s="0" t="n">
        <v>0</v>
      </c>
      <c r="W2" s="0" t="n">
        <v>0</v>
      </c>
      <c r="X2" s="0" t="n">
        <v>0</v>
      </c>
      <c r="Y2" s="0" t="n">
        <v>0</v>
      </c>
      <c r="Z2" s="0" t="n">
        <v>0</v>
      </c>
      <c r="AA2" s="0" t="n">
        <v>0</v>
      </c>
      <c r="AB2" s="0" t="n">
        <v>0</v>
      </c>
      <c r="AC2" s="0" t="n">
        <v>0</v>
      </c>
      <c r="AD2" s="0" t="n">
        <v>0</v>
      </c>
      <c r="AE2" s="0" t="n">
        <v>0</v>
      </c>
      <c r="AF2" s="0" t="n">
        <v>0</v>
      </c>
      <c r="AG2" s="0" t="n">
        <v>0</v>
      </c>
      <c r="AH2" s="0" t="n">
        <v>0</v>
      </c>
      <c r="AI2" s="0" t="n">
        <v>0</v>
      </c>
      <c r="AJ2" s="0" t="n">
        <v>0</v>
      </c>
      <c r="AK2" s="0" t="n">
        <v>0</v>
      </c>
      <c r="AL2" s="0" t="n">
        <v>0</v>
      </c>
      <c r="AM2" s="0" t="n">
        <v>0</v>
      </c>
      <c r="AN2" s="0" t="n">
        <v>0</v>
      </c>
      <c r="AO2" s="0" t="n">
        <v>0</v>
      </c>
      <c r="AP2" s="0" t="n">
        <v>0</v>
      </c>
      <c r="AQ2" s="0" t="n">
        <v>0</v>
      </c>
      <c r="AR2" s="0" t="n">
        <v>0</v>
      </c>
      <c r="AS2" s="0" t="n">
        <v>0</v>
      </c>
      <c r="AT2" s="0" t="n">
        <v>0</v>
      </c>
      <c r="AU2" s="0" t="n">
        <v>0</v>
      </c>
      <c r="AV2" s="0" t="n">
        <v>0</v>
      </c>
      <c r="AW2" s="0" t="n">
        <v>0</v>
      </c>
      <c r="AX2" s="0" t="n">
        <v>0</v>
      </c>
      <c r="AY2" s="0" t="n">
        <v>0</v>
      </c>
      <c r="AZ2" s="0" t="n">
        <v>0</v>
      </c>
      <c r="BA2" s="0" t="n">
        <v>0</v>
      </c>
      <c r="BB2" s="0" t="n">
        <v>0</v>
      </c>
      <c r="BC2" s="0" t="n">
        <v>0</v>
      </c>
      <c r="BD2" s="0" t="n">
        <v>0</v>
      </c>
      <c r="BE2" s="0" t="n">
        <v>0</v>
      </c>
      <c r="BF2" s="0" t="n">
        <v>0</v>
      </c>
      <c r="BG2" s="0" t="n">
        <v>0</v>
      </c>
      <c r="BH2" s="0" t="n">
        <v>0</v>
      </c>
      <c r="BI2" s="0" t="n">
        <v>0</v>
      </c>
      <c r="BJ2" s="0" t="n">
        <v>0</v>
      </c>
      <c r="BK2" s="0" t="n">
        <v>0</v>
      </c>
      <c r="BL2" s="0" t="n">
        <v>0</v>
      </c>
      <c r="BM2" s="0" t="n">
        <v>0</v>
      </c>
      <c r="BN2" s="0" t="n">
        <v>0</v>
      </c>
      <c r="BO2" s="0" t="n">
        <v>0</v>
      </c>
      <c r="BP2" s="0" t="n">
        <v>0</v>
      </c>
      <c r="BQ2" s="0" t="n">
        <v>56.25</v>
      </c>
      <c r="BR2" s="0" t="n">
        <f aca="false">150/4</f>
        <v>37.5</v>
      </c>
      <c r="BS2" s="0" t="n">
        <v>0</v>
      </c>
      <c r="BT2" s="0" t="n">
        <v>300</v>
      </c>
      <c r="BU2" s="0" t="n">
        <v>6.25</v>
      </c>
      <c r="BV2" s="0" t="n">
        <v>0</v>
      </c>
      <c r="BW2" s="0" t="n">
        <v>0</v>
      </c>
      <c r="BX2" s="0" t="n">
        <v>0</v>
      </c>
      <c r="BY2" s="0" t="n">
        <v>0</v>
      </c>
      <c r="BZ2" s="0" t="n">
        <v>0</v>
      </c>
      <c r="CA2" s="0" t="n">
        <v>0</v>
      </c>
      <c r="CB2" s="0" t="n">
        <v>0</v>
      </c>
      <c r="CC2" s="0" t="n">
        <v>6.25</v>
      </c>
      <c r="CD2" s="0" t="n">
        <v>0</v>
      </c>
      <c r="CE2" s="0" t="n">
        <v>0</v>
      </c>
      <c r="CF2" s="0" t="n">
        <f aca="false">5/4</f>
        <v>1.25</v>
      </c>
      <c r="CG2" s="0" t="n">
        <v>0</v>
      </c>
      <c r="CH2" s="0" t="n">
        <f aca="false">5/4</f>
        <v>1.25</v>
      </c>
      <c r="CI2" s="0" t="n">
        <v>0</v>
      </c>
      <c r="CJ2" s="0" t="n">
        <v>31.25</v>
      </c>
      <c r="CK2" s="0" t="s">
        <v>87</v>
      </c>
      <c r="CL2" s="0" t="s">
        <v>88</v>
      </c>
    </row>
    <row r="3" customFormat="false" ht="14.25" hidden="false" customHeight="false" outlineLevel="0" collapsed="false">
      <c r="A3" s="0" t="s">
        <v>89</v>
      </c>
      <c r="B3" s="0" t="n">
        <v>25</v>
      </c>
      <c r="C3" s="0" t="n">
        <v>150</v>
      </c>
      <c r="D3" s="0" t="n">
        <v>0</v>
      </c>
      <c r="E3" s="0" t="n">
        <v>0</v>
      </c>
      <c r="F3" s="0" t="n">
        <v>0</v>
      </c>
      <c r="G3" s="0" t="n">
        <v>0</v>
      </c>
      <c r="H3" s="0" t="n">
        <v>0</v>
      </c>
      <c r="I3" s="0" t="n">
        <v>0</v>
      </c>
      <c r="J3" s="0" t="n">
        <v>0</v>
      </c>
      <c r="K3" s="0" t="n">
        <v>0</v>
      </c>
      <c r="L3" s="0" t="n">
        <v>0</v>
      </c>
      <c r="M3" s="0" t="n">
        <v>0</v>
      </c>
      <c r="N3" s="0" t="n">
        <v>0</v>
      </c>
      <c r="O3" s="0" t="n">
        <v>0</v>
      </c>
      <c r="P3" s="0" t="n">
        <v>0</v>
      </c>
      <c r="Q3" s="0" t="n">
        <v>0</v>
      </c>
      <c r="R3" s="0" t="n">
        <v>0</v>
      </c>
      <c r="S3" s="0" t="n">
        <v>0</v>
      </c>
      <c r="T3" s="0" t="n">
        <v>0</v>
      </c>
      <c r="U3" s="0" t="n">
        <v>0</v>
      </c>
      <c r="V3" s="0" t="n">
        <v>0</v>
      </c>
      <c r="W3" s="0" t="n">
        <v>0</v>
      </c>
      <c r="X3" s="0" t="n">
        <v>0</v>
      </c>
      <c r="Y3" s="0" t="n">
        <v>0</v>
      </c>
      <c r="Z3" s="0" t="n">
        <v>0</v>
      </c>
      <c r="AA3" s="0" t="n">
        <v>0</v>
      </c>
      <c r="AB3" s="0" t="n">
        <v>0</v>
      </c>
      <c r="AC3" s="0" t="n">
        <v>0</v>
      </c>
      <c r="AD3" s="0" t="n">
        <v>0</v>
      </c>
      <c r="AE3" s="0" t="n">
        <v>0</v>
      </c>
      <c r="AF3" s="0" t="n">
        <v>0</v>
      </c>
      <c r="AG3" s="0" t="n">
        <v>0</v>
      </c>
      <c r="AH3" s="0" t="n">
        <v>0</v>
      </c>
      <c r="AI3" s="0" t="n">
        <v>0</v>
      </c>
      <c r="AJ3" s="0" t="n">
        <v>0</v>
      </c>
      <c r="AK3" s="0" t="n">
        <v>0</v>
      </c>
      <c r="AL3" s="0" t="n">
        <v>0</v>
      </c>
      <c r="AM3" s="0" t="n">
        <v>0</v>
      </c>
      <c r="AN3" s="0" t="n">
        <v>0</v>
      </c>
      <c r="AO3" s="0" t="n">
        <v>0</v>
      </c>
      <c r="AP3" s="0" t="n">
        <v>0</v>
      </c>
      <c r="AQ3" s="0" t="n">
        <v>0</v>
      </c>
      <c r="AR3" s="0" t="n">
        <v>0</v>
      </c>
      <c r="AS3" s="0" t="n">
        <v>0</v>
      </c>
      <c r="AT3" s="0" t="n">
        <v>0</v>
      </c>
      <c r="AU3" s="0" t="n">
        <v>0</v>
      </c>
      <c r="AV3" s="0" t="n">
        <v>0</v>
      </c>
      <c r="AW3" s="0" t="n">
        <v>0</v>
      </c>
      <c r="AX3" s="0" t="n">
        <v>0</v>
      </c>
      <c r="AY3" s="0" t="n">
        <v>0</v>
      </c>
      <c r="AZ3" s="0" t="n">
        <v>0</v>
      </c>
      <c r="BA3" s="0" t="n">
        <v>0</v>
      </c>
      <c r="BB3" s="0" t="n">
        <v>0</v>
      </c>
      <c r="BC3" s="0" t="n">
        <v>0</v>
      </c>
      <c r="BD3" s="0" t="n">
        <v>175</v>
      </c>
      <c r="BE3" s="0" t="n">
        <v>0</v>
      </c>
      <c r="BF3" s="0" t="n">
        <v>0</v>
      </c>
      <c r="BG3" s="0" t="n">
        <v>0</v>
      </c>
      <c r="BH3" s="0" t="n">
        <v>0</v>
      </c>
      <c r="BI3" s="0" t="n">
        <v>0</v>
      </c>
      <c r="BJ3" s="0" t="n">
        <v>0</v>
      </c>
      <c r="BK3" s="0" t="n">
        <v>0</v>
      </c>
      <c r="BL3" s="0" t="n">
        <v>0</v>
      </c>
      <c r="BM3" s="0" t="n">
        <v>0</v>
      </c>
      <c r="BN3" s="0" t="n">
        <v>0</v>
      </c>
      <c r="BO3" s="0" t="n">
        <v>0</v>
      </c>
      <c r="BP3" s="0" t="n">
        <v>0</v>
      </c>
      <c r="BQ3" s="0" t="n">
        <v>0</v>
      </c>
      <c r="BR3" s="0" t="n">
        <v>0</v>
      </c>
      <c r="BS3" s="0" t="n">
        <v>0</v>
      </c>
      <c r="BT3" s="0" t="n">
        <v>0</v>
      </c>
      <c r="BU3" s="0" t="n">
        <v>12.5</v>
      </c>
      <c r="BV3" s="0" t="n">
        <v>0</v>
      </c>
      <c r="BW3" s="0" t="n">
        <v>0</v>
      </c>
      <c r="BX3" s="0" t="n">
        <v>0</v>
      </c>
      <c r="BY3" s="0" t="n">
        <v>0</v>
      </c>
      <c r="BZ3" s="0" t="n">
        <v>0</v>
      </c>
      <c r="CA3" s="0" t="n">
        <v>0</v>
      </c>
      <c r="CB3" s="0" t="n">
        <v>0</v>
      </c>
      <c r="CC3" s="0" t="n">
        <v>0</v>
      </c>
      <c r="CD3" s="0" t="n">
        <v>0</v>
      </c>
      <c r="CE3" s="0" t="n">
        <v>0</v>
      </c>
      <c r="CF3" s="0" t="n">
        <v>1.25</v>
      </c>
      <c r="CG3" s="0" t="n">
        <v>0</v>
      </c>
      <c r="CH3" s="0" t="n">
        <f aca="false">5/4</f>
        <v>1.25</v>
      </c>
      <c r="CI3" s="0" t="n">
        <v>0</v>
      </c>
      <c r="CJ3" s="0" t="n">
        <v>0</v>
      </c>
      <c r="CK3" s="0" t="s">
        <v>90</v>
      </c>
      <c r="CL3" s="0" t="s">
        <v>88</v>
      </c>
    </row>
    <row r="4" customFormat="false" ht="14.25" hidden="false" customHeight="false" outlineLevel="0" collapsed="false">
      <c r="A4" s="3" t="s">
        <v>91</v>
      </c>
      <c r="B4" s="0" t="n">
        <v>25</v>
      </c>
      <c r="C4" s="0" t="n">
        <v>0</v>
      </c>
      <c r="D4" s="0" t="n">
        <v>2</v>
      </c>
      <c r="E4" s="0" t="n">
        <v>0</v>
      </c>
      <c r="F4" s="0" t="n">
        <v>0</v>
      </c>
      <c r="G4" s="0" t="n">
        <v>0</v>
      </c>
      <c r="H4" s="0" t="n">
        <v>0</v>
      </c>
      <c r="I4" s="0" t="n">
        <v>0</v>
      </c>
      <c r="J4" s="0" t="n">
        <v>0</v>
      </c>
      <c r="K4" s="0" t="n">
        <v>0</v>
      </c>
      <c r="L4" s="0" t="n">
        <v>0</v>
      </c>
      <c r="M4" s="0" t="n">
        <v>0</v>
      </c>
      <c r="N4" s="0" t="n">
        <v>0</v>
      </c>
      <c r="O4" s="0" t="n">
        <v>0</v>
      </c>
      <c r="P4" s="0" t="n">
        <v>0</v>
      </c>
      <c r="Q4" s="0" t="n">
        <v>0</v>
      </c>
      <c r="R4" s="0" t="n">
        <v>0</v>
      </c>
      <c r="S4" s="0" t="n">
        <v>0</v>
      </c>
      <c r="T4" s="0" t="n">
        <v>0</v>
      </c>
      <c r="U4" s="0" t="n">
        <v>0</v>
      </c>
      <c r="V4" s="0" t="n">
        <v>0</v>
      </c>
      <c r="W4" s="0" t="n">
        <v>0</v>
      </c>
      <c r="X4" s="0" t="n">
        <v>0</v>
      </c>
      <c r="Y4" s="0" t="n">
        <v>0</v>
      </c>
      <c r="Z4" s="0" t="n">
        <v>0</v>
      </c>
      <c r="AA4" s="0" t="n">
        <v>0</v>
      </c>
      <c r="AB4" s="0" t="n">
        <v>0</v>
      </c>
      <c r="AC4" s="0" t="n">
        <v>0</v>
      </c>
      <c r="AD4" s="0" t="n">
        <v>0</v>
      </c>
      <c r="AE4" s="0" t="n">
        <v>0</v>
      </c>
      <c r="AF4" s="0" t="n">
        <v>0</v>
      </c>
      <c r="AG4" s="0" t="n">
        <v>0</v>
      </c>
      <c r="AH4" s="0" t="n">
        <v>0</v>
      </c>
      <c r="AI4" s="0" t="n">
        <v>0</v>
      </c>
      <c r="AJ4" s="0" t="n">
        <v>0</v>
      </c>
      <c r="AK4" s="0" t="n">
        <v>0</v>
      </c>
      <c r="AL4" s="0" t="n">
        <v>0</v>
      </c>
      <c r="AM4" s="0" t="n">
        <v>0</v>
      </c>
      <c r="AN4" s="0" t="n">
        <v>0</v>
      </c>
      <c r="AO4" s="0" t="n">
        <v>0</v>
      </c>
      <c r="AP4" s="0" t="n">
        <v>0</v>
      </c>
      <c r="AQ4" s="0" t="n">
        <v>0</v>
      </c>
      <c r="AR4" s="0" t="n">
        <v>0</v>
      </c>
      <c r="AS4" s="0" t="n">
        <v>0</v>
      </c>
      <c r="AT4" s="0" t="n">
        <v>0</v>
      </c>
      <c r="AU4" s="0" t="n">
        <v>0</v>
      </c>
      <c r="AV4" s="0" t="n">
        <v>0</v>
      </c>
      <c r="AW4" s="0" t="n">
        <v>0</v>
      </c>
      <c r="AX4" s="0" t="n">
        <v>0</v>
      </c>
      <c r="AY4" s="0" t="n">
        <v>0</v>
      </c>
      <c r="AZ4" s="0" t="n">
        <v>0</v>
      </c>
      <c r="BA4" s="0" t="n">
        <v>0</v>
      </c>
      <c r="BB4" s="0" t="n">
        <v>0</v>
      </c>
      <c r="BC4" s="0" t="n">
        <v>0</v>
      </c>
      <c r="BD4" s="0" t="n">
        <v>0</v>
      </c>
      <c r="BE4" s="0" t="n">
        <v>0</v>
      </c>
      <c r="BF4" s="0" t="n">
        <v>300</v>
      </c>
      <c r="BG4" s="0" t="n">
        <v>0</v>
      </c>
      <c r="BH4" s="0" t="n">
        <v>0</v>
      </c>
      <c r="BI4" s="0" t="n">
        <v>0</v>
      </c>
      <c r="BJ4" s="0" t="n">
        <v>0</v>
      </c>
      <c r="BK4" s="0" t="n">
        <v>0</v>
      </c>
      <c r="BL4" s="0" t="n">
        <v>0</v>
      </c>
      <c r="BM4" s="0" t="n">
        <v>0</v>
      </c>
      <c r="BN4" s="0" t="n">
        <v>0</v>
      </c>
      <c r="BO4" s="0" t="n">
        <v>25</v>
      </c>
      <c r="BP4" s="0" t="n">
        <v>0</v>
      </c>
      <c r="BQ4" s="0" t="n">
        <v>0</v>
      </c>
      <c r="BR4" s="0" t="n">
        <v>0</v>
      </c>
      <c r="BS4" s="0" t="n">
        <v>0</v>
      </c>
      <c r="BT4" s="0" t="n">
        <v>0</v>
      </c>
      <c r="BU4" s="0" t="n">
        <f aca="false">25/4</f>
        <v>6.25</v>
      </c>
      <c r="BV4" s="0" t="n">
        <v>8.3</v>
      </c>
      <c r="BW4" s="0" t="n">
        <v>0</v>
      </c>
      <c r="BX4" s="0" t="n">
        <v>0</v>
      </c>
      <c r="BY4" s="0" t="n">
        <v>0</v>
      </c>
      <c r="BZ4" s="0" t="n">
        <v>0</v>
      </c>
      <c r="CA4" s="0" t="n">
        <v>12.5</v>
      </c>
      <c r="CB4" s="0" t="n">
        <f aca="false">175/4</f>
        <v>43.75</v>
      </c>
      <c r="CC4" s="0" t="n">
        <v>0</v>
      </c>
      <c r="CD4" s="0" t="n">
        <f aca="false">175/4</f>
        <v>43.75</v>
      </c>
      <c r="CE4" s="0" t="n">
        <v>0</v>
      </c>
      <c r="CF4" s="0" t="n">
        <f aca="false">5/4</f>
        <v>1.25</v>
      </c>
      <c r="CG4" s="0" t="n">
        <f aca="false">3/4</f>
        <v>0.75</v>
      </c>
      <c r="CH4" s="0" t="n">
        <v>1.25</v>
      </c>
      <c r="CI4" s="0" t="n">
        <v>0</v>
      </c>
      <c r="CJ4" s="0" t="n">
        <v>10</v>
      </c>
      <c r="CK4" s="0" t="s">
        <v>92</v>
      </c>
      <c r="CL4" s="0" t="s">
        <v>88</v>
      </c>
    </row>
    <row r="5" customFormat="false" ht="14.25" hidden="false" customHeight="false" outlineLevel="0" collapsed="false">
      <c r="A5" s="0" t="s">
        <v>93</v>
      </c>
      <c r="B5" s="0" t="n">
        <f aca="false">225/6</f>
        <v>37.5</v>
      </c>
      <c r="C5" s="0" t="n">
        <v>0</v>
      </c>
      <c r="D5" s="0" t="n">
        <v>0</v>
      </c>
      <c r="E5" s="0" t="n">
        <v>0</v>
      </c>
      <c r="F5" s="0" t="n">
        <v>0</v>
      </c>
      <c r="G5" s="0" t="n">
        <v>0</v>
      </c>
      <c r="H5" s="0" t="n">
        <v>0</v>
      </c>
      <c r="I5" s="0" t="n">
        <v>0</v>
      </c>
      <c r="J5" s="0" t="n">
        <v>0</v>
      </c>
      <c r="K5" s="0" t="n">
        <v>0</v>
      </c>
      <c r="L5" s="0" t="n">
        <v>0</v>
      </c>
      <c r="M5" s="0" t="n">
        <v>0</v>
      </c>
      <c r="N5" s="0" t="n">
        <v>0</v>
      </c>
      <c r="O5" s="0" t="n">
        <v>0</v>
      </c>
      <c r="P5" s="0" t="n">
        <v>0</v>
      </c>
      <c r="Q5" s="0" t="n">
        <v>0</v>
      </c>
      <c r="R5" s="0" t="n">
        <v>0</v>
      </c>
      <c r="S5" s="0" t="n">
        <v>0</v>
      </c>
      <c r="T5" s="0" t="n">
        <v>0</v>
      </c>
      <c r="U5" s="0" t="n">
        <v>0</v>
      </c>
      <c r="V5" s="0" t="n">
        <v>0</v>
      </c>
      <c r="W5" s="0" t="n">
        <v>0</v>
      </c>
      <c r="X5" s="0" t="n">
        <v>0</v>
      </c>
      <c r="Y5" s="0" t="n">
        <v>0</v>
      </c>
      <c r="Z5" s="0" t="n">
        <v>0</v>
      </c>
      <c r="AA5" s="0" t="n">
        <v>0</v>
      </c>
      <c r="AB5" s="0" t="n">
        <v>0</v>
      </c>
      <c r="AC5" s="0" t="n">
        <v>0</v>
      </c>
      <c r="AD5" s="0" t="n">
        <v>0</v>
      </c>
      <c r="AE5" s="0" t="n">
        <v>0</v>
      </c>
      <c r="AF5" s="0" t="n">
        <v>0</v>
      </c>
      <c r="AG5" s="0" t="n">
        <v>0</v>
      </c>
      <c r="AH5" s="0" t="n">
        <v>0</v>
      </c>
      <c r="AI5" s="0" t="n">
        <v>0</v>
      </c>
      <c r="AJ5" s="0" t="n">
        <v>0</v>
      </c>
      <c r="AK5" s="0" t="n">
        <v>0</v>
      </c>
      <c r="AL5" s="0" t="n">
        <v>0</v>
      </c>
      <c r="AM5" s="0" t="n">
        <v>0</v>
      </c>
      <c r="AN5" s="0" t="n">
        <v>0</v>
      </c>
      <c r="AO5" s="0" t="n">
        <v>0</v>
      </c>
      <c r="AP5" s="0" t="n">
        <v>0</v>
      </c>
      <c r="AQ5" s="0" t="n">
        <v>0</v>
      </c>
      <c r="AR5" s="0" t="n">
        <v>0</v>
      </c>
      <c r="AS5" s="0" t="n">
        <v>0</v>
      </c>
      <c r="AT5" s="0" t="n">
        <v>0</v>
      </c>
      <c r="AU5" s="0" t="n">
        <v>0</v>
      </c>
      <c r="AV5" s="0" t="n">
        <v>0</v>
      </c>
      <c r="AW5" s="0" t="n">
        <v>0</v>
      </c>
      <c r="AX5" s="0" t="n">
        <v>0</v>
      </c>
      <c r="AY5" s="0" t="n">
        <v>0</v>
      </c>
      <c r="AZ5" s="0" t="n">
        <v>0</v>
      </c>
      <c r="BA5" s="0" t="n">
        <v>0</v>
      </c>
      <c r="BB5" s="0" t="n">
        <v>0</v>
      </c>
      <c r="BC5" s="0" t="n">
        <v>0</v>
      </c>
      <c r="BD5" s="0" t="n">
        <v>0</v>
      </c>
      <c r="BE5" s="0" t="n">
        <v>150</v>
      </c>
      <c r="BF5" s="0" t="n">
        <v>0</v>
      </c>
      <c r="BG5" s="0" t="n">
        <v>13.3</v>
      </c>
      <c r="BH5" s="0" t="n">
        <v>0</v>
      </c>
      <c r="BI5" s="0" t="n">
        <v>0</v>
      </c>
      <c r="BJ5" s="0" t="n">
        <v>0</v>
      </c>
      <c r="BK5" s="0" t="n">
        <v>0</v>
      </c>
      <c r="BL5" s="0" t="n">
        <v>0</v>
      </c>
      <c r="BM5" s="0" t="n">
        <v>0</v>
      </c>
      <c r="BN5" s="0" t="n">
        <f aca="false">225/6</f>
        <v>37.5</v>
      </c>
      <c r="BO5" s="0" t="n">
        <v>0</v>
      </c>
      <c r="BP5" s="0" t="n">
        <v>0</v>
      </c>
      <c r="BQ5" s="0" t="n">
        <v>0</v>
      </c>
      <c r="BR5" s="0" t="n">
        <v>0</v>
      </c>
      <c r="BS5" s="0" t="n">
        <v>0</v>
      </c>
      <c r="BT5" s="0" t="n">
        <v>100</v>
      </c>
      <c r="BU5" s="0" t="n">
        <v>8.3</v>
      </c>
      <c r="BV5" s="0" t="n">
        <v>0</v>
      </c>
      <c r="BW5" s="0" t="n">
        <v>0</v>
      </c>
      <c r="BX5" s="0" t="n">
        <v>0.33</v>
      </c>
      <c r="BY5" s="0" t="n">
        <v>0</v>
      </c>
      <c r="BZ5" s="0" t="n">
        <v>0</v>
      </c>
      <c r="CA5" s="0" t="n">
        <v>0</v>
      </c>
      <c r="CB5" s="0" t="n">
        <v>0</v>
      </c>
      <c r="CC5" s="0" t="n">
        <v>0</v>
      </c>
      <c r="CD5" s="0" t="n">
        <v>0</v>
      </c>
      <c r="CE5" s="0" t="n">
        <v>0</v>
      </c>
      <c r="CF5" s="0" t="n">
        <v>0.8</v>
      </c>
      <c r="CG5" s="0" t="n">
        <v>0</v>
      </c>
      <c r="CH5" s="0" t="n">
        <v>0.8</v>
      </c>
      <c r="CI5" s="0" t="n">
        <f aca="false">150/6</f>
        <v>25</v>
      </c>
      <c r="CJ5" s="0" t="n">
        <v>0</v>
      </c>
      <c r="CK5" s="0" t="s">
        <v>94</v>
      </c>
      <c r="CL5" s="0" t="s">
        <v>95</v>
      </c>
    </row>
    <row r="6" customFormat="false" ht="14.25" hidden="false" customHeight="false" outlineLevel="0" collapsed="false">
      <c r="A6" s="0" t="s">
        <v>96</v>
      </c>
      <c r="B6" s="0" t="n">
        <v>25</v>
      </c>
      <c r="C6" s="0" t="n">
        <v>0</v>
      </c>
      <c r="D6" s="0" t="n">
        <v>0</v>
      </c>
      <c r="E6" s="0" t="n">
        <v>0</v>
      </c>
      <c r="F6" s="0" t="n">
        <v>0</v>
      </c>
      <c r="G6" s="0" t="n">
        <v>0</v>
      </c>
      <c r="H6" s="0" t="n">
        <v>0</v>
      </c>
      <c r="I6" s="0" t="n">
        <v>0</v>
      </c>
      <c r="J6" s="0" t="n">
        <v>0</v>
      </c>
      <c r="K6" s="0" t="n">
        <v>0</v>
      </c>
      <c r="L6" s="0" t="n">
        <v>0</v>
      </c>
      <c r="M6" s="0" t="n">
        <v>0</v>
      </c>
      <c r="N6" s="0" t="n">
        <v>0</v>
      </c>
      <c r="O6" s="0" t="n">
        <v>0</v>
      </c>
      <c r="P6" s="0" t="n">
        <v>0</v>
      </c>
      <c r="Q6" s="0" t="n">
        <v>0</v>
      </c>
      <c r="R6" s="0" t="n">
        <v>0</v>
      </c>
      <c r="S6" s="0" t="n">
        <v>0</v>
      </c>
      <c r="T6" s="0" t="n">
        <v>0</v>
      </c>
      <c r="U6" s="0" t="n">
        <v>0</v>
      </c>
      <c r="V6" s="0" t="n">
        <v>0</v>
      </c>
      <c r="W6" s="0" t="n">
        <v>0</v>
      </c>
      <c r="X6" s="0" t="n">
        <v>0</v>
      </c>
      <c r="Y6" s="0" t="n">
        <v>0</v>
      </c>
      <c r="Z6" s="0" t="n">
        <v>0</v>
      </c>
      <c r="AA6" s="0" t="n">
        <v>0</v>
      </c>
      <c r="AB6" s="0" t="n">
        <v>0</v>
      </c>
      <c r="AC6" s="0" t="n">
        <v>0</v>
      </c>
      <c r="AD6" s="0" t="n">
        <v>0</v>
      </c>
      <c r="AE6" s="0" t="n">
        <v>0</v>
      </c>
      <c r="AF6" s="0" t="n">
        <v>0</v>
      </c>
      <c r="AG6" s="0" t="n">
        <v>0</v>
      </c>
      <c r="AH6" s="0" t="n">
        <v>0</v>
      </c>
      <c r="AI6" s="0" t="n">
        <v>0</v>
      </c>
      <c r="AJ6" s="0" t="n">
        <v>0</v>
      </c>
      <c r="AK6" s="0" t="n">
        <v>0</v>
      </c>
      <c r="AL6" s="0" t="n">
        <v>0</v>
      </c>
      <c r="AM6" s="0" t="n">
        <v>0</v>
      </c>
      <c r="AN6" s="0" t="n">
        <v>0</v>
      </c>
      <c r="AO6" s="0" t="n">
        <v>0</v>
      </c>
      <c r="AP6" s="0" t="n">
        <v>0</v>
      </c>
      <c r="AQ6" s="0" t="n">
        <v>0</v>
      </c>
      <c r="AR6" s="0" t="n">
        <v>0</v>
      </c>
      <c r="AS6" s="0" t="n">
        <v>0</v>
      </c>
      <c r="AT6" s="0" t="n">
        <v>0</v>
      </c>
      <c r="AU6" s="0" t="n">
        <v>0</v>
      </c>
      <c r="AV6" s="0" t="n">
        <v>0</v>
      </c>
      <c r="AW6" s="0" t="n">
        <v>0</v>
      </c>
      <c r="AX6" s="0" t="n">
        <v>0</v>
      </c>
      <c r="AY6" s="0" t="n">
        <v>0</v>
      </c>
      <c r="AZ6" s="0" t="n">
        <v>0</v>
      </c>
      <c r="BA6" s="0" t="n">
        <v>0</v>
      </c>
      <c r="BB6" s="0" t="n">
        <v>0</v>
      </c>
      <c r="BC6" s="0" t="n">
        <v>0</v>
      </c>
      <c r="BD6" s="0" t="n">
        <v>0</v>
      </c>
      <c r="BE6" s="0" t="n">
        <v>0</v>
      </c>
      <c r="BF6" s="0" t="n">
        <v>0</v>
      </c>
      <c r="BG6" s="0" t="n">
        <v>10</v>
      </c>
      <c r="BH6" s="0" t="n">
        <f aca="false">850/4</f>
        <v>212.5</v>
      </c>
      <c r="BI6" s="0" t="n">
        <f aca="false">220/4</f>
        <v>55</v>
      </c>
      <c r="BJ6" s="0" t="n">
        <v>0</v>
      </c>
      <c r="BK6" s="0" t="n">
        <v>0</v>
      </c>
      <c r="BL6" s="0" t="n">
        <f aca="false">450/4</f>
        <v>112.5</v>
      </c>
      <c r="BM6" s="0" t="n">
        <v>0</v>
      </c>
      <c r="BN6" s="0" t="n">
        <v>0</v>
      </c>
      <c r="BO6" s="0" t="n">
        <v>0</v>
      </c>
      <c r="BP6" s="0" t="n">
        <v>0</v>
      </c>
      <c r="BQ6" s="0" t="n">
        <v>0</v>
      </c>
      <c r="BR6" s="0" t="n">
        <v>0</v>
      </c>
      <c r="BS6" s="0" t="n">
        <v>0</v>
      </c>
      <c r="BT6" s="0" t="n">
        <v>0</v>
      </c>
      <c r="BU6" s="0" t="n">
        <v>0</v>
      </c>
      <c r="BV6" s="0" t="n">
        <v>0</v>
      </c>
      <c r="BW6" s="0" t="n">
        <v>0</v>
      </c>
      <c r="BX6" s="0" t="n">
        <f aca="false">1/4</f>
        <v>0.25</v>
      </c>
      <c r="BY6" s="0" t="n">
        <v>0</v>
      </c>
      <c r="BZ6" s="0" t="n">
        <v>0</v>
      </c>
      <c r="CA6" s="0" t="n">
        <v>0</v>
      </c>
      <c r="CB6" s="0" t="n">
        <v>0</v>
      </c>
      <c r="CC6" s="0" t="n">
        <v>0</v>
      </c>
      <c r="CD6" s="0" t="n">
        <v>0</v>
      </c>
      <c r="CE6" s="0" t="n">
        <v>0</v>
      </c>
      <c r="CF6" s="0" t="n">
        <f aca="false">5/4</f>
        <v>1.25</v>
      </c>
      <c r="CG6" s="0" t="n">
        <v>0</v>
      </c>
      <c r="CH6" s="0" t="n">
        <v>1.25</v>
      </c>
      <c r="CI6" s="0" t="n">
        <v>0</v>
      </c>
      <c r="CJ6" s="0" t="n">
        <v>0</v>
      </c>
      <c r="CK6" s="0" t="s">
        <v>97</v>
      </c>
      <c r="CL6" s="0" t="s">
        <v>88</v>
      </c>
    </row>
    <row r="7" customFormat="false" ht="14.25" hidden="false" customHeight="false" outlineLevel="0" collapsed="false">
      <c r="A7" s="0" t="s">
        <v>98</v>
      </c>
      <c r="B7" s="0" t="n">
        <v>33.3</v>
      </c>
      <c r="C7" s="0" t="n">
        <v>0</v>
      </c>
      <c r="D7" s="0" t="n">
        <v>0</v>
      </c>
      <c r="E7" s="0" t="n">
        <v>0</v>
      </c>
      <c r="F7" s="0" t="n">
        <v>0</v>
      </c>
      <c r="G7" s="0" t="n">
        <f aca="false">900/6</f>
        <v>150</v>
      </c>
      <c r="H7" s="0" t="n">
        <v>0</v>
      </c>
      <c r="I7" s="0" t="n">
        <v>0</v>
      </c>
      <c r="J7" s="0" t="n">
        <v>0</v>
      </c>
      <c r="K7" s="0" t="n">
        <v>0</v>
      </c>
      <c r="L7" s="0" t="n">
        <v>0</v>
      </c>
      <c r="M7" s="0" t="n">
        <v>0</v>
      </c>
      <c r="N7" s="0" t="n">
        <v>0</v>
      </c>
      <c r="O7" s="0" t="n">
        <v>0</v>
      </c>
      <c r="P7" s="0" t="n">
        <v>0</v>
      </c>
      <c r="Q7" s="0" t="n">
        <v>0</v>
      </c>
      <c r="R7" s="0" t="n">
        <v>0</v>
      </c>
      <c r="S7" s="0" t="n">
        <v>0</v>
      </c>
      <c r="T7" s="0" t="n">
        <v>0</v>
      </c>
      <c r="U7" s="0" t="n">
        <v>0</v>
      </c>
      <c r="V7" s="0" t="n">
        <v>0</v>
      </c>
      <c r="W7" s="0" t="n">
        <v>0</v>
      </c>
      <c r="X7" s="0" t="n">
        <v>0</v>
      </c>
      <c r="Y7" s="0" t="n">
        <v>0</v>
      </c>
      <c r="Z7" s="0" t="n">
        <v>0</v>
      </c>
      <c r="AA7" s="0" t="n">
        <v>0</v>
      </c>
      <c r="AB7" s="0" t="n">
        <v>0</v>
      </c>
      <c r="AC7" s="0" t="n">
        <v>0</v>
      </c>
      <c r="AD7" s="0" t="n">
        <v>0</v>
      </c>
      <c r="AE7" s="0" t="n">
        <v>0</v>
      </c>
      <c r="AF7" s="0" t="n">
        <v>0</v>
      </c>
      <c r="AG7" s="0" t="n">
        <v>0</v>
      </c>
      <c r="AH7" s="0" t="n">
        <v>0</v>
      </c>
      <c r="AI7" s="0" t="n">
        <v>0</v>
      </c>
      <c r="AJ7" s="0" t="n">
        <v>0</v>
      </c>
      <c r="AK7" s="0" t="n">
        <v>0</v>
      </c>
      <c r="AL7" s="0" t="n">
        <v>0</v>
      </c>
      <c r="AM7" s="0" t="n">
        <v>0</v>
      </c>
      <c r="AN7" s="0" t="n">
        <v>0</v>
      </c>
      <c r="AO7" s="0" t="n">
        <v>0</v>
      </c>
      <c r="AP7" s="0" t="n">
        <v>0</v>
      </c>
      <c r="AQ7" s="0" t="n">
        <v>0</v>
      </c>
      <c r="AR7" s="0" t="n">
        <v>0</v>
      </c>
      <c r="AS7" s="0" t="n">
        <v>0</v>
      </c>
      <c r="AT7" s="0" t="n">
        <v>0</v>
      </c>
      <c r="AU7" s="0" t="n">
        <v>0</v>
      </c>
      <c r="AV7" s="0" t="n">
        <v>0</v>
      </c>
      <c r="AW7" s="0" t="n">
        <v>0</v>
      </c>
      <c r="AX7" s="0" t="n">
        <v>0</v>
      </c>
      <c r="AY7" s="0" t="n">
        <v>0</v>
      </c>
      <c r="AZ7" s="0" t="n">
        <f aca="false">13.5/6</f>
        <v>2.25</v>
      </c>
      <c r="BA7" s="0" t="n">
        <v>0</v>
      </c>
      <c r="BB7" s="0" t="n">
        <v>0</v>
      </c>
      <c r="BC7" s="0" t="n">
        <v>0</v>
      </c>
      <c r="BD7" s="0" t="n">
        <v>0</v>
      </c>
      <c r="BE7" s="0" t="n">
        <v>0</v>
      </c>
      <c r="BF7" s="0" t="n">
        <v>200</v>
      </c>
      <c r="BG7" s="0" t="n">
        <v>0</v>
      </c>
      <c r="BH7" s="0" t="n">
        <v>0</v>
      </c>
      <c r="BI7" s="0" t="n">
        <v>36.6</v>
      </c>
      <c r="BJ7" s="0" t="n">
        <v>0</v>
      </c>
      <c r="BK7" s="0" t="n">
        <v>0</v>
      </c>
      <c r="BL7" s="0" t="n">
        <v>0</v>
      </c>
      <c r="BM7" s="0" t="n">
        <v>0</v>
      </c>
      <c r="BN7" s="0" t="n">
        <v>0</v>
      </c>
      <c r="BO7" s="0" t="n">
        <v>0</v>
      </c>
      <c r="BP7" s="0" t="n">
        <v>0</v>
      </c>
      <c r="BQ7" s="0" t="n">
        <v>0</v>
      </c>
      <c r="BR7" s="0" t="n">
        <v>0</v>
      </c>
      <c r="BS7" s="0" t="n">
        <v>0</v>
      </c>
      <c r="BT7" s="0" t="n">
        <v>0</v>
      </c>
      <c r="BU7" s="0" t="n">
        <v>0</v>
      </c>
      <c r="BV7" s="0" t="n">
        <v>0</v>
      </c>
      <c r="BW7" s="0" t="n">
        <v>0</v>
      </c>
      <c r="BX7" s="0" t="n">
        <v>0</v>
      </c>
      <c r="BY7" s="0" t="n">
        <v>0</v>
      </c>
      <c r="BZ7" s="0" t="n">
        <v>0</v>
      </c>
      <c r="CA7" s="0" t="n">
        <v>0</v>
      </c>
      <c r="CB7" s="0" t="n">
        <v>0</v>
      </c>
      <c r="CC7" s="0" t="n">
        <v>4.16</v>
      </c>
      <c r="CD7" s="0" t="n">
        <v>13.3</v>
      </c>
      <c r="CE7" s="0" t="n">
        <v>0</v>
      </c>
      <c r="CF7" s="0" t="n">
        <v>0</v>
      </c>
      <c r="CG7" s="0" t="n">
        <v>0</v>
      </c>
      <c r="CH7" s="0" t="n">
        <v>0</v>
      </c>
      <c r="CI7" s="0" t="n">
        <v>0</v>
      </c>
      <c r="CJ7" s="0" t="n">
        <v>0</v>
      </c>
      <c r="CK7" s="0" t="s">
        <v>99</v>
      </c>
      <c r="CL7" s="0" t="s">
        <v>95</v>
      </c>
    </row>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c r="S24" s="4"/>
      <c r="AZ24" s="4"/>
    </row>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c r="N28" s="4"/>
      <c r="AZ28" s="4"/>
    </row>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c r="S32" s="4"/>
    </row>
    <row r="33" customFormat="false" ht="13.8" hidden="false" customHeight="false" outlineLevel="0" collapsed="false"/>
    <row r="34" customFormat="false" ht="13.8" hidden="false" customHeight="false" outlineLevel="0" collapsed="false">
      <c r="AM34" s="4"/>
      <c r="BJ34" s="4"/>
    </row>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2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D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7" activeCellId="0" sqref="E7"/>
    </sheetView>
  </sheetViews>
  <sheetFormatPr defaultRowHeight="14.25" zeroHeight="false" outlineLevelRow="0" outlineLevelCol="0"/>
  <cols>
    <col collapsed="false" customWidth="true" hidden="false" outlineLevel="0" max="1" min="1" style="0" width="45.72"/>
    <col collapsed="false" customWidth="true" hidden="false" outlineLevel="0" max="6" min="2" style="0" width="8.53"/>
    <col collapsed="false" customWidth="true" hidden="false" outlineLevel="0" max="7" min="7" style="0" width="11.72"/>
    <col collapsed="false" customWidth="true" hidden="false" outlineLevel="0" max="9" min="8" style="0" width="9"/>
    <col collapsed="false" customWidth="true" hidden="false" outlineLevel="0" max="12" min="10" style="0" width="11.72"/>
    <col collapsed="false" customWidth="true" hidden="false" outlineLevel="0" max="13" min="13" style="0" width="8.46"/>
    <col collapsed="false" customWidth="true" hidden="false" outlineLevel="0" max="14" min="14" style="0" width="18.93"/>
    <col collapsed="false" customWidth="true" hidden="false" outlineLevel="0" max="16" min="15" style="0" width="5.8"/>
    <col collapsed="false" customWidth="true" hidden="false" outlineLevel="0" max="19" min="17" style="0" width="8.53"/>
    <col collapsed="false" customWidth="true" hidden="false" outlineLevel="0" max="20" min="20" style="0" width="13.2"/>
    <col collapsed="false" customWidth="true" hidden="false" outlineLevel="0" max="22" min="21" style="0" width="10.86"/>
    <col collapsed="false" customWidth="true" hidden="false" outlineLevel="0" max="23" min="23" style="0" width="7.85"/>
    <col collapsed="false" customWidth="true" hidden="false" outlineLevel="0" max="25" min="24" style="0" width="7"/>
    <col collapsed="false" customWidth="true" hidden="false" outlineLevel="0" max="28" min="26" style="0" width="8.53"/>
    <col collapsed="false" customWidth="true" hidden="false" outlineLevel="0" max="29" min="29" style="0" width="5.6"/>
    <col collapsed="false" customWidth="true" hidden="false" outlineLevel="0" max="30" min="30" style="0" width="12.4"/>
    <col collapsed="false" customWidth="true" hidden="false" outlineLevel="0" max="31" min="31" style="0" width="16.47"/>
    <col collapsed="false" customWidth="true" hidden="false" outlineLevel="0" max="32" min="32" style="0" width="12.4"/>
    <col collapsed="false" customWidth="true" hidden="false" outlineLevel="0" max="33" min="33" style="0" width="9"/>
    <col collapsed="false" customWidth="true" hidden="false" outlineLevel="0" max="37" min="34" style="0" width="8.53"/>
    <col collapsed="false" customWidth="true" hidden="false" outlineLevel="0" max="38" min="38" style="0" width="11.53"/>
    <col collapsed="false" customWidth="true" hidden="false" outlineLevel="0" max="40" min="39" style="0" width="8.53"/>
    <col collapsed="false" customWidth="true" hidden="false" outlineLevel="0" max="41" min="41" style="0" width="12"/>
    <col collapsed="false" customWidth="true" hidden="false" outlineLevel="0" max="43" min="42" style="0" width="8.66"/>
    <col collapsed="false" customWidth="true" hidden="false" outlineLevel="0" max="48" min="44" style="0" width="8.53"/>
    <col collapsed="false" customWidth="true" hidden="false" outlineLevel="0" max="50" min="49" style="0" width="11"/>
    <col collapsed="false" customWidth="true" hidden="false" outlineLevel="0" max="51" min="51" style="0" width="13.4"/>
    <col collapsed="false" customWidth="true" hidden="false" outlineLevel="0" max="53" min="52" style="0" width="15.8"/>
    <col collapsed="false" customWidth="true" hidden="false" outlineLevel="0" max="54" min="54" style="0" width="12.86"/>
    <col collapsed="false" customWidth="true" hidden="false" outlineLevel="0" max="58" min="55" style="0" width="8.53"/>
    <col collapsed="false" customWidth="true" hidden="false" outlineLevel="0" max="59" min="59" style="0" width="10.53"/>
    <col collapsed="false" customWidth="true" hidden="false" outlineLevel="0" max="60" min="60" style="0" width="12.6"/>
    <col collapsed="false" customWidth="true" hidden="false" outlineLevel="0" max="61" min="61" style="0" width="8.53"/>
    <col collapsed="false" customWidth="true" hidden="false" outlineLevel="0" max="62" min="62" style="0" width="10.2"/>
    <col collapsed="false" customWidth="true" hidden="false" outlineLevel="0" max="63" min="63" style="0" width="11.93"/>
    <col collapsed="false" customWidth="true" hidden="false" outlineLevel="0" max="64" min="64" style="0" width="14.07"/>
    <col collapsed="false" customWidth="true" hidden="false" outlineLevel="0" max="65" min="65" style="0" width="11.93"/>
    <col collapsed="false" customWidth="true" hidden="false" outlineLevel="0" max="67" min="66" style="0" width="8.46"/>
    <col collapsed="false" customWidth="true" hidden="false" outlineLevel="0" max="68" min="68" style="0" width="11.93"/>
    <col collapsed="false" customWidth="true" hidden="false" outlineLevel="0" max="69" min="69" style="0" width="7.34"/>
    <col collapsed="false" customWidth="true" hidden="false" outlineLevel="0" max="70" min="70" style="0" width="6.34"/>
    <col collapsed="false" customWidth="true" hidden="false" outlineLevel="0" max="71" min="71" style="0" width="11.93"/>
    <col collapsed="false" customWidth="true" hidden="false" outlineLevel="0" max="72" min="72" style="0" width="8.46"/>
    <col collapsed="false" customWidth="true" hidden="false" outlineLevel="0" max="73" min="73" style="0" width="11.93"/>
    <col collapsed="false" customWidth="true" hidden="false" outlineLevel="0" max="74" min="74" style="0" width="7.66"/>
    <col collapsed="false" customWidth="true" hidden="false" outlineLevel="0" max="75" min="75" style="0" width="8.53"/>
    <col collapsed="false" customWidth="true" hidden="false" outlineLevel="0" max="76" min="76" style="0" width="11.27"/>
    <col collapsed="false" customWidth="true" hidden="false" outlineLevel="0" max="78" min="77" style="0" width="8.53"/>
    <col collapsed="false" customWidth="true" hidden="false" outlineLevel="0" max="79" min="79" style="0" width="14.13"/>
    <col collapsed="false" customWidth="true" hidden="false" outlineLevel="0" max="80" min="80" style="0" width="8.53"/>
    <col collapsed="false" customWidth="true" hidden="false" outlineLevel="0" max="81" min="81" style="0" width="20.13"/>
    <col collapsed="false" customWidth="true" hidden="false" outlineLevel="0" max="86" min="82" style="0" width="8.53"/>
    <col collapsed="false" customWidth="true" hidden="false" outlineLevel="0" max="87" min="87" style="0" width="12.47"/>
    <col collapsed="false" customWidth="true" hidden="false" outlineLevel="0" max="91" min="88" style="0" width="8.53"/>
    <col collapsed="false" customWidth="true" hidden="false" outlineLevel="0" max="93" min="92" style="0" width="11.13"/>
    <col collapsed="false" customWidth="true" hidden="false" outlineLevel="0" max="94" min="94" style="0" width="12.6"/>
    <col collapsed="false" customWidth="true" hidden="false" outlineLevel="0" max="95" min="95" style="0" width="11.33"/>
    <col collapsed="false" customWidth="true" hidden="false" outlineLevel="0" max="96" min="96" style="0" width="11.06"/>
    <col collapsed="false" customWidth="true" hidden="false" outlineLevel="0" max="97" min="97" style="0" width="16.47"/>
    <col collapsed="false" customWidth="true" hidden="false" outlineLevel="0" max="98" min="98" style="0" width="8.66"/>
    <col collapsed="false" customWidth="true" hidden="false" outlineLevel="0" max="99" min="99" style="0" width="8.27"/>
    <col collapsed="false" customWidth="true" hidden="false" outlineLevel="0" max="102" min="100" style="0" width="9.33"/>
    <col collapsed="false" customWidth="true" hidden="false" outlineLevel="0" max="103" min="103" style="0" width="6.06"/>
    <col collapsed="false" customWidth="true" hidden="false" outlineLevel="0" max="104" min="104" style="0" width="10.81"/>
    <col collapsed="false" customWidth="true" hidden="false" outlineLevel="0" max="105" min="105" style="0" width="12.4"/>
    <col collapsed="false" customWidth="true" hidden="false" outlineLevel="0" max="1025" min="106" style="0" width="8.53"/>
  </cols>
  <sheetData>
    <row r="1" customFormat="false" ht="13.8" hidden="false" customHeight="false" outlineLevel="0" collapsed="false">
      <c r="A1" s="12" t="s">
        <v>0</v>
      </c>
      <c r="B1" s="0" t="s">
        <v>124</v>
      </c>
      <c r="C1" s="0" t="s">
        <v>198</v>
      </c>
      <c r="D1" s="0" t="s">
        <v>80</v>
      </c>
      <c r="E1" s="0" t="s">
        <v>69</v>
      </c>
      <c r="F1" s="0" t="s">
        <v>11</v>
      </c>
      <c r="G1" s="0" t="s">
        <v>261</v>
      </c>
      <c r="H1" s="0" t="s">
        <v>109</v>
      </c>
      <c r="I1" s="0" t="s">
        <v>174</v>
      </c>
      <c r="J1" s="0" t="s">
        <v>199</v>
      </c>
      <c r="K1" s="0" t="s">
        <v>5</v>
      </c>
      <c r="L1" s="0" t="s">
        <v>176</v>
      </c>
      <c r="M1" s="0" t="s">
        <v>45</v>
      </c>
      <c r="N1" s="0" t="s">
        <v>260</v>
      </c>
      <c r="O1" s="0" t="s">
        <v>193</v>
      </c>
      <c r="P1" s="0" t="s">
        <v>120</v>
      </c>
      <c r="Q1" s="0" t="s">
        <v>65</v>
      </c>
      <c r="R1" s="0" t="s">
        <v>175</v>
      </c>
      <c r="S1" s="0" t="s">
        <v>14</v>
      </c>
      <c r="T1" s="0" t="s">
        <v>254</v>
      </c>
      <c r="U1" s="0" t="s">
        <v>251</v>
      </c>
      <c r="V1" s="0" t="s">
        <v>171</v>
      </c>
      <c r="W1" s="0" t="s">
        <v>140</v>
      </c>
      <c r="X1" s="0" t="s">
        <v>146</v>
      </c>
      <c r="Y1" s="0" t="s">
        <v>136</v>
      </c>
      <c r="Z1" s="0" t="s">
        <v>104</v>
      </c>
      <c r="AA1" s="0" t="s">
        <v>180</v>
      </c>
      <c r="AB1" s="0" t="s">
        <v>458</v>
      </c>
      <c r="AC1" s="0" t="s">
        <v>116</v>
      </c>
      <c r="AD1" s="0" t="s">
        <v>103</v>
      </c>
      <c r="AE1" s="0" t="s">
        <v>137</v>
      </c>
      <c r="AF1" s="0" t="s">
        <v>459</v>
      </c>
      <c r="AG1" s="0" t="s">
        <v>226</v>
      </c>
      <c r="AH1" s="0" t="s">
        <v>460</v>
      </c>
      <c r="AI1" s="1" t="s">
        <v>461</v>
      </c>
      <c r="AJ1" s="1" t="s">
        <v>462</v>
      </c>
      <c r="AK1" s="1" t="s">
        <v>463</v>
      </c>
      <c r="AL1" s="1" t="s">
        <v>464</v>
      </c>
      <c r="AM1" s="0" t="s">
        <v>268</v>
      </c>
      <c r="AN1" s="0" t="s">
        <v>263</v>
      </c>
      <c r="AO1" s="1" t="s">
        <v>338</v>
      </c>
      <c r="AP1" s="1" t="s">
        <v>33</v>
      </c>
      <c r="AQ1" s="1" t="s">
        <v>465</v>
      </c>
      <c r="AR1" s="0" t="s">
        <v>332</v>
      </c>
      <c r="AS1" s="0" t="s">
        <v>147</v>
      </c>
      <c r="AT1" s="0" t="s">
        <v>138</v>
      </c>
      <c r="AU1" s="0" t="s">
        <v>15</v>
      </c>
      <c r="AV1" s="0" t="s">
        <v>40</v>
      </c>
      <c r="AW1" s="0" t="s">
        <v>142</v>
      </c>
      <c r="AX1" s="0" t="s">
        <v>17</v>
      </c>
      <c r="AY1" s="0" t="s">
        <v>169</v>
      </c>
      <c r="AZ1" s="0" t="s">
        <v>167</v>
      </c>
      <c r="BA1" s="0" t="s">
        <v>83</v>
      </c>
      <c r="BB1" s="0" t="s">
        <v>43</v>
      </c>
      <c r="BC1" s="0" t="s">
        <v>466</v>
      </c>
      <c r="BD1" s="0" t="s">
        <v>47</v>
      </c>
      <c r="BE1" s="0" t="s">
        <v>78</v>
      </c>
      <c r="BF1" s="0" t="s">
        <v>114</v>
      </c>
      <c r="BG1" s="0" t="s">
        <v>55</v>
      </c>
      <c r="BH1" s="0" t="s">
        <v>121</v>
      </c>
      <c r="BI1" s="0" t="s">
        <v>101</v>
      </c>
      <c r="BJ1" s="0" t="s">
        <v>38</v>
      </c>
      <c r="BK1" s="0" t="s">
        <v>200</v>
      </c>
      <c r="BL1" s="1" t="s">
        <v>144</v>
      </c>
      <c r="BM1" s="1" t="s">
        <v>37</v>
      </c>
      <c r="BN1" s="1" t="s">
        <v>35</v>
      </c>
      <c r="BO1" s="0" t="s">
        <v>301</v>
      </c>
      <c r="BP1" s="1" t="s">
        <v>467</v>
      </c>
      <c r="BQ1" s="0" t="s">
        <v>384</v>
      </c>
      <c r="BR1" s="0" t="s">
        <v>75</v>
      </c>
      <c r="BS1" s="0" t="s">
        <v>257</v>
      </c>
      <c r="BT1" s="0" t="s">
        <v>57</v>
      </c>
      <c r="BU1" s="1" t="s">
        <v>424</v>
      </c>
      <c r="BV1" s="0" t="s">
        <v>256</v>
      </c>
      <c r="BW1" s="0" t="s">
        <v>77</v>
      </c>
      <c r="BX1" s="0" t="s">
        <v>55</v>
      </c>
      <c r="BY1" s="0" t="s">
        <v>3</v>
      </c>
      <c r="BZ1" s="0" t="s">
        <v>58</v>
      </c>
      <c r="CA1" s="0" t="s">
        <v>232</v>
      </c>
      <c r="CB1" s="0" t="s">
        <v>117</v>
      </c>
      <c r="CC1" s="0" t="s">
        <v>327</v>
      </c>
      <c r="CD1" s="1" t="s">
        <v>468</v>
      </c>
      <c r="CE1" s="0" t="s">
        <v>46</v>
      </c>
      <c r="CF1" s="0" t="s">
        <v>1</v>
      </c>
      <c r="CG1" s="0" t="s">
        <v>39</v>
      </c>
      <c r="CH1" s="1" t="s">
        <v>82</v>
      </c>
      <c r="CI1" s="1" t="s">
        <v>72</v>
      </c>
      <c r="CJ1" s="1" t="s">
        <v>469</v>
      </c>
      <c r="CK1" s="0" t="s">
        <v>294</v>
      </c>
      <c r="CL1" s="1" t="s">
        <v>166</v>
      </c>
      <c r="CM1" s="0" t="s">
        <v>41</v>
      </c>
      <c r="CN1" s="0" t="s">
        <v>24</v>
      </c>
      <c r="CO1" s="0" t="s">
        <v>12</v>
      </c>
      <c r="CP1" s="0" t="s">
        <v>50</v>
      </c>
      <c r="CQ1" s="0" t="s">
        <v>44</v>
      </c>
      <c r="CR1" s="0" t="s">
        <v>16</v>
      </c>
      <c r="CS1" s="0" t="s">
        <v>51</v>
      </c>
      <c r="CT1" s="1" t="s">
        <v>73</v>
      </c>
      <c r="CU1" s="1" t="s">
        <v>33</v>
      </c>
      <c r="CV1" s="1" t="s">
        <v>196</v>
      </c>
      <c r="CW1" s="1" t="s">
        <v>133</v>
      </c>
      <c r="CX1" s="1" t="s">
        <v>111</v>
      </c>
      <c r="CY1" s="1" t="s">
        <v>145</v>
      </c>
      <c r="CZ1" s="0" t="s">
        <v>25</v>
      </c>
      <c r="DA1" s="0" t="s">
        <v>79</v>
      </c>
      <c r="DB1" s="1" t="s">
        <v>81</v>
      </c>
      <c r="DC1" s="0" t="s">
        <v>84</v>
      </c>
      <c r="DD1" s="0" t="s">
        <v>85</v>
      </c>
    </row>
    <row r="2" customFormat="false" ht="14.25" hidden="false" customHeight="false" outlineLevel="0" collapsed="false">
      <c r="A2" s="0" t="s">
        <v>470</v>
      </c>
      <c r="B2" s="0" t="n">
        <v>100</v>
      </c>
      <c r="C2" s="0" t="n">
        <v>0</v>
      </c>
      <c r="D2" s="0" t="n">
        <v>0</v>
      </c>
      <c r="E2" s="0" t="n">
        <v>0</v>
      </c>
      <c r="F2" s="0" t="n">
        <v>0</v>
      </c>
      <c r="G2" s="0" t="n">
        <v>0</v>
      </c>
      <c r="H2" s="0" t="n">
        <v>0</v>
      </c>
      <c r="I2" s="0" t="n">
        <v>0</v>
      </c>
      <c r="J2" s="0" t="n">
        <v>0</v>
      </c>
      <c r="K2" s="0" t="n">
        <v>0</v>
      </c>
      <c r="L2" s="0" t="n">
        <v>0</v>
      </c>
      <c r="M2" s="0" t="n">
        <v>0</v>
      </c>
      <c r="N2" s="0" t="n">
        <v>0</v>
      </c>
      <c r="O2" s="0" t="n">
        <v>0</v>
      </c>
      <c r="P2" s="0" t="n">
        <v>0</v>
      </c>
      <c r="Q2" s="0" t="n">
        <v>0</v>
      </c>
      <c r="R2" s="0" t="n">
        <v>0</v>
      </c>
      <c r="S2" s="0" t="n">
        <v>0</v>
      </c>
      <c r="T2" s="0" t="n">
        <v>0</v>
      </c>
      <c r="U2" s="0" t="n">
        <v>0</v>
      </c>
      <c r="V2" s="0" t="n">
        <v>0</v>
      </c>
      <c r="W2" s="0" t="n">
        <v>0</v>
      </c>
      <c r="X2" s="0" t="n">
        <v>0</v>
      </c>
      <c r="Y2" s="0" t="n">
        <v>0</v>
      </c>
      <c r="Z2" s="0" t="n">
        <v>0</v>
      </c>
      <c r="AA2" s="0" t="n">
        <v>0</v>
      </c>
      <c r="AB2" s="0" t="n">
        <v>0</v>
      </c>
      <c r="AC2" s="0" t="n">
        <v>0</v>
      </c>
      <c r="AD2" s="0" t="n">
        <v>0</v>
      </c>
      <c r="AE2" s="0" t="n">
        <v>0</v>
      </c>
      <c r="AF2" s="0" t="n">
        <v>0</v>
      </c>
      <c r="AG2" s="0" t="n">
        <v>0</v>
      </c>
      <c r="AH2" s="0" t="n">
        <v>0</v>
      </c>
      <c r="AI2" s="0" t="n">
        <v>0</v>
      </c>
      <c r="AJ2" s="0" t="n">
        <v>0</v>
      </c>
      <c r="AK2" s="0" t="n">
        <v>0</v>
      </c>
      <c r="AL2" s="0" t="n">
        <v>0</v>
      </c>
      <c r="AM2" s="0" t="n">
        <v>0</v>
      </c>
      <c r="AN2" s="0" t="n">
        <v>0</v>
      </c>
      <c r="AO2" s="0" t="n">
        <v>0</v>
      </c>
      <c r="AP2" s="0" t="n">
        <v>0</v>
      </c>
      <c r="AQ2" s="0" t="n">
        <v>0</v>
      </c>
      <c r="AR2" s="0" t="n">
        <v>0</v>
      </c>
      <c r="AS2" s="0" t="n">
        <v>0</v>
      </c>
      <c r="AT2" s="0" t="n">
        <v>0</v>
      </c>
      <c r="AU2" s="0" t="n">
        <v>0</v>
      </c>
      <c r="AV2" s="0" t="n">
        <v>0</v>
      </c>
      <c r="AW2" s="0" t="n">
        <v>0</v>
      </c>
      <c r="AX2" s="0" t="n">
        <v>0</v>
      </c>
      <c r="AY2" s="0" t="n">
        <v>0</v>
      </c>
      <c r="AZ2" s="0" t="n">
        <v>0</v>
      </c>
      <c r="BA2" s="0" t="n">
        <v>0</v>
      </c>
      <c r="BB2" s="0" t="n">
        <v>0</v>
      </c>
      <c r="BC2" s="0" t="n">
        <v>0</v>
      </c>
      <c r="BD2" s="0" t="n">
        <v>0</v>
      </c>
      <c r="BE2" s="0" t="n">
        <v>0</v>
      </c>
      <c r="BF2" s="0" t="n">
        <v>0</v>
      </c>
      <c r="BG2" s="0" t="n">
        <v>0</v>
      </c>
      <c r="BH2" s="0" t="n">
        <v>0</v>
      </c>
      <c r="BI2" s="0" t="n">
        <v>0</v>
      </c>
      <c r="BJ2" s="0" t="n">
        <v>0</v>
      </c>
      <c r="BK2" s="0" t="n">
        <v>0</v>
      </c>
      <c r="BL2" s="0" t="n">
        <v>0</v>
      </c>
      <c r="BM2" s="0" t="n">
        <v>0</v>
      </c>
      <c r="BN2" s="0" t="n">
        <v>0</v>
      </c>
      <c r="BO2" s="0" t="n">
        <v>0</v>
      </c>
      <c r="BP2" s="0" t="n">
        <v>0</v>
      </c>
      <c r="BQ2" s="0" t="n">
        <v>0</v>
      </c>
      <c r="BR2" s="0" t="n">
        <v>0</v>
      </c>
      <c r="BS2" s="0" t="n">
        <v>0</v>
      </c>
      <c r="BT2" s="0" t="n">
        <v>0</v>
      </c>
      <c r="BU2" s="0" t="n">
        <v>0</v>
      </c>
      <c r="BV2" s="0" t="n">
        <v>0</v>
      </c>
      <c r="BW2" s="0" t="n">
        <v>0</v>
      </c>
      <c r="BX2" s="0" t="n">
        <v>0</v>
      </c>
      <c r="BY2" s="0" t="n">
        <v>0</v>
      </c>
      <c r="BZ2" s="0" t="n">
        <v>0</v>
      </c>
      <c r="CA2" s="0" t="n">
        <v>25</v>
      </c>
      <c r="CB2" s="0" t="n">
        <f aca="false">75/4</f>
        <v>18.75</v>
      </c>
      <c r="CC2" s="0" t="n">
        <f aca="false">175/4</f>
        <v>43.75</v>
      </c>
      <c r="CD2" s="0" t="n">
        <v>13.6</v>
      </c>
      <c r="CE2" s="0" t="n">
        <v>0</v>
      </c>
      <c r="CF2" s="0" t="n">
        <v>0</v>
      </c>
      <c r="CG2" s="0" t="n">
        <v>0</v>
      </c>
      <c r="CH2" s="0" t="n">
        <v>0</v>
      </c>
      <c r="CI2" s="0" t="n">
        <v>0</v>
      </c>
      <c r="CJ2" s="0" t="n">
        <v>0</v>
      </c>
      <c r="CK2" s="0" t="n">
        <v>0</v>
      </c>
      <c r="CL2" s="0" t="n">
        <v>0</v>
      </c>
      <c r="CM2" s="0" t="n">
        <v>0</v>
      </c>
      <c r="CN2" s="0" t="n">
        <v>0</v>
      </c>
      <c r="CO2" s="0" t="n">
        <v>0</v>
      </c>
      <c r="CP2" s="0" t="n">
        <v>0</v>
      </c>
      <c r="CQ2" s="0" t="n">
        <v>0</v>
      </c>
      <c r="CR2" s="0" t="n">
        <v>0</v>
      </c>
      <c r="CS2" s="0" t="n">
        <f aca="false">4.8/2</f>
        <v>2.4</v>
      </c>
      <c r="CT2" s="0" t="n">
        <v>0</v>
      </c>
      <c r="CU2" s="0" t="n">
        <v>0</v>
      </c>
      <c r="CV2" s="0" t="n">
        <v>0</v>
      </c>
      <c r="CW2" s="0" t="n">
        <v>0</v>
      </c>
      <c r="CX2" s="0" t="n">
        <v>0</v>
      </c>
      <c r="CY2" s="0" t="n">
        <v>0</v>
      </c>
      <c r="CZ2" s="0" t="n">
        <v>0</v>
      </c>
      <c r="DA2" s="0" t="n">
        <v>0</v>
      </c>
      <c r="DB2" s="0" t="n">
        <f aca="false">5/4</f>
        <v>1.25</v>
      </c>
      <c r="DC2" s="0" t="s">
        <v>471</v>
      </c>
      <c r="DD2" s="0" t="s">
        <v>88</v>
      </c>
    </row>
    <row r="3" customFormat="false" ht="14.25" hidden="false" customHeight="false" outlineLevel="0" collapsed="false">
      <c r="A3" s="0" t="s">
        <v>472</v>
      </c>
      <c r="B3" s="0" t="n">
        <v>0</v>
      </c>
      <c r="C3" s="0" t="n">
        <v>0</v>
      </c>
      <c r="D3" s="0" t="n">
        <v>0</v>
      </c>
      <c r="E3" s="0" t="n">
        <v>0</v>
      </c>
      <c r="F3" s="0" t="n">
        <v>0</v>
      </c>
      <c r="G3" s="0" t="n">
        <v>0</v>
      </c>
      <c r="H3" s="0" t="n">
        <v>0</v>
      </c>
      <c r="I3" s="0" t="n">
        <v>0</v>
      </c>
      <c r="J3" s="0" t="n">
        <v>0</v>
      </c>
      <c r="K3" s="0" t="n">
        <v>0</v>
      </c>
      <c r="L3" s="0" t="n">
        <v>0</v>
      </c>
      <c r="M3" s="0" t="n">
        <v>0</v>
      </c>
      <c r="N3" s="0" t="n">
        <v>0</v>
      </c>
      <c r="O3" s="0" t="n">
        <v>0</v>
      </c>
      <c r="P3" s="0" t="n">
        <v>0</v>
      </c>
      <c r="Q3" s="0" t="n">
        <v>0</v>
      </c>
      <c r="R3" s="0" t="n">
        <v>0</v>
      </c>
      <c r="S3" s="0" t="n">
        <v>0</v>
      </c>
      <c r="T3" s="0" t="n">
        <v>0</v>
      </c>
      <c r="U3" s="0" t="n">
        <v>0</v>
      </c>
      <c r="V3" s="0" t="n">
        <v>0</v>
      </c>
      <c r="W3" s="0" t="n">
        <v>0</v>
      </c>
      <c r="X3" s="0" t="n">
        <v>0</v>
      </c>
      <c r="Y3" s="0" t="n">
        <v>0</v>
      </c>
      <c r="Z3" s="0" t="n">
        <v>0</v>
      </c>
      <c r="AA3" s="0" t="n">
        <v>0</v>
      </c>
      <c r="AB3" s="0" t="n">
        <v>0</v>
      </c>
      <c r="AC3" s="0" t="n">
        <v>0</v>
      </c>
      <c r="AD3" s="0" t="n">
        <v>0</v>
      </c>
      <c r="AE3" s="0" t="n">
        <v>0</v>
      </c>
      <c r="AF3" s="0" t="n">
        <v>0</v>
      </c>
      <c r="AG3" s="0" t="n">
        <v>0</v>
      </c>
      <c r="AH3" s="0" t="n">
        <v>0</v>
      </c>
      <c r="AI3" s="0" t="n">
        <v>0</v>
      </c>
      <c r="AJ3" s="0" t="n">
        <v>0</v>
      </c>
      <c r="AK3" s="0" t="n">
        <v>0</v>
      </c>
      <c r="AL3" s="0" t="n">
        <v>0</v>
      </c>
      <c r="AM3" s="0" t="n">
        <v>0</v>
      </c>
      <c r="AN3" s="0" t="n">
        <v>0</v>
      </c>
      <c r="AO3" s="0" t="n">
        <v>0</v>
      </c>
      <c r="AP3" s="0" t="n">
        <v>0</v>
      </c>
      <c r="AQ3" s="0" t="n">
        <v>0</v>
      </c>
      <c r="AR3" s="0" t="n">
        <v>0</v>
      </c>
      <c r="AS3" s="0" t="n">
        <v>0</v>
      </c>
      <c r="AT3" s="0" t="n">
        <v>0</v>
      </c>
      <c r="AU3" s="0" t="n">
        <v>0</v>
      </c>
      <c r="AV3" s="0" t="n">
        <v>0</v>
      </c>
      <c r="AW3" s="0" t="n">
        <v>0</v>
      </c>
      <c r="AX3" s="0" t="n">
        <v>0</v>
      </c>
      <c r="AY3" s="0" t="n">
        <v>0</v>
      </c>
      <c r="AZ3" s="0" t="n">
        <v>0</v>
      </c>
      <c r="BA3" s="0" t="n">
        <v>0</v>
      </c>
      <c r="BB3" s="0" t="n">
        <v>0</v>
      </c>
      <c r="BC3" s="0" t="n">
        <v>0</v>
      </c>
      <c r="BD3" s="0" t="n">
        <v>0</v>
      </c>
      <c r="BE3" s="0" t="n">
        <v>0</v>
      </c>
      <c r="BF3" s="0" t="n">
        <v>0</v>
      </c>
      <c r="BG3" s="0" t="n">
        <v>0</v>
      </c>
      <c r="BH3" s="0" t="n">
        <v>0</v>
      </c>
      <c r="BI3" s="0" t="n">
        <v>0</v>
      </c>
      <c r="BJ3" s="0" t="n">
        <v>0</v>
      </c>
      <c r="BK3" s="0" t="n">
        <v>0</v>
      </c>
      <c r="BL3" s="0" t="n">
        <v>0</v>
      </c>
      <c r="BM3" s="0" t="n">
        <v>0</v>
      </c>
      <c r="BN3" s="0" t="n">
        <v>0</v>
      </c>
      <c r="BO3" s="0" t="n">
        <v>0</v>
      </c>
      <c r="BP3" s="0" t="n">
        <v>0</v>
      </c>
      <c r="BQ3" s="0" t="n">
        <v>0</v>
      </c>
      <c r="BR3" s="0" t="n">
        <v>0</v>
      </c>
      <c r="BS3" s="0" t="n">
        <v>0</v>
      </c>
      <c r="BT3" s="0" t="n">
        <v>0</v>
      </c>
      <c r="BU3" s="0" t="n">
        <v>0</v>
      </c>
      <c r="BV3" s="0" t="n">
        <v>0</v>
      </c>
      <c r="BW3" s="0" t="n">
        <v>0</v>
      </c>
      <c r="BX3" s="0" t="n">
        <v>0</v>
      </c>
      <c r="BY3" s="0" t="n">
        <v>0.27</v>
      </c>
      <c r="BZ3" s="0" t="n">
        <v>0</v>
      </c>
      <c r="CA3" s="0" t="n">
        <v>0</v>
      </c>
      <c r="CB3" s="0" t="n">
        <v>0</v>
      </c>
      <c r="CC3" s="0" t="n">
        <v>0</v>
      </c>
      <c r="CD3" s="0" t="n">
        <v>0</v>
      </c>
      <c r="CE3" s="0" t="n">
        <f aca="false">450/4</f>
        <v>112.5</v>
      </c>
      <c r="CF3" s="0" t="n">
        <f aca="false">75/4</f>
        <v>18.75</v>
      </c>
      <c r="CG3" s="0" t="n">
        <v>1</v>
      </c>
      <c r="CH3" s="0" t="n">
        <v>8</v>
      </c>
      <c r="CI3" s="0" t="n">
        <f aca="false">2/4</f>
        <v>0.5</v>
      </c>
      <c r="CJ3" s="0" t="n">
        <v>0.03</v>
      </c>
      <c r="CK3" s="0" t="n">
        <f aca="false">900/4</f>
        <v>225</v>
      </c>
      <c r="CL3" s="0" t="n">
        <v>0</v>
      </c>
      <c r="CM3" s="0" t="n">
        <v>0</v>
      </c>
      <c r="CN3" s="0" t="n">
        <f aca="false">175/4</f>
        <v>43.75</v>
      </c>
      <c r="CO3" s="0" t="n">
        <v>0</v>
      </c>
      <c r="CP3" s="0" t="n">
        <v>0</v>
      </c>
      <c r="CQ3" s="0" t="n">
        <v>0</v>
      </c>
      <c r="CR3" s="0" t="n">
        <v>0</v>
      </c>
      <c r="CS3" s="0" t="n">
        <v>0</v>
      </c>
      <c r="CT3" s="0" t="n">
        <v>0</v>
      </c>
      <c r="CU3" s="0" t="n">
        <v>0</v>
      </c>
      <c r="CV3" s="0" t="n">
        <v>0</v>
      </c>
      <c r="CW3" s="0" t="n">
        <v>0</v>
      </c>
      <c r="CX3" s="0" t="n">
        <v>0</v>
      </c>
      <c r="CY3" s="0" t="n">
        <v>0</v>
      </c>
      <c r="CZ3" s="0" t="n">
        <v>0</v>
      </c>
      <c r="DA3" s="0" t="n">
        <v>1.25</v>
      </c>
      <c r="DB3" s="0" t="n">
        <v>1.25</v>
      </c>
      <c r="DC3" s="0" t="s">
        <v>473</v>
      </c>
      <c r="DD3" s="0" t="s">
        <v>164</v>
      </c>
    </row>
    <row r="4" customFormat="false" ht="14.25" hidden="false" customHeight="false" outlineLevel="0" collapsed="false">
      <c r="A4" s="0" t="s">
        <v>474</v>
      </c>
      <c r="B4" s="0" t="n">
        <v>0</v>
      </c>
      <c r="C4" s="0" t="n">
        <v>7.5</v>
      </c>
      <c r="D4" s="0" t="n">
        <v>0</v>
      </c>
      <c r="E4" s="0" t="n">
        <v>0</v>
      </c>
      <c r="F4" s="0" t="n">
        <v>0</v>
      </c>
      <c r="G4" s="0" t="n">
        <v>0</v>
      </c>
      <c r="H4" s="0" t="n">
        <v>0</v>
      </c>
      <c r="I4" s="0" t="n">
        <v>0</v>
      </c>
      <c r="J4" s="0" t="n">
        <v>0</v>
      </c>
      <c r="K4" s="0" t="n">
        <v>0</v>
      </c>
      <c r="L4" s="0" t="n">
        <v>0</v>
      </c>
      <c r="M4" s="0" t="n">
        <v>0</v>
      </c>
      <c r="N4" s="0" t="n">
        <v>0</v>
      </c>
      <c r="O4" s="0" t="n">
        <v>0</v>
      </c>
      <c r="P4" s="0" t="n">
        <v>0</v>
      </c>
      <c r="Q4" s="0" t="n">
        <v>0</v>
      </c>
      <c r="R4" s="0" t="n">
        <v>0</v>
      </c>
      <c r="S4" s="0" t="n">
        <v>0</v>
      </c>
      <c r="T4" s="0" t="n">
        <v>0</v>
      </c>
      <c r="U4" s="0" t="n">
        <v>0</v>
      </c>
      <c r="V4" s="0" t="n">
        <v>0</v>
      </c>
      <c r="W4" s="0" t="n">
        <v>0</v>
      </c>
      <c r="X4" s="0" t="n">
        <v>0</v>
      </c>
      <c r="Y4" s="0" t="n">
        <v>0</v>
      </c>
      <c r="Z4" s="0" t="n">
        <v>0</v>
      </c>
      <c r="AA4" s="0" t="n">
        <v>0</v>
      </c>
      <c r="AB4" s="0" t="n">
        <v>0</v>
      </c>
      <c r="AC4" s="0" t="n">
        <v>0</v>
      </c>
      <c r="AD4" s="0" t="n">
        <v>0</v>
      </c>
      <c r="AE4" s="0" t="n">
        <v>0</v>
      </c>
      <c r="AF4" s="0" t="n">
        <v>0</v>
      </c>
      <c r="AG4" s="0" t="n">
        <v>0</v>
      </c>
      <c r="AH4" s="0" t="n">
        <v>0</v>
      </c>
      <c r="AI4" s="0" t="n">
        <v>0</v>
      </c>
      <c r="AJ4" s="0" t="n">
        <v>0</v>
      </c>
      <c r="AK4" s="0" t="n">
        <v>0</v>
      </c>
      <c r="AL4" s="0" t="n">
        <v>0</v>
      </c>
      <c r="AM4" s="0" t="n">
        <v>0</v>
      </c>
      <c r="AN4" s="0" t="n">
        <v>0</v>
      </c>
      <c r="AO4" s="0" t="n">
        <v>0</v>
      </c>
      <c r="AP4" s="0" t="n">
        <v>0</v>
      </c>
      <c r="AQ4" s="0" t="n">
        <v>0</v>
      </c>
      <c r="AR4" s="0" t="n">
        <v>0</v>
      </c>
      <c r="AS4" s="0" t="n">
        <v>0</v>
      </c>
      <c r="AT4" s="0" t="n">
        <v>0</v>
      </c>
      <c r="AU4" s="0" t="n">
        <v>0</v>
      </c>
      <c r="AV4" s="0" t="n">
        <v>0</v>
      </c>
      <c r="AW4" s="0" t="n">
        <v>0</v>
      </c>
      <c r="AX4" s="0" t="n">
        <v>0</v>
      </c>
      <c r="AY4" s="0" t="n">
        <v>0</v>
      </c>
      <c r="AZ4" s="0" t="n">
        <v>0</v>
      </c>
      <c r="BA4" s="0" t="n">
        <v>0</v>
      </c>
      <c r="BB4" s="0" t="n">
        <v>0</v>
      </c>
      <c r="BC4" s="0" t="n">
        <v>0</v>
      </c>
      <c r="BD4" s="0" t="n">
        <v>0</v>
      </c>
      <c r="BE4" s="0" t="n">
        <v>0</v>
      </c>
      <c r="BF4" s="0" t="n">
        <v>0</v>
      </c>
      <c r="BG4" s="0" t="n">
        <v>0</v>
      </c>
      <c r="BH4" s="0" t="n">
        <v>0</v>
      </c>
      <c r="BI4" s="0" t="n">
        <v>0</v>
      </c>
      <c r="BJ4" s="0" t="n">
        <v>0</v>
      </c>
      <c r="BK4" s="0" t="n">
        <v>0</v>
      </c>
      <c r="BL4" s="0" t="n">
        <v>0</v>
      </c>
      <c r="BM4" s="0" t="n">
        <v>0</v>
      </c>
      <c r="BN4" s="0" t="n">
        <v>0</v>
      </c>
      <c r="BO4" s="0" t="n">
        <v>0</v>
      </c>
      <c r="BP4" s="0" t="n">
        <v>0</v>
      </c>
      <c r="BQ4" s="0" t="n">
        <v>0</v>
      </c>
      <c r="BR4" s="0" t="n">
        <v>0</v>
      </c>
      <c r="BS4" s="0" t="n">
        <v>0</v>
      </c>
      <c r="BT4" s="0" t="n">
        <v>0</v>
      </c>
      <c r="BU4" s="0" t="n">
        <v>0</v>
      </c>
      <c r="BV4" s="0" t="n">
        <v>0</v>
      </c>
      <c r="BW4" s="0" t="n">
        <v>20</v>
      </c>
      <c r="BX4" s="0" t="n">
        <v>55</v>
      </c>
      <c r="BY4" s="0" t="n">
        <v>0</v>
      </c>
      <c r="BZ4" s="0" t="n">
        <v>0</v>
      </c>
      <c r="CA4" s="0" t="n">
        <v>0</v>
      </c>
      <c r="CB4" s="0" t="n">
        <v>0</v>
      </c>
      <c r="CC4" s="0" t="n">
        <v>0</v>
      </c>
      <c r="CD4" s="0" t="n">
        <v>0</v>
      </c>
      <c r="CE4" s="0" t="n">
        <v>0</v>
      </c>
      <c r="CF4" s="0" t="n">
        <v>0</v>
      </c>
      <c r="CG4" s="0" t="n">
        <v>0</v>
      </c>
      <c r="CH4" s="0" t="n">
        <v>0</v>
      </c>
      <c r="CI4" s="0" t="n">
        <v>0</v>
      </c>
      <c r="CJ4" s="0" t="n">
        <v>0</v>
      </c>
      <c r="CK4" s="0" t="n">
        <v>0</v>
      </c>
      <c r="CL4" s="0" t="n">
        <v>0</v>
      </c>
      <c r="CM4" s="0" t="n">
        <v>55</v>
      </c>
      <c r="CN4" s="0" t="n">
        <v>0</v>
      </c>
      <c r="CO4" s="0" t="n">
        <v>0</v>
      </c>
      <c r="CP4" s="0" t="n">
        <v>0</v>
      </c>
      <c r="CQ4" s="0" t="n">
        <v>0</v>
      </c>
      <c r="CR4" s="0" t="n">
        <v>0</v>
      </c>
      <c r="CS4" s="0" t="n">
        <v>0</v>
      </c>
      <c r="CT4" s="0" t="n">
        <v>0</v>
      </c>
      <c r="CU4" s="0" t="n">
        <v>0</v>
      </c>
      <c r="CV4" s="0" t="n">
        <v>0</v>
      </c>
      <c r="CW4" s="0" t="n">
        <v>0</v>
      </c>
      <c r="CX4" s="0" t="n">
        <v>0</v>
      </c>
      <c r="CY4" s="0" t="n">
        <v>0</v>
      </c>
      <c r="CZ4" s="0" t="n">
        <v>0</v>
      </c>
      <c r="DA4" s="0" t="n">
        <v>0</v>
      </c>
      <c r="DB4" s="0" t="n">
        <v>0</v>
      </c>
      <c r="DC4" s="0" t="s">
        <v>475</v>
      </c>
      <c r="DD4" s="0" t="s">
        <v>278</v>
      </c>
    </row>
    <row r="5" customFormat="false" ht="14.25" hidden="false" customHeight="false" outlineLevel="0" collapsed="false">
      <c r="A5" s="0" t="s">
        <v>476</v>
      </c>
      <c r="B5" s="0" t="n">
        <v>0</v>
      </c>
      <c r="C5" s="0" t="n">
        <v>0</v>
      </c>
      <c r="D5" s="0" t="n">
        <v>0</v>
      </c>
      <c r="E5" s="0" t="n">
        <v>0</v>
      </c>
      <c r="F5" s="0" t="n">
        <v>0</v>
      </c>
      <c r="G5" s="0" t="n">
        <v>0</v>
      </c>
      <c r="H5" s="0" t="n">
        <v>0</v>
      </c>
      <c r="I5" s="0" t="n">
        <v>0</v>
      </c>
      <c r="J5" s="0" t="n">
        <v>0</v>
      </c>
      <c r="K5" s="0" t="n">
        <v>0</v>
      </c>
      <c r="L5" s="0" t="n">
        <v>0</v>
      </c>
      <c r="M5" s="0" t="n">
        <v>0</v>
      </c>
      <c r="N5" s="0" t="n">
        <v>0</v>
      </c>
      <c r="O5" s="0" t="n">
        <v>0</v>
      </c>
      <c r="P5" s="0" t="n">
        <v>0</v>
      </c>
      <c r="Q5" s="0" t="n">
        <v>0</v>
      </c>
      <c r="R5" s="0" t="n">
        <v>0</v>
      </c>
      <c r="S5" s="0" t="n">
        <v>0</v>
      </c>
      <c r="T5" s="0" t="n">
        <v>0</v>
      </c>
      <c r="U5" s="0" t="n">
        <v>0</v>
      </c>
      <c r="V5" s="0" t="n">
        <v>0</v>
      </c>
      <c r="W5" s="0" t="n">
        <v>0</v>
      </c>
      <c r="X5" s="0" t="n">
        <v>0</v>
      </c>
      <c r="Y5" s="0" t="n">
        <v>0</v>
      </c>
      <c r="Z5" s="0" t="n">
        <v>0</v>
      </c>
      <c r="AA5" s="0" t="n">
        <v>0</v>
      </c>
      <c r="AB5" s="0" t="n">
        <v>0</v>
      </c>
      <c r="AC5" s="0" t="n">
        <v>0</v>
      </c>
      <c r="AD5" s="0" t="n">
        <v>0</v>
      </c>
      <c r="AE5" s="0" t="n">
        <v>0</v>
      </c>
      <c r="AF5" s="0" t="n">
        <v>0</v>
      </c>
      <c r="AG5" s="0" t="n">
        <v>0</v>
      </c>
      <c r="AH5" s="0" t="n">
        <v>0</v>
      </c>
      <c r="AI5" s="0" t="n">
        <v>0</v>
      </c>
      <c r="AJ5" s="0" t="n">
        <v>0</v>
      </c>
      <c r="AK5" s="0" t="n">
        <v>0</v>
      </c>
      <c r="AL5" s="0" t="n">
        <v>0</v>
      </c>
      <c r="AM5" s="0" t="n">
        <v>0</v>
      </c>
      <c r="AN5" s="0" t="n">
        <v>0</v>
      </c>
      <c r="AO5" s="0" t="n">
        <v>0</v>
      </c>
      <c r="AP5" s="0" t="n">
        <v>0</v>
      </c>
      <c r="AQ5" s="0" t="n">
        <v>0</v>
      </c>
      <c r="AR5" s="0" t="n">
        <v>0</v>
      </c>
      <c r="AS5" s="0" t="n">
        <v>0</v>
      </c>
      <c r="AT5" s="0" t="n">
        <v>0</v>
      </c>
      <c r="AU5" s="0" t="n">
        <v>0</v>
      </c>
      <c r="AV5" s="0" t="n">
        <v>0</v>
      </c>
      <c r="AW5" s="0" t="n">
        <v>0</v>
      </c>
      <c r="AX5" s="0" t="n">
        <v>0</v>
      </c>
      <c r="AY5" s="0" t="n">
        <v>0</v>
      </c>
      <c r="AZ5" s="0" t="n">
        <v>0</v>
      </c>
      <c r="BA5" s="0" t="n">
        <v>0</v>
      </c>
      <c r="BB5" s="0" t="n">
        <v>0</v>
      </c>
      <c r="BC5" s="0" t="n">
        <v>0</v>
      </c>
      <c r="BD5" s="0" t="n">
        <v>0</v>
      </c>
      <c r="BE5" s="0" t="n">
        <v>0</v>
      </c>
      <c r="BF5" s="0" t="n">
        <v>0</v>
      </c>
      <c r="BG5" s="0" t="n">
        <v>0</v>
      </c>
      <c r="BH5" s="0" t="n">
        <v>0</v>
      </c>
      <c r="BI5" s="0" t="n">
        <v>0</v>
      </c>
      <c r="BJ5" s="0" t="n">
        <v>0</v>
      </c>
      <c r="BK5" s="0" t="n">
        <f aca="false">15/6</f>
        <v>2.5</v>
      </c>
      <c r="BL5" s="0" t="n">
        <v>0</v>
      </c>
      <c r="BM5" s="0" t="n">
        <v>0</v>
      </c>
      <c r="BN5" s="0" t="n">
        <v>0</v>
      </c>
      <c r="BO5" s="0" t="n">
        <v>0</v>
      </c>
      <c r="BP5" s="0" t="n">
        <v>0</v>
      </c>
      <c r="BQ5" s="0" t="n">
        <v>0</v>
      </c>
      <c r="BR5" s="0" t="n">
        <v>0</v>
      </c>
      <c r="BS5" s="0" t="n">
        <v>0</v>
      </c>
      <c r="BT5" s="0" t="n">
        <v>0</v>
      </c>
      <c r="BU5" s="0" t="n">
        <f aca="false">39/6</f>
        <v>6.5</v>
      </c>
      <c r="BV5" s="0" t="n">
        <v>1.43</v>
      </c>
      <c r="BW5" s="0" t="n">
        <v>0</v>
      </c>
      <c r="BX5" s="0" t="n">
        <v>0</v>
      </c>
      <c r="BY5" s="0" t="n">
        <v>0.63</v>
      </c>
      <c r="BZ5" s="0" t="n">
        <v>0</v>
      </c>
      <c r="CA5" s="0" t="n">
        <v>0</v>
      </c>
      <c r="CB5" s="0" t="n">
        <v>0</v>
      </c>
      <c r="CC5" s="0" t="n">
        <v>0</v>
      </c>
      <c r="CD5" s="0" t="n">
        <v>0</v>
      </c>
      <c r="CE5" s="0" t="n">
        <v>133.33</v>
      </c>
      <c r="CF5" s="0" t="n">
        <v>0</v>
      </c>
      <c r="CG5" s="0" t="n">
        <v>0</v>
      </c>
      <c r="CH5" s="0" t="n">
        <v>0</v>
      </c>
      <c r="CI5" s="0" t="n">
        <v>0</v>
      </c>
      <c r="CJ5" s="0" t="n">
        <v>0</v>
      </c>
      <c r="CK5" s="0" t="n">
        <v>0</v>
      </c>
      <c r="CL5" s="0" t="n">
        <v>0</v>
      </c>
      <c r="CM5" s="0" t="n">
        <v>0</v>
      </c>
      <c r="CN5" s="0" t="n">
        <v>0</v>
      </c>
      <c r="CO5" s="0" t="n">
        <v>1.66</v>
      </c>
      <c r="CP5" s="0" t="n">
        <f aca="false">40.5/6</f>
        <v>6.75</v>
      </c>
      <c r="CQ5" s="0" t="n">
        <v>0</v>
      </c>
      <c r="CR5" s="0" t="n">
        <v>0</v>
      </c>
      <c r="CS5" s="0" t="n">
        <v>0</v>
      </c>
      <c r="CT5" s="0" t="n">
        <v>0</v>
      </c>
      <c r="CU5" s="0" t="n">
        <v>0</v>
      </c>
      <c r="CV5" s="0" t="n">
        <v>0</v>
      </c>
      <c r="CW5" s="0" t="n">
        <v>0</v>
      </c>
      <c r="CX5" s="0" t="n">
        <v>0</v>
      </c>
      <c r="CY5" s="0" t="n">
        <v>0</v>
      </c>
      <c r="CZ5" s="0" t="n">
        <v>0</v>
      </c>
      <c r="DA5" s="0" t="n">
        <v>0</v>
      </c>
      <c r="DB5" s="0" t="n">
        <v>0</v>
      </c>
      <c r="DC5" s="0" t="s">
        <v>477</v>
      </c>
      <c r="DD5" s="0" t="s">
        <v>95</v>
      </c>
    </row>
    <row r="6" customFormat="false" ht="14.25" hidden="false" customHeight="false" outlineLevel="0" collapsed="false">
      <c r="A6" s="0" t="s">
        <v>478</v>
      </c>
      <c r="B6" s="0" t="n">
        <v>0</v>
      </c>
      <c r="C6" s="0" t="n">
        <v>0</v>
      </c>
      <c r="D6" s="0" t="n">
        <f aca="false">3/4</f>
        <v>0.75</v>
      </c>
      <c r="E6" s="0" t="n">
        <v>0</v>
      </c>
      <c r="F6" s="0" t="n">
        <v>0</v>
      </c>
      <c r="G6" s="0" t="n">
        <v>0</v>
      </c>
      <c r="H6" s="0" t="n">
        <v>0</v>
      </c>
      <c r="I6" s="0" t="n">
        <v>0</v>
      </c>
      <c r="J6" s="0" t="n">
        <v>0</v>
      </c>
      <c r="K6" s="0" t="n">
        <v>0</v>
      </c>
      <c r="L6" s="0" t="n">
        <v>0</v>
      </c>
      <c r="M6" s="0" t="n">
        <v>0</v>
      </c>
      <c r="N6" s="0" t="n">
        <v>0</v>
      </c>
      <c r="O6" s="0" t="n">
        <v>0</v>
      </c>
      <c r="P6" s="0" t="n">
        <v>0</v>
      </c>
      <c r="Q6" s="0" t="n">
        <v>0</v>
      </c>
      <c r="R6" s="0" t="n">
        <v>0</v>
      </c>
      <c r="S6" s="0" t="n">
        <v>0</v>
      </c>
      <c r="T6" s="0" t="n">
        <v>0</v>
      </c>
      <c r="U6" s="0" t="n">
        <v>0</v>
      </c>
      <c r="V6" s="0" t="n">
        <v>0</v>
      </c>
      <c r="W6" s="0" t="n">
        <v>0</v>
      </c>
      <c r="X6" s="0" t="n">
        <v>0</v>
      </c>
      <c r="Y6" s="0" t="n">
        <v>0</v>
      </c>
      <c r="Z6" s="0" t="n">
        <v>0</v>
      </c>
      <c r="AA6" s="0" t="n">
        <v>0</v>
      </c>
      <c r="AB6" s="0" t="n">
        <v>0</v>
      </c>
      <c r="AC6" s="0" t="n">
        <v>0</v>
      </c>
      <c r="AD6" s="0" t="n">
        <v>0</v>
      </c>
      <c r="AE6" s="0" t="n">
        <v>0</v>
      </c>
      <c r="AF6" s="0" t="n">
        <v>0</v>
      </c>
      <c r="AG6" s="0" t="n">
        <v>0</v>
      </c>
      <c r="AH6" s="0" t="n">
        <v>0</v>
      </c>
      <c r="AI6" s="0" t="n">
        <v>0</v>
      </c>
      <c r="AJ6" s="0" t="n">
        <v>0</v>
      </c>
      <c r="AK6" s="0" t="n">
        <v>0</v>
      </c>
      <c r="AL6" s="0" t="n">
        <v>0</v>
      </c>
      <c r="AM6" s="0" t="n">
        <v>0</v>
      </c>
      <c r="AN6" s="0" t="n">
        <v>0</v>
      </c>
      <c r="AO6" s="0" t="n">
        <v>0</v>
      </c>
      <c r="AP6" s="0" t="n">
        <v>0</v>
      </c>
      <c r="AQ6" s="0" t="n">
        <v>0</v>
      </c>
      <c r="AR6" s="0" t="n">
        <v>0</v>
      </c>
      <c r="AS6" s="0" t="n">
        <v>0</v>
      </c>
      <c r="AT6" s="0" t="n">
        <v>0</v>
      </c>
      <c r="AU6" s="0" t="n">
        <v>0</v>
      </c>
      <c r="AV6" s="0" t="n">
        <v>0</v>
      </c>
      <c r="AW6" s="0" t="n">
        <v>0</v>
      </c>
      <c r="AX6" s="0" t="n">
        <v>0</v>
      </c>
      <c r="AY6" s="0" t="n">
        <v>0</v>
      </c>
      <c r="AZ6" s="0" t="n">
        <v>0</v>
      </c>
      <c r="BA6" s="0" t="n">
        <v>0</v>
      </c>
      <c r="BB6" s="0" t="n">
        <v>0</v>
      </c>
      <c r="BC6" s="0" t="n">
        <v>0</v>
      </c>
      <c r="BD6" s="0" t="n">
        <v>0</v>
      </c>
      <c r="BE6" s="0" t="n">
        <v>0</v>
      </c>
      <c r="BF6" s="0" t="n">
        <v>0</v>
      </c>
      <c r="BG6" s="0" t="n">
        <v>0</v>
      </c>
      <c r="BH6" s="0" t="n">
        <v>0</v>
      </c>
      <c r="BI6" s="0" t="n">
        <v>0</v>
      </c>
      <c r="BJ6" s="0" t="n">
        <v>0</v>
      </c>
      <c r="BK6" s="0" t="n">
        <v>0</v>
      </c>
      <c r="BL6" s="0" t="n">
        <v>0</v>
      </c>
      <c r="BM6" s="0" t="n">
        <v>0</v>
      </c>
      <c r="BN6" s="0" t="n">
        <v>0</v>
      </c>
      <c r="BO6" s="0" t="n">
        <v>0</v>
      </c>
      <c r="BP6" s="0" t="n">
        <v>6</v>
      </c>
      <c r="BQ6" s="0" t="n">
        <v>0</v>
      </c>
      <c r="BR6" s="0" t="n">
        <v>0</v>
      </c>
      <c r="BS6" s="0" t="n">
        <f aca="false">250/4</f>
        <v>62.5</v>
      </c>
      <c r="BT6" s="0" t="n">
        <f aca="false">250/4</f>
        <v>62.5</v>
      </c>
      <c r="BU6" s="0" t="n">
        <v>0</v>
      </c>
      <c r="BV6" s="0" t="n">
        <v>0</v>
      </c>
      <c r="BW6" s="0" t="n">
        <v>0</v>
      </c>
      <c r="BX6" s="0" t="n">
        <v>0</v>
      </c>
      <c r="BY6" s="0" t="n">
        <v>0</v>
      </c>
      <c r="BZ6" s="0" t="n">
        <v>0</v>
      </c>
      <c r="CA6" s="0" t="n">
        <f aca="false">85/4</f>
        <v>21.25</v>
      </c>
      <c r="CB6" s="0" t="n">
        <v>0</v>
      </c>
      <c r="CC6" s="0" t="n">
        <v>0</v>
      </c>
      <c r="CD6" s="0" t="n">
        <v>0</v>
      </c>
      <c r="CE6" s="0" t="n">
        <v>0</v>
      </c>
      <c r="CF6" s="0" t="n">
        <v>25</v>
      </c>
      <c r="CG6" s="0" t="n">
        <v>0</v>
      </c>
      <c r="CH6" s="0" t="n">
        <v>0</v>
      </c>
      <c r="CI6" s="0" t="n">
        <v>0</v>
      </c>
      <c r="CJ6" s="0" t="n">
        <v>0</v>
      </c>
      <c r="CK6" s="0" t="n">
        <v>0</v>
      </c>
      <c r="CL6" s="0" t="n">
        <f aca="false">67/4</f>
        <v>16.75</v>
      </c>
      <c r="CM6" s="0" t="n">
        <v>25</v>
      </c>
      <c r="CN6" s="0" t="n">
        <v>0</v>
      </c>
      <c r="CO6" s="0" t="n">
        <f aca="false">10/4</f>
        <v>2.5</v>
      </c>
      <c r="CP6" s="0" t="n">
        <f aca="false">27/4</f>
        <v>6.75</v>
      </c>
      <c r="CQ6" s="0" t="n">
        <v>0</v>
      </c>
      <c r="CR6" s="0" t="n">
        <v>0</v>
      </c>
      <c r="CS6" s="0" t="n">
        <v>0</v>
      </c>
      <c r="CT6" s="0" t="n">
        <v>0</v>
      </c>
      <c r="CU6" s="0" t="n">
        <v>10</v>
      </c>
      <c r="CV6" s="0" t="n">
        <f aca="false">5/4</f>
        <v>1.25</v>
      </c>
      <c r="CW6" s="0" t="n">
        <v>0</v>
      </c>
      <c r="CX6" s="0" t="n">
        <v>0</v>
      </c>
      <c r="CY6" s="0" t="n">
        <v>0</v>
      </c>
      <c r="CZ6" s="0" t="n">
        <v>0</v>
      </c>
      <c r="DA6" s="0" t="n">
        <f aca="false">0.36/4</f>
        <v>0.09</v>
      </c>
      <c r="DB6" s="0" t="n">
        <v>0</v>
      </c>
      <c r="DC6" s="0" t="s">
        <v>479</v>
      </c>
      <c r="DD6" s="0" t="s">
        <v>164</v>
      </c>
    </row>
    <row r="7" customFormat="false" ht="14.25" hidden="false" customHeight="false" outlineLevel="0" collapsed="false">
      <c r="A7" s="0" t="s">
        <v>480</v>
      </c>
      <c r="B7" s="0" t="n">
        <v>0</v>
      </c>
      <c r="C7" s="0" t="n">
        <v>0</v>
      </c>
      <c r="D7" s="0" t="n">
        <v>0</v>
      </c>
      <c r="E7" s="0" t="n">
        <v>0</v>
      </c>
      <c r="F7" s="0" t="n">
        <v>0</v>
      </c>
      <c r="G7" s="0" t="n">
        <v>0</v>
      </c>
      <c r="H7" s="0" t="n">
        <v>0</v>
      </c>
      <c r="I7" s="0" t="n">
        <v>0</v>
      </c>
      <c r="J7" s="0" t="n">
        <v>0</v>
      </c>
      <c r="K7" s="0" t="n">
        <v>0</v>
      </c>
      <c r="L7" s="0" t="n">
        <v>0</v>
      </c>
      <c r="M7" s="0" t="n">
        <v>0</v>
      </c>
      <c r="N7" s="0" t="n">
        <v>0</v>
      </c>
      <c r="O7" s="0" t="n">
        <v>0</v>
      </c>
      <c r="P7" s="0" t="n">
        <v>0</v>
      </c>
      <c r="Q7" s="0" t="n">
        <v>0</v>
      </c>
      <c r="R7" s="0" t="n">
        <v>0</v>
      </c>
      <c r="S7" s="0" t="n">
        <v>0</v>
      </c>
      <c r="T7" s="0" t="n">
        <v>0</v>
      </c>
      <c r="U7" s="0" t="n">
        <v>0</v>
      </c>
      <c r="V7" s="0" t="n">
        <v>0</v>
      </c>
      <c r="W7" s="0" t="n">
        <v>0</v>
      </c>
      <c r="X7" s="0" t="n">
        <v>0</v>
      </c>
      <c r="Y7" s="0" t="n">
        <v>0</v>
      </c>
      <c r="Z7" s="0" t="n">
        <v>0</v>
      </c>
      <c r="AA7" s="0" t="n">
        <v>0</v>
      </c>
      <c r="AB7" s="0" t="n">
        <v>0</v>
      </c>
      <c r="AC7" s="0" t="n">
        <v>0</v>
      </c>
      <c r="AD7" s="0" t="n">
        <v>0</v>
      </c>
      <c r="AE7" s="0" t="n">
        <v>0</v>
      </c>
      <c r="AF7" s="0" t="n">
        <v>0</v>
      </c>
      <c r="AG7" s="0" t="n">
        <v>0</v>
      </c>
      <c r="AH7" s="0" t="n">
        <v>0</v>
      </c>
      <c r="AI7" s="0" t="n">
        <v>0</v>
      </c>
      <c r="AJ7" s="0" t="n">
        <v>0</v>
      </c>
      <c r="AK7" s="0" t="n">
        <v>0</v>
      </c>
      <c r="AL7" s="0" t="n">
        <v>0</v>
      </c>
      <c r="AM7" s="0" t="n">
        <v>0</v>
      </c>
      <c r="AN7" s="0" t="n">
        <v>0</v>
      </c>
      <c r="AO7" s="0" t="n">
        <v>0</v>
      </c>
      <c r="AP7" s="0" t="n">
        <v>0</v>
      </c>
      <c r="AQ7" s="0" t="n">
        <v>0</v>
      </c>
      <c r="AR7" s="0" t="n">
        <v>0</v>
      </c>
      <c r="AS7" s="0" t="n">
        <v>0</v>
      </c>
      <c r="AT7" s="0" t="n">
        <v>0</v>
      </c>
      <c r="AU7" s="0" t="n">
        <v>0</v>
      </c>
      <c r="AV7" s="0" t="n">
        <v>0</v>
      </c>
      <c r="AW7" s="0" t="n">
        <v>0</v>
      </c>
      <c r="AX7" s="0" t="n">
        <v>0</v>
      </c>
      <c r="AY7" s="0" t="n">
        <v>0</v>
      </c>
      <c r="AZ7" s="0" t="n">
        <v>0</v>
      </c>
      <c r="BA7" s="0" t="n">
        <v>0</v>
      </c>
      <c r="BB7" s="0" t="n">
        <v>0</v>
      </c>
      <c r="BC7" s="0" t="n">
        <v>0</v>
      </c>
      <c r="BD7" s="0" t="n">
        <v>0</v>
      </c>
      <c r="BE7" s="0" t="n">
        <v>0</v>
      </c>
      <c r="BF7" s="0" t="n">
        <v>0</v>
      </c>
      <c r="BG7" s="0" t="n">
        <v>0</v>
      </c>
      <c r="BH7" s="0" t="n">
        <v>0</v>
      </c>
      <c r="BI7" s="0" t="n">
        <v>0</v>
      </c>
      <c r="BJ7" s="0" t="n">
        <v>0</v>
      </c>
      <c r="BK7" s="0" t="n">
        <v>0</v>
      </c>
      <c r="BL7" s="0" t="n">
        <v>0</v>
      </c>
      <c r="BM7" s="0" t="n">
        <v>0</v>
      </c>
      <c r="BN7" s="0" t="n">
        <v>0</v>
      </c>
      <c r="BO7" s="0" t="n">
        <v>0</v>
      </c>
      <c r="BP7" s="0" t="n">
        <v>0</v>
      </c>
      <c r="BQ7" s="0" t="n">
        <v>0</v>
      </c>
      <c r="BR7" s="0" t="n">
        <v>0</v>
      </c>
      <c r="BS7" s="0" t="n">
        <v>0</v>
      </c>
      <c r="BT7" s="0" t="n">
        <v>0</v>
      </c>
      <c r="BU7" s="0" t="n">
        <v>90</v>
      </c>
      <c r="BV7" s="0" t="n">
        <v>0</v>
      </c>
      <c r="BW7" s="0" t="n">
        <v>0</v>
      </c>
      <c r="BX7" s="0" t="n">
        <v>0</v>
      </c>
      <c r="BY7" s="0" t="n">
        <v>0</v>
      </c>
      <c r="BZ7" s="0" t="n">
        <v>0</v>
      </c>
      <c r="CA7" s="0" t="n">
        <v>0</v>
      </c>
      <c r="CB7" s="0" t="n">
        <v>0</v>
      </c>
      <c r="CC7" s="0" t="n">
        <v>25</v>
      </c>
      <c r="CD7" s="0" t="n">
        <v>0</v>
      </c>
      <c r="CE7" s="0" t="n">
        <v>0</v>
      </c>
      <c r="CF7" s="0" t="n">
        <v>100</v>
      </c>
      <c r="CG7" s="0" t="n">
        <v>0</v>
      </c>
      <c r="CH7" s="0" t="n">
        <v>0</v>
      </c>
      <c r="CI7" s="0" t="n">
        <v>0</v>
      </c>
      <c r="CJ7" s="0" t="n">
        <v>0</v>
      </c>
      <c r="CK7" s="0" t="n">
        <v>0</v>
      </c>
      <c r="CL7" s="0" t="n">
        <v>0</v>
      </c>
      <c r="CM7" s="0" t="n">
        <v>0</v>
      </c>
      <c r="CN7" s="0" t="n">
        <v>0</v>
      </c>
      <c r="CO7" s="0" t="n">
        <v>0</v>
      </c>
      <c r="CP7" s="0" t="n">
        <v>13.5</v>
      </c>
      <c r="CQ7" s="0" t="n">
        <v>30</v>
      </c>
      <c r="CR7" s="0" t="n">
        <v>50</v>
      </c>
      <c r="CS7" s="0" t="n">
        <v>0</v>
      </c>
      <c r="CT7" s="0" t="n">
        <v>2.13</v>
      </c>
      <c r="CU7" s="0" t="n">
        <v>0</v>
      </c>
      <c r="CV7" s="0" t="n">
        <v>0</v>
      </c>
      <c r="CW7" s="0" t="n">
        <v>0</v>
      </c>
      <c r="CX7" s="0" t="n">
        <v>0</v>
      </c>
      <c r="CY7" s="0" t="n">
        <v>0</v>
      </c>
      <c r="CZ7" s="0" t="n">
        <v>0</v>
      </c>
      <c r="DA7" s="0" t="n">
        <v>0</v>
      </c>
      <c r="DB7" s="0" t="n">
        <v>0</v>
      </c>
      <c r="DC7" s="0" t="s">
        <v>481</v>
      </c>
      <c r="DD7" s="0" t="s">
        <v>241</v>
      </c>
    </row>
    <row r="8" customFormat="false" ht="13.8" hidden="false" customHeight="false" outlineLevel="0" collapsed="false"/>
    <row r="9" customFormat="false" ht="13.8" hidden="false" customHeight="false" outlineLevel="0" collapsed="false">
      <c r="AM9" s="16"/>
    </row>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s="12" customFormat="true" ht="13.8" hidden="false" customHeight="false" outlineLevel="0" collapsed="false"/>
    <row r="17" customFormat="false" ht="13.8" hidden="false" customHeight="false" outlineLevel="0" collapsed="false">
      <c r="DC17" s="12"/>
    </row>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c r="N26" s="13"/>
    </row>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L3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60" activeCellId="0" sqref="A60"/>
    </sheetView>
  </sheetViews>
  <sheetFormatPr defaultRowHeight="14.25" zeroHeight="false" outlineLevelRow="0" outlineLevelCol="0"/>
  <cols>
    <col collapsed="false" customWidth="true" hidden="false" outlineLevel="0" max="1" min="1" style="0" width="35.8"/>
    <col collapsed="false" customWidth="true" hidden="false" outlineLevel="0" max="5" min="2" style="0" width="8.53"/>
    <col collapsed="false" customWidth="true" hidden="false" outlineLevel="0" max="6" min="6" style="0" width="11.13"/>
    <col collapsed="false" customWidth="true" hidden="false" outlineLevel="0" max="7" min="7" style="0" width="17.67"/>
    <col collapsed="false" customWidth="true" hidden="false" outlineLevel="0" max="8" min="8" style="0" width="10.6"/>
    <col collapsed="false" customWidth="true" hidden="false" outlineLevel="0" max="12" min="9" style="0" width="8.53"/>
    <col collapsed="false" customWidth="true" hidden="false" outlineLevel="0" max="14" min="13" style="0" width="11.13"/>
    <col collapsed="false" customWidth="true" hidden="false" outlineLevel="0" max="15" min="15" style="0" width="7.2"/>
    <col collapsed="false" customWidth="true" hidden="false" outlineLevel="0" max="16" min="16" style="0" width="11.13"/>
    <col collapsed="false" customWidth="true" hidden="false" outlineLevel="0" max="17" min="17" style="0" width="6.73"/>
    <col collapsed="false" customWidth="true" hidden="false" outlineLevel="0" max="18" min="18" style="0" width="9"/>
    <col collapsed="false" customWidth="true" hidden="false" outlineLevel="0" max="20" min="19" style="0" width="11.13"/>
    <col collapsed="false" customWidth="true" hidden="false" outlineLevel="0" max="21" min="21" style="0" width="14.07"/>
    <col collapsed="false" customWidth="true" hidden="false" outlineLevel="0" max="22" min="22" style="0" width="18.53"/>
    <col collapsed="false" customWidth="true" hidden="false" outlineLevel="0" max="24" min="23" style="0" width="11.13"/>
    <col collapsed="false" customWidth="true" hidden="false" outlineLevel="0" max="25" min="25" style="0" width="12.93"/>
    <col collapsed="false" customWidth="true" hidden="false" outlineLevel="0" max="27" min="26" style="0" width="7.2"/>
    <col collapsed="false" customWidth="true" hidden="false" outlineLevel="0" max="32" min="28" style="0" width="8.53"/>
    <col collapsed="false" customWidth="true" hidden="false" outlineLevel="0" max="33" min="33" style="0" width="11.2"/>
    <col collapsed="false" customWidth="true" hidden="false" outlineLevel="0" max="34" min="34" style="0" width="8.53"/>
    <col collapsed="false" customWidth="true" hidden="false" outlineLevel="0" max="35" min="35" style="0" width="13.2"/>
    <col collapsed="false" customWidth="true" hidden="false" outlineLevel="0" max="36" min="36" style="0" width="11.93"/>
    <col collapsed="false" customWidth="true" hidden="false" outlineLevel="0" max="37" min="37" style="0" width="9.13"/>
    <col collapsed="false" customWidth="true" hidden="false" outlineLevel="0" max="41" min="38" style="0" width="8.53"/>
    <col collapsed="false" customWidth="true" hidden="false" outlineLevel="0" max="43" min="42" style="0" width="11.81"/>
    <col collapsed="false" customWidth="true" hidden="false" outlineLevel="0" max="44" min="44" style="0" width="14.81"/>
    <col collapsed="false" customWidth="true" hidden="false" outlineLevel="0" max="45" min="45" style="0" width="20.07"/>
    <col collapsed="false" customWidth="true" hidden="false" outlineLevel="0" max="46" min="46" style="0" width="14.86"/>
    <col collapsed="false" customWidth="true" hidden="false" outlineLevel="0" max="47" min="47" style="0" width="11.81"/>
    <col collapsed="false" customWidth="true" hidden="false" outlineLevel="0" max="48" min="48" style="0" width="8.27"/>
    <col collapsed="false" customWidth="true" hidden="false" outlineLevel="0" max="49" min="49" style="0" width="10.81"/>
    <col collapsed="false" customWidth="true" hidden="false" outlineLevel="0" max="57" min="50" style="0" width="8.53"/>
    <col collapsed="false" customWidth="true" hidden="false" outlineLevel="0" max="58" min="58" style="0" width="11"/>
    <col collapsed="false" customWidth="true" hidden="false" outlineLevel="0" max="59" min="59" style="0" width="11.6"/>
    <col collapsed="false" customWidth="true" hidden="false" outlineLevel="0" max="60" min="60" style="0" width="8.53"/>
    <col collapsed="false" customWidth="true" hidden="false" outlineLevel="0" max="61" min="61" style="0" width="13"/>
    <col collapsed="false" customWidth="true" hidden="false" outlineLevel="0" max="1025" min="62" style="0" width="8.53"/>
  </cols>
  <sheetData>
    <row r="1" customFormat="false" ht="13.8" hidden="false" customHeight="false" outlineLevel="0" collapsed="false">
      <c r="A1" s="12" t="s">
        <v>0</v>
      </c>
      <c r="B1" s="0" t="s">
        <v>66</v>
      </c>
      <c r="C1" s="0" t="s">
        <v>50</v>
      </c>
      <c r="D1" s="0" t="s">
        <v>57</v>
      </c>
      <c r="E1" s="0" t="s">
        <v>46</v>
      </c>
      <c r="F1" s="0" t="s">
        <v>105</v>
      </c>
      <c r="G1" s="0" t="s">
        <v>51</v>
      </c>
      <c r="H1" s="1" t="s">
        <v>68</v>
      </c>
      <c r="I1" s="0" t="s">
        <v>109</v>
      </c>
      <c r="J1" s="0" t="s">
        <v>75</v>
      </c>
      <c r="K1" s="0" t="s">
        <v>62</v>
      </c>
      <c r="L1" s="0" t="s">
        <v>482</v>
      </c>
      <c r="M1" s="0" t="s">
        <v>147</v>
      </c>
      <c r="N1" s="0" t="s">
        <v>483</v>
      </c>
      <c r="O1" s="0" t="s">
        <v>100</v>
      </c>
      <c r="P1" s="0" t="s">
        <v>106</v>
      </c>
      <c r="Q1" s="0" t="s">
        <v>138</v>
      </c>
      <c r="R1" s="0" t="s">
        <v>183</v>
      </c>
      <c r="S1" s="0" t="s">
        <v>117</v>
      </c>
      <c r="T1" s="0" t="s">
        <v>65</v>
      </c>
      <c r="U1" s="0" t="s">
        <v>169</v>
      </c>
      <c r="V1" s="1" t="s">
        <v>269</v>
      </c>
      <c r="W1" s="0" t="s">
        <v>176</v>
      </c>
      <c r="X1" s="0" t="s">
        <v>126</v>
      </c>
      <c r="Y1" s="0" t="s">
        <v>103</v>
      </c>
      <c r="Z1" s="0" t="s">
        <v>237</v>
      </c>
      <c r="AA1" s="0" t="s">
        <v>136</v>
      </c>
      <c r="AB1" s="0" t="s">
        <v>2</v>
      </c>
      <c r="AC1" s="1" t="s">
        <v>73</v>
      </c>
      <c r="AD1" s="1" t="s">
        <v>34</v>
      </c>
      <c r="AE1" s="1" t="s">
        <v>145</v>
      </c>
      <c r="AF1" s="0" t="s">
        <v>4</v>
      </c>
      <c r="AG1" s="0" t="s">
        <v>261</v>
      </c>
      <c r="AH1" s="0" t="s">
        <v>171</v>
      </c>
      <c r="AI1" s="0" t="s">
        <v>83</v>
      </c>
      <c r="AJ1" s="0" t="s">
        <v>17</v>
      </c>
      <c r="AK1" s="0" t="s">
        <v>107</v>
      </c>
      <c r="AL1" s="0" t="s">
        <v>78</v>
      </c>
      <c r="AM1" s="0" t="s">
        <v>146</v>
      </c>
      <c r="AN1" s="0" t="s">
        <v>108</v>
      </c>
      <c r="AO1" s="0" t="s">
        <v>22</v>
      </c>
      <c r="AP1" s="0" t="s">
        <v>25</v>
      </c>
      <c r="AQ1" s="0" t="s">
        <v>38</v>
      </c>
      <c r="AR1" s="0" t="s">
        <v>167</v>
      </c>
      <c r="AS1" s="0" t="s">
        <v>327</v>
      </c>
      <c r="AT1" s="1" t="s">
        <v>70</v>
      </c>
      <c r="AU1" s="0" t="s">
        <v>16</v>
      </c>
      <c r="AV1" s="0" t="s">
        <v>263</v>
      </c>
      <c r="AW1" s="0" t="s">
        <v>44</v>
      </c>
      <c r="AX1" s="0" t="s">
        <v>58</v>
      </c>
      <c r="AY1" s="0" t="s">
        <v>1</v>
      </c>
      <c r="AZ1" s="0" t="s">
        <v>3</v>
      </c>
      <c r="BA1" s="0" t="s">
        <v>39</v>
      </c>
      <c r="BB1" s="0" t="s">
        <v>80</v>
      </c>
      <c r="BC1" s="0" t="s">
        <v>79</v>
      </c>
      <c r="BD1" s="1" t="s">
        <v>81</v>
      </c>
      <c r="BE1" s="0" t="s">
        <v>47</v>
      </c>
      <c r="BF1" s="0" t="s">
        <v>194</v>
      </c>
      <c r="BG1" s="0" t="s">
        <v>199</v>
      </c>
      <c r="BH1" s="0" t="s">
        <v>69</v>
      </c>
      <c r="BI1" s="0" t="s">
        <v>42</v>
      </c>
      <c r="BJ1" s="0" t="s">
        <v>18</v>
      </c>
      <c r="BK1" s="0" t="s">
        <v>84</v>
      </c>
      <c r="BL1" s="0" t="s">
        <v>85</v>
      </c>
    </row>
    <row r="2" customFormat="false" ht="14.25" hidden="false" customHeight="false" outlineLevel="0" collapsed="false">
      <c r="A2" s="0" t="s">
        <v>484</v>
      </c>
      <c r="B2" s="0" t="n">
        <v>100</v>
      </c>
      <c r="C2" s="0" t="n">
        <v>10</v>
      </c>
      <c r="D2" s="0" t="n">
        <v>0</v>
      </c>
      <c r="E2" s="0" t="n">
        <v>0</v>
      </c>
      <c r="F2" s="0" t="n">
        <v>0</v>
      </c>
      <c r="G2" s="0" t="n">
        <v>0</v>
      </c>
      <c r="H2" s="0" t="n">
        <v>0</v>
      </c>
      <c r="I2" s="0" t="n">
        <v>0</v>
      </c>
      <c r="J2" s="0" t="n">
        <v>0</v>
      </c>
      <c r="K2" s="0" t="n">
        <v>0</v>
      </c>
      <c r="L2" s="0" t="n">
        <v>0</v>
      </c>
      <c r="M2" s="0" t="n">
        <v>0</v>
      </c>
      <c r="N2" s="0" t="n">
        <v>0</v>
      </c>
      <c r="O2" s="0" t="n">
        <v>0</v>
      </c>
      <c r="P2" s="0" t="n">
        <v>0</v>
      </c>
      <c r="Q2" s="0" t="n">
        <v>0</v>
      </c>
      <c r="R2" s="0" t="n">
        <v>0</v>
      </c>
      <c r="S2" s="0" t="n">
        <v>0</v>
      </c>
      <c r="T2" s="0" t="n">
        <v>0</v>
      </c>
      <c r="U2" s="0" t="n">
        <v>0</v>
      </c>
      <c r="V2" s="0" t="n">
        <v>0</v>
      </c>
      <c r="W2" s="0" t="n">
        <v>0</v>
      </c>
      <c r="X2" s="0" t="n">
        <v>0</v>
      </c>
      <c r="Y2" s="0" t="n">
        <v>0</v>
      </c>
      <c r="Z2" s="0" t="n">
        <v>0</v>
      </c>
      <c r="AA2" s="0" t="n">
        <v>0</v>
      </c>
      <c r="AB2" s="0" t="n">
        <v>0</v>
      </c>
      <c r="AC2" s="0" t="n">
        <v>0</v>
      </c>
      <c r="AD2" s="0" t="n">
        <v>0</v>
      </c>
      <c r="AE2" s="0" t="n">
        <v>0</v>
      </c>
      <c r="AF2" s="0" t="n">
        <v>0</v>
      </c>
      <c r="AG2" s="0" t="n">
        <v>0</v>
      </c>
      <c r="AH2" s="0" t="n">
        <v>0</v>
      </c>
      <c r="AI2" s="0" t="n">
        <v>0</v>
      </c>
      <c r="AJ2" s="0" t="n">
        <v>0</v>
      </c>
      <c r="AK2" s="0" t="n">
        <v>0</v>
      </c>
      <c r="AL2" s="0" t="n">
        <v>0</v>
      </c>
      <c r="AM2" s="0" t="n">
        <v>0</v>
      </c>
      <c r="AN2" s="0" t="n">
        <v>0</v>
      </c>
      <c r="AO2" s="0" t="n">
        <v>0</v>
      </c>
      <c r="AP2" s="0" t="n">
        <v>0</v>
      </c>
      <c r="AQ2" s="0" t="n">
        <v>0</v>
      </c>
      <c r="AR2" s="0" t="n">
        <v>0</v>
      </c>
      <c r="AS2" s="0" t="n">
        <v>0</v>
      </c>
      <c r="AT2" s="0" t="n">
        <v>0</v>
      </c>
      <c r="AU2" s="0" t="n">
        <v>0</v>
      </c>
      <c r="AV2" s="0" t="n">
        <v>0</v>
      </c>
      <c r="AW2" s="0" t="n">
        <v>0</v>
      </c>
      <c r="AX2" s="0" t="n">
        <v>0</v>
      </c>
      <c r="AY2" s="0" t="n">
        <v>0</v>
      </c>
      <c r="AZ2" s="0" t="n">
        <v>0</v>
      </c>
      <c r="BA2" s="0" t="n">
        <v>0</v>
      </c>
      <c r="BB2" s="0" t="n">
        <v>0</v>
      </c>
      <c r="BC2" s="0" t="n">
        <v>0</v>
      </c>
      <c r="BD2" s="0" t="n">
        <v>0</v>
      </c>
      <c r="BE2" s="0" t="n">
        <v>0</v>
      </c>
      <c r="BF2" s="0" t="n">
        <v>0</v>
      </c>
      <c r="BG2" s="0" t="n">
        <v>0</v>
      </c>
      <c r="BH2" s="0" t="n">
        <v>0</v>
      </c>
      <c r="BI2" s="0" t="n">
        <v>0</v>
      </c>
      <c r="BJ2" s="0" t="n">
        <v>30</v>
      </c>
      <c r="BK2" s="0" t="s">
        <v>485</v>
      </c>
      <c r="BL2" s="0" t="s">
        <v>241</v>
      </c>
    </row>
    <row r="3" customFormat="false" ht="14.25" hidden="false" customHeight="false" outlineLevel="0" collapsed="false">
      <c r="A3" s="0" t="s">
        <v>486</v>
      </c>
      <c r="B3" s="0" t="n">
        <v>100</v>
      </c>
      <c r="C3" s="0" t="n">
        <v>0</v>
      </c>
      <c r="D3" s="0" t="n">
        <v>0</v>
      </c>
      <c r="E3" s="0" t="n">
        <v>0</v>
      </c>
      <c r="F3" s="0" t="n">
        <v>0</v>
      </c>
      <c r="G3" s="0" t="n">
        <v>0</v>
      </c>
      <c r="H3" s="0" t="n">
        <v>0</v>
      </c>
      <c r="I3" s="0" t="n">
        <v>0</v>
      </c>
      <c r="J3" s="0" t="n">
        <v>0</v>
      </c>
      <c r="K3" s="0" t="n">
        <v>0</v>
      </c>
      <c r="L3" s="0" t="n">
        <v>0</v>
      </c>
      <c r="M3" s="0" t="n">
        <v>0</v>
      </c>
      <c r="N3" s="0" t="n">
        <v>0</v>
      </c>
      <c r="O3" s="0" t="n">
        <v>0</v>
      </c>
      <c r="P3" s="0" t="n">
        <v>0</v>
      </c>
      <c r="Q3" s="0" t="n">
        <v>0</v>
      </c>
      <c r="R3" s="0" t="n">
        <v>0</v>
      </c>
      <c r="S3" s="0" t="n">
        <v>0</v>
      </c>
      <c r="T3" s="0" t="n">
        <v>0</v>
      </c>
      <c r="U3" s="0" t="n">
        <v>0</v>
      </c>
      <c r="V3" s="0" t="n">
        <v>0</v>
      </c>
      <c r="W3" s="0" t="n">
        <v>0</v>
      </c>
      <c r="X3" s="0" t="n">
        <v>0</v>
      </c>
      <c r="Y3" s="0" t="n">
        <v>0</v>
      </c>
      <c r="Z3" s="0" t="n">
        <v>0</v>
      </c>
      <c r="AA3" s="0" t="n">
        <v>0</v>
      </c>
      <c r="AB3" s="0" t="n">
        <v>0</v>
      </c>
      <c r="AC3" s="0" t="n">
        <v>0</v>
      </c>
      <c r="AD3" s="0" t="n">
        <v>0</v>
      </c>
      <c r="AE3" s="0" t="n">
        <v>0</v>
      </c>
      <c r="AF3" s="0" t="n">
        <v>0</v>
      </c>
      <c r="AG3" s="0" t="n">
        <v>0</v>
      </c>
      <c r="AH3" s="0" t="n">
        <v>0</v>
      </c>
      <c r="AI3" s="0" t="n">
        <v>0</v>
      </c>
      <c r="AJ3" s="0" t="n">
        <v>0</v>
      </c>
      <c r="AK3" s="0" t="n">
        <v>0</v>
      </c>
      <c r="AL3" s="0" t="n">
        <v>0</v>
      </c>
      <c r="AM3" s="0" t="n">
        <v>0</v>
      </c>
      <c r="AN3" s="0" t="n">
        <v>0</v>
      </c>
      <c r="AO3" s="0" t="n">
        <v>0</v>
      </c>
      <c r="AP3" s="0" t="n">
        <v>0</v>
      </c>
      <c r="AQ3" s="0" t="n">
        <v>0</v>
      </c>
      <c r="AR3" s="0" t="n">
        <v>0</v>
      </c>
      <c r="AS3" s="0" t="n">
        <v>0</v>
      </c>
      <c r="AT3" s="0" t="n">
        <v>0</v>
      </c>
      <c r="AU3" s="0" t="n">
        <v>0</v>
      </c>
      <c r="AV3" s="0" t="n">
        <v>0</v>
      </c>
      <c r="AW3" s="0" t="n">
        <v>0</v>
      </c>
      <c r="AX3" s="0" t="n">
        <v>0</v>
      </c>
      <c r="AY3" s="0" t="n">
        <v>0</v>
      </c>
      <c r="AZ3" s="0" t="n">
        <v>0</v>
      </c>
      <c r="BA3" s="0" t="n">
        <v>0</v>
      </c>
      <c r="BB3" s="0" t="n">
        <v>0</v>
      </c>
      <c r="BC3" s="0" t="n">
        <v>0</v>
      </c>
      <c r="BD3" s="0" t="n">
        <v>0</v>
      </c>
      <c r="BE3" s="0" t="n">
        <v>0</v>
      </c>
      <c r="BF3" s="0" t="n">
        <v>0</v>
      </c>
      <c r="BG3" s="0" t="n">
        <v>0</v>
      </c>
      <c r="BH3" s="0" t="n">
        <v>10</v>
      </c>
      <c r="BI3" s="0" t="n">
        <v>58</v>
      </c>
      <c r="BJ3" s="0" t="n">
        <v>0</v>
      </c>
      <c r="BK3" s="0" t="s">
        <v>487</v>
      </c>
      <c r="BL3" s="0" t="s">
        <v>241</v>
      </c>
    </row>
    <row r="4" customFormat="false" ht="14.25" hidden="false" customHeight="false" outlineLevel="0" collapsed="false">
      <c r="A4" s="0" t="s">
        <v>488</v>
      </c>
      <c r="B4" s="0" t="n">
        <f aca="false">180/4</f>
        <v>45</v>
      </c>
      <c r="C4" s="0" t="n">
        <f aca="false">27/2</f>
        <v>13.5</v>
      </c>
      <c r="D4" s="0" t="n">
        <v>0</v>
      </c>
      <c r="E4" s="0" t="n">
        <v>0</v>
      </c>
      <c r="F4" s="0" t="n">
        <v>0</v>
      </c>
      <c r="G4" s="0" t="n">
        <v>0</v>
      </c>
      <c r="H4" s="0" t="n">
        <v>0</v>
      </c>
      <c r="I4" s="0" t="n">
        <v>0</v>
      </c>
      <c r="J4" s="0" t="n">
        <v>0</v>
      </c>
      <c r="K4" s="0" t="n">
        <v>0</v>
      </c>
      <c r="L4" s="0" t="n">
        <v>0</v>
      </c>
      <c r="M4" s="0" t="n">
        <v>0</v>
      </c>
      <c r="N4" s="0" t="n">
        <v>0</v>
      </c>
      <c r="O4" s="0" t="n">
        <v>0</v>
      </c>
      <c r="P4" s="0" t="n">
        <v>0</v>
      </c>
      <c r="Q4" s="0" t="n">
        <v>0</v>
      </c>
      <c r="R4" s="0" t="n">
        <v>0</v>
      </c>
      <c r="S4" s="0" t="n">
        <v>0</v>
      </c>
      <c r="T4" s="0" t="n">
        <v>0</v>
      </c>
      <c r="U4" s="0" t="n">
        <v>0</v>
      </c>
      <c r="V4" s="0" t="n">
        <v>0</v>
      </c>
      <c r="W4" s="0" t="n">
        <v>0</v>
      </c>
      <c r="X4" s="0" t="n">
        <v>0</v>
      </c>
      <c r="Y4" s="0" t="n">
        <v>0</v>
      </c>
      <c r="Z4" s="0" t="n">
        <v>0</v>
      </c>
      <c r="AA4" s="0" t="n">
        <v>0</v>
      </c>
      <c r="AB4" s="0" t="n">
        <v>0</v>
      </c>
      <c r="AC4" s="0" t="n">
        <v>0</v>
      </c>
      <c r="AD4" s="0" t="n">
        <v>0</v>
      </c>
      <c r="AE4" s="0" t="n">
        <v>0</v>
      </c>
      <c r="AF4" s="0" t="n">
        <v>0</v>
      </c>
      <c r="AG4" s="0" t="n">
        <v>0</v>
      </c>
      <c r="AH4" s="0" t="n">
        <v>0</v>
      </c>
      <c r="AI4" s="0" t="n">
        <v>0</v>
      </c>
      <c r="AJ4" s="0" t="n">
        <v>0</v>
      </c>
      <c r="AK4" s="0" t="n">
        <v>0</v>
      </c>
      <c r="AL4" s="0" t="n">
        <v>0</v>
      </c>
      <c r="AM4" s="0" t="n">
        <v>0</v>
      </c>
      <c r="AN4" s="0" t="n">
        <v>0</v>
      </c>
      <c r="AO4" s="0" t="n">
        <v>0</v>
      </c>
      <c r="AP4" s="0" t="n">
        <v>0</v>
      </c>
      <c r="AQ4" s="0" t="n">
        <v>0</v>
      </c>
      <c r="AR4" s="0" t="n">
        <v>0</v>
      </c>
      <c r="AS4" s="0" t="n">
        <v>25</v>
      </c>
      <c r="AT4" s="0" t="n">
        <v>0</v>
      </c>
      <c r="AU4" s="0" t="n">
        <v>0</v>
      </c>
      <c r="AV4" s="0" t="n">
        <v>0</v>
      </c>
      <c r="AW4" s="0" t="n">
        <v>0</v>
      </c>
      <c r="AX4" s="0" t="n">
        <f aca="false">284/4</f>
        <v>71</v>
      </c>
      <c r="AY4" s="0" t="n">
        <f aca="false">26/4</f>
        <v>6.5</v>
      </c>
      <c r="AZ4" s="0" t="n">
        <v>0</v>
      </c>
      <c r="BA4" s="0" t="n">
        <v>0.62</v>
      </c>
      <c r="BB4" s="0" t="n">
        <f aca="false">3/4</f>
        <v>0.75</v>
      </c>
      <c r="BC4" s="0" t="n">
        <f aca="false">5/4</f>
        <v>1.25</v>
      </c>
      <c r="BD4" s="0" t="n">
        <f aca="false">5/4</f>
        <v>1.25</v>
      </c>
      <c r="BE4" s="0" t="n">
        <v>0</v>
      </c>
      <c r="BF4" s="0" t="n">
        <v>0</v>
      </c>
      <c r="BG4" s="0" t="n">
        <v>0</v>
      </c>
      <c r="BH4" s="0" t="n">
        <v>0</v>
      </c>
      <c r="BI4" s="0" t="n">
        <v>0</v>
      </c>
      <c r="BJ4" s="0" t="n">
        <v>0</v>
      </c>
      <c r="BK4" s="0" t="s">
        <v>489</v>
      </c>
      <c r="BL4" s="0" t="s">
        <v>88</v>
      </c>
    </row>
    <row r="5" customFormat="false" ht="14.25" hidden="false" customHeight="false" outlineLevel="0" collapsed="false">
      <c r="A5" s="0" t="s">
        <v>490</v>
      </c>
      <c r="B5" s="4" t="n">
        <v>120</v>
      </c>
      <c r="C5" s="0" t="n">
        <v>13.5</v>
      </c>
      <c r="D5" s="0" t="n">
        <v>0</v>
      </c>
      <c r="E5" s="0" t="n">
        <v>0</v>
      </c>
      <c r="F5" s="0" t="n">
        <v>0</v>
      </c>
      <c r="G5" s="0" t="n">
        <v>0</v>
      </c>
      <c r="H5" s="0" t="n">
        <v>0</v>
      </c>
      <c r="I5" s="0" t="n">
        <v>0</v>
      </c>
      <c r="J5" s="0" t="n">
        <v>0</v>
      </c>
      <c r="K5" s="0" t="n">
        <v>0</v>
      </c>
      <c r="L5" s="0" t="n">
        <v>0</v>
      </c>
      <c r="M5" s="0" t="n">
        <v>0</v>
      </c>
      <c r="N5" s="0" t="n">
        <v>0</v>
      </c>
      <c r="O5" s="0" t="n">
        <v>0</v>
      </c>
      <c r="P5" s="0" t="n">
        <v>0</v>
      </c>
      <c r="Q5" s="0" t="n">
        <v>0</v>
      </c>
      <c r="R5" s="0" t="n">
        <v>0</v>
      </c>
      <c r="S5" s="0" t="n">
        <v>0</v>
      </c>
      <c r="T5" s="0" t="n">
        <v>0</v>
      </c>
      <c r="U5" s="0" t="n">
        <v>0</v>
      </c>
      <c r="V5" s="0" t="n">
        <v>0</v>
      </c>
      <c r="W5" s="0" t="n">
        <v>0</v>
      </c>
      <c r="X5" s="0" t="n">
        <v>0</v>
      </c>
      <c r="Y5" s="0" t="n">
        <v>0</v>
      </c>
      <c r="Z5" s="0" t="n">
        <v>0</v>
      </c>
      <c r="AA5" s="0" t="n">
        <v>0</v>
      </c>
      <c r="AB5" s="0" t="n">
        <v>0</v>
      </c>
      <c r="AC5" s="0" t="n">
        <v>0</v>
      </c>
      <c r="AD5" s="0" t="n">
        <v>0</v>
      </c>
      <c r="AE5" s="0" t="n">
        <v>0</v>
      </c>
      <c r="AF5" s="0" t="n">
        <v>0</v>
      </c>
      <c r="AG5" s="0" t="n">
        <v>0</v>
      </c>
      <c r="AH5" s="0" t="n">
        <v>0</v>
      </c>
      <c r="AI5" s="0" t="n">
        <v>0</v>
      </c>
      <c r="AJ5" s="0" t="n">
        <v>0</v>
      </c>
      <c r="AK5" s="0" t="n">
        <v>0</v>
      </c>
      <c r="AL5" s="0" t="n">
        <v>0</v>
      </c>
      <c r="AM5" s="0" t="n">
        <v>0</v>
      </c>
      <c r="AN5" s="0" t="n">
        <v>0</v>
      </c>
      <c r="AO5" s="0" t="n">
        <v>0</v>
      </c>
      <c r="AP5" s="0" t="n">
        <v>0</v>
      </c>
      <c r="AQ5" s="0" t="n">
        <v>0</v>
      </c>
      <c r="AR5" s="0" t="n">
        <v>0</v>
      </c>
      <c r="AS5" s="0" t="n">
        <v>0</v>
      </c>
      <c r="AT5" s="0" t="n">
        <v>0</v>
      </c>
      <c r="AU5" s="0" t="n">
        <v>0</v>
      </c>
      <c r="AV5" s="0" t="n">
        <v>0</v>
      </c>
      <c r="AW5" s="0" t="n">
        <v>0</v>
      </c>
      <c r="AX5" s="0" t="n">
        <v>0</v>
      </c>
      <c r="AY5" s="0" t="n">
        <v>0</v>
      </c>
      <c r="AZ5" s="0" t="n">
        <v>5.7</v>
      </c>
      <c r="BA5" s="0" t="n">
        <v>0</v>
      </c>
      <c r="BB5" s="0" t="n">
        <v>0</v>
      </c>
      <c r="BC5" s="0" t="n">
        <v>0</v>
      </c>
      <c r="BD5" s="0" t="n">
        <v>0</v>
      </c>
      <c r="BE5" s="0" t="n">
        <v>125</v>
      </c>
      <c r="BF5" s="0" t="n">
        <v>0</v>
      </c>
      <c r="BG5" s="0" t="n">
        <v>0</v>
      </c>
      <c r="BH5" s="0" t="n">
        <v>0</v>
      </c>
      <c r="BI5" s="0" t="n">
        <v>78.3</v>
      </c>
      <c r="BJ5" s="0" t="n">
        <v>0</v>
      </c>
      <c r="BK5" s="0" t="s">
        <v>491</v>
      </c>
      <c r="BL5" s="0" t="s">
        <v>241</v>
      </c>
    </row>
    <row r="6" customFormat="false" ht="14.25" hidden="false" customHeight="false" outlineLevel="0" collapsed="false">
      <c r="A6" s="0" t="s">
        <v>492</v>
      </c>
      <c r="B6" s="4" t="n">
        <v>180</v>
      </c>
      <c r="C6" s="0" t="n">
        <v>0</v>
      </c>
      <c r="D6" s="0" t="n">
        <v>0</v>
      </c>
      <c r="E6" s="0" t="n">
        <v>0</v>
      </c>
      <c r="F6" s="0" t="n">
        <v>0</v>
      </c>
      <c r="G6" s="0" t="n">
        <v>0</v>
      </c>
      <c r="H6" s="0" t="n">
        <v>0</v>
      </c>
      <c r="I6" s="0" t="n">
        <v>0</v>
      </c>
      <c r="J6" s="0" t="n">
        <v>0</v>
      </c>
      <c r="K6" s="0" t="n">
        <v>0</v>
      </c>
      <c r="L6" s="0" t="n">
        <v>0</v>
      </c>
      <c r="M6" s="0" t="n">
        <v>0</v>
      </c>
      <c r="N6" s="0" t="n">
        <v>0</v>
      </c>
      <c r="O6" s="0" t="n">
        <v>0</v>
      </c>
      <c r="P6" s="0" t="n">
        <v>0</v>
      </c>
      <c r="Q6" s="0" t="n">
        <v>0</v>
      </c>
      <c r="R6" s="0" t="n">
        <v>0</v>
      </c>
      <c r="S6" s="0" t="n">
        <v>0</v>
      </c>
      <c r="T6" s="0" t="n">
        <v>0</v>
      </c>
      <c r="U6" s="0" t="n">
        <v>0</v>
      </c>
      <c r="V6" s="0" t="n">
        <v>0</v>
      </c>
      <c r="W6" s="0" t="n">
        <v>0</v>
      </c>
      <c r="X6" s="0" t="n">
        <v>0</v>
      </c>
      <c r="Y6" s="0" t="n">
        <v>0</v>
      </c>
      <c r="Z6" s="0" t="n">
        <v>0</v>
      </c>
      <c r="AA6" s="0" t="n">
        <v>0</v>
      </c>
      <c r="AB6" s="0" t="n">
        <v>0</v>
      </c>
      <c r="AC6" s="0" t="n">
        <v>0</v>
      </c>
      <c r="AD6" s="0" t="n">
        <v>0</v>
      </c>
      <c r="AE6" s="0" t="n">
        <v>0</v>
      </c>
      <c r="AF6" s="0" t="n">
        <v>0</v>
      </c>
      <c r="AG6" s="0" t="n">
        <v>0</v>
      </c>
      <c r="AH6" s="0" t="n">
        <v>0</v>
      </c>
      <c r="AI6" s="0" t="n">
        <v>0</v>
      </c>
      <c r="AJ6" s="0" t="n">
        <v>0</v>
      </c>
      <c r="AK6" s="0" t="n">
        <v>0</v>
      </c>
      <c r="AL6" s="0" t="n">
        <v>0</v>
      </c>
      <c r="AM6" s="0" t="n">
        <v>0</v>
      </c>
      <c r="AN6" s="0" t="n">
        <v>0</v>
      </c>
      <c r="AO6" s="0" t="n">
        <v>0</v>
      </c>
      <c r="AP6" s="0" t="n">
        <v>0</v>
      </c>
      <c r="AQ6" s="0" t="n">
        <v>0</v>
      </c>
      <c r="AR6" s="0" t="n">
        <v>0</v>
      </c>
      <c r="AS6" s="0" t="n">
        <v>0</v>
      </c>
      <c r="AT6" s="0" t="n">
        <v>0</v>
      </c>
      <c r="AU6" s="0" t="n">
        <v>0</v>
      </c>
      <c r="AV6" s="0" t="n">
        <v>0</v>
      </c>
      <c r="AW6" s="0" t="n">
        <v>270</v>
      </c>
      <c r="AX6" s="0" t="n">
        <v>0</v>
      </c>
      <c r="AY6" s="0" t="n">
        <v>0</v>
      </c>
      <c r="AZ6" s="0" t="n">
        <v>0</v>
      </c>
      <c r="BA6" s="0" t="n">
        <v>0</v>
      </c>
      <c r="BB6" s="0" t="n">
        <v>0</v>
      </c>
      <c r="BC6" s="0" t="n">
        <v>0</v>
      </c>
      <c r="BD6" s="0" t="n">
        <v>0</v>
      </c>
      <c r="BE6" s="0" t="n">
        <v>0</v>
      </c>
      <c r="BF6" s="0" t="n">
        <v>0</v>
      </c>
      <c r="BG6" s="0" t="n">
        <v>0</v>
      </c>
      <c r="BH6" s="0" t="n">
        <v>0</v>
      </c>
      <c r="BI6" s="0" t="n">
        <v>28</v>
      </c>
      <c r="BJ6" s="0" t="n">
        <v>0</v>
      </c>
      <c r="BK6" s="0" t="s">
        <v>493</v>
      </c>
      <c r="BL6" s="0" t="s">
        <v>241</v>
      </c>
    </row>
    <row r="7" customFormat="false" ht="14.25" hidden="false" customHeight="false" outlineLevel="0" collapsed="false">
      <c r="A7" s="0" t="s">
        <v>494</v>
      </c>
      <c r="B7" s="4" t="n">
        <v>180</v>
      </c>
      <c r="C7" s="0" t="n">
        <v>4.5</v>
      </c>
      <c r="D7" s="0" t="n">
        <v>6.74</v>
      </c>
      <c r="E7" s="0" t="n">
        <v>0</v>
      </c>
      <c r="F7" s="0" t="n">
        <v>0</v>
      </c>
      <c r="G7" s="0" t="n">
        <v>0</v>
      </c>
      <c r="H7" s="0" t="n">
        <v>0</v>
      </c>
      <c r="I7" s="0" t="n">
        <v>0</v>
      </c>
      <c r="J7" s="0" t="n">
        <v>0</v>
      </c>
      <c r="K7" s="0" t="n">
        <v>0</v>
      </c>
      <c r="L7" s="0" t="n">
        <v>0</v>
      </c>
      <c r="M7" s="0" t="n">
        <v>0</v>
      </c>
      <c r="N7" s="0" t="n">
        <v>0</v>
      </c>
      <c r="O7" s="0" t="n">
        <v>0</v>
      </c>
      <c r="P7" s="0" t="n">
        <v>0</v>
      </c>
      <c r="Q7" s="0" t="n">
        <v>0</v>
      </c>
      <c r="R7" s="0" t="n">
        <v>0</v>
      </c>
      <c r="S7" s="0" t="n">
        <v>0</v>
      </c>
      <c r="T7" s="0" t="n">
        <v>0</v>
      </c>
      <c r="U7" s="0" t="n">
        <v>0</v>
      </c>
      <c r="V7" s="0" t="n">
        <v>0</v>
      </c>
      <c r="W7" s="0" t="n">
        <v>0</v>
      </c>
      <c r="X7" s="0" t="n">
        <v>0</v>
      </c>
      <c r="Y7" s="0" t="n">
        <v>0</v>
      </c>
      <c r="Z7" s="0" t="n">
        <v>0</v>
      </c>
      <c r="AA7" s="0" t="n">
        <v>0</v>
      </c>
      <c r="AB7" s="0" t="n">
        <v>0</v>
      </c>
      <c r="AC7" s="0" t="n">
        <v>0</v>
      </c>
      <c r="AD7" s="0" t="n">
        <v>0</v>
      </c>
      <c r="AE7" s="0" t="n">
        <v>0</v>
      </c>
      <c r="AF7" s="0" t="n">
        <v>0</v>
      </c>
      <c r="AG7" s="0" t="n">
        <v>0</v>
      </c>
      <c r="AH7" s="0" t="n">
        <v>0</v>
      </c>
      <c r="AI7" s="0" t="n">
        <v>0</v>
      </c>
      <c r="AJ7" s="0" t="n">
        <v>0</v>
      </c>
      <c r="AK7" s="0" t="n">
        <v>0</v>
      </c>
      <c r="AL7" s="0" t="n">
        <v>0</v>
      </c>
      <c r="AM7" s="0" t="n">
        <v>0</v>
      </c>
      <c r="AN7" s="0" t="n">
        <v>0</v>
      </c>
      <c r="AO7" s="0" t="n">
        <v>0</v>
      </c>
      <c r="AP7" s="0" t="n">
        <v>0</v>
      </c>
      <c r="AQ7" s="0" t="n">
        <v>0</v>
      </c>
      <c r="AR7" s="0" t="n">
        <v>0</v>
      </c>
      <c r="AS7" s="0" t="n">
        <v>0</v>
      </c>
      <c r="AT7" s="0" t="n">
        <v>0</v>
      </c>
      <c r="AU7" s="0" t="n">
        <v>0</v>
      </c>
      <c r="AV7" s="0" t="n">
        <v>0</v>
      </c>
      <c r="AW7" s="0" t="n">
        <v>0</v>
      </c>
      <c r="AX7" s="0" t="n">
        <v>0</v>
      </c>
      <c r="AY7" s="0" t="n">
        <v>0</v>
      </c>
      <c r="AZ7" s="0" t="n">
        <v>0</v>
      </c>
      <c r="BA7" s="0" t="n">
        <v>0</v>
      </c>
      <c r="BB7" s="0" t="n">
        <v>3</v>
      </c>
      <c r="BC7" s="0" t="n">
        <v>5</v>
      </c>
      <c r="BD7" s="0" t="n">
        <v>5</v>
      </c>
      <c r="BE7" s="0" t="n">
        <v>0</v>
      </c>
      <c r="BF7" s="0" t="n">
        <v>80</v>
      </c>
      <c r="BG7" s="0" t="n">
        <v>42.52</v>
      </c>
      <c r="BH7" s="0" t="n">
        <v>0</v>
      </c>
      <c r="BI7" s="0" t="n">
        <v>0</v>
      </c>
      <c r="BJ7" s="0" t="n">
        <v>0</v>
      </c>
      <c r="BK7" s="0" t="s">
        <v>495</v>
      </c>
      <c r="BL7" s="0" t="s">
        <v>241</v>
      </c>
    </row>
    <row r="8" customFormat="false" ht="13.8" hidden="false" customHeight="false" outlineLevel="0" collapsed="false">
      <c r="AY8" s="0" t="n">
        <f aca="false">75/4</f>
        <v>18.75</v>
      </c>
      <c r="AZ8" s="0" t="n">
        <f aca="false">3.8/4</f>
        <v>0.95</v>
      </c>
      <c r="BA8" s="0" t="n">
        <v>0</v>
      </c>
      <c r="BB8" s="0" t="n">
        <v>0</v>
      </c>
      <c r="BC8" s="0" t="n">
        <v>0.62</v>
      </c>
      <c r="BD8" s="0" t="n">
        <v>0.62</v>
      </c>
      <c r="BE8" s="0" t="n">
        <v>0</v>
      </c>
      <c r="BF8" s="0" t="n">
        <v>0</v>
      </c>
      <c r="BG8" s="0" t="n">
        <v>0</v>
      </c>
      <c r="BH8" s="0" t="n">
        <v>0</v>
      </c>
      <c r="BI8" s="0" t="n">
        <v>0</v>
      </c>
      <c r="BJ8" s="0" t="n">
        <v>0</v>
      </c>
      <c r="BK8" s="0" t="s">
        <v>496</v>
      </c>
      <c r="BL8" s="0" t="s">
        <v>88</v>
      </c>
    </row>
    <row r="9" customFormat="false" ht="13.8" hidden="false" customHeight="false" outlineLevel="0" collapsed="false">
      <c r="AY9" s="0" t="n">
        <v>0</v>
      </c>
      <c r="AZ9" s="0" t="n">
        <v>0.54</v>
      </c>
      <c r="BA9" s="0" t="n">
        <v>0</v>
      </c>
      <c r="BB9" s="0" t="n">
        <v>0</v>
      </c>
      <c r="BC9" s="0" t="n">
        <f aca="false">0.36/2</f>
        <v>0.18</v>
      </c>
      <c r="BD9" s="0" t="n">
        <f aca="false">5/4</f>
        <v>1.25</v>
      </c>
      <c r="BE9" s="0" t="n">
        <v>0</v>
      </c>
      <c r="BF9" s="0" t="n">
        <v>0</v>
      </c>
      <c r="BG9" s="0" t="n">
        <v>0</v>
      </c>
      <c r="BH9" s="0" t="n">
        <v>5</v>
      </c>
      <c r="BI9" s="0" t="n">
        <v>0</v>
      </c>
      <c r="BJ9" s="0" t="n">
        <v>0</v>
      </c>
      <c r="BK9" s="0" t="s">
        <v>497</v>
      </c>
      <c r="BL9" s="0" t="s">
        <v>278</v>
      </c>
    </row>
    <row r="10" customFormat="false" ht="13.8" hidden="false" customHeight="false" outlineLevel="0" collapsed="false">
      <c r="AY10" s="0" t="n">
        <v>0</v>
      </c>
      <c r="AZ10" s="0" t="n">
        <f aca="false">3.8/2</f>
        <v>1.9</v>
      </c>
      <c r="BA10" s="0" t="n">
        <v>0</v>
      </c>
      <c r="BB10" s="0" t="n">
        <v>0</v>
      </c>
      <c r="BC10" s="0" t="n">
        <f aca="false">0.36/2</f>
        <v>0.18</v>
      </c>
      <c r="BD10" s="0" t="n">
        <f aca="false">0.36/2</f>
        <v>0.18</v>
      </c>
      <c r="BE10" s="0" t="n">
        <v>0</v>
      </c>
      <c r="BF10" s="0" t="n">
        <v>0</v>
      </c>
      <c r="BG10" s="0" t="n">
        <v>0</v>
      </c>
      <c r="BH10" s="0" t="n">
        <v>0</v>
      </c>
      <c r="BI10" s="0" t="n">
        <v>0</v>
      </c>
      <c r="BJ10" s="0" t="n">
        <v>0</v>
      </c>
      <c r="BK10" s="0" t="s">
        <v>498</v>
      </c>
      <c r="BL10" s="0" t="s">
        <v>278</v>
      </c>
    </row>
    <row r="11" customFormat="false" ht="13.8" hidden="false" customHeight="false" outlineLevel="0" collapsed="false">
      <c r="AY11" s="0" t="n">
        <v>1.62</v>
      </c>
      <c r="AZ11" s="0" t="n">
        <v>0</v>
      </c>
      <c r="BA11" s="0" t="n">
        <v>0</v>
      </c>
      <c r="BB11" s="0" t="n">
        <v>0</v>
      </c>
      <c r="BC11" s="0" t="n">
        <f aca="false">5/4</f>
        <v>1.25</v>
      </c>
      <c r="BD11" s="0" t="n">
        <f aca="false">5/4</f>
        <v>1.25</v>
      </c>
      <c r="BE11" s="0" t="n">
        <v>0</v>
      </c>
      <c r="BF11" s="0" t="n">
        <v>0</v>
      </c>
      <c r="BG11" s="0" t="n">
        <v>0</v>
      </c>
      <c r="BH11" s="0" t="n">
        <v>2.5</v>
      </c>
      <c r="BI11" s="0" t="n">
        <v>14.12</v>
      </c>
      <c r="BJ11" s="0" t="n">
        <v>0</v>
      </c>
      <c r="BK11" s="0" t="s">
        <v>499</v>
      </c>
      <c r="BL11" s="0" t="s">
        <v>278</v>
      </c>
    </row>
    <row r="12" customFormat="false" ht="13.8" hidden="false" customHeight="false" outlineLevel="0" collapsed="false">
      <c r="AY12" s="0" t="n">
        <v>0</v>
      </c>
      <c r="AZ12" s="0" t="n">
        <v>0</v>
      </c>
      <c r="BA12" s="0" t="n">
        <v>0</v>
      </c>
      <c r="BB12" s="0" t="n">
        <v>0</v>
      </c>
      <c r="BC12" s="0" t="n">
        <v>5</v>
      </c>
      <c r="BD12" s="0" t="n">
        <v>0</v>
      </c>
      <c r="BE12" s="0" t="n">
        <v>0</v>
      </c>
      <c r="BF12" s="0" t="n">
        <v>0</v>
      </c>
      <c r="BG12" s="0" t="n">
        <v>0</v>
      </c>
      <c r="BH12" s="0" t="n">
        <v>20</v>
      </c>
      <c r="BI12" s="0" t="n">
        <v>10.4</v>
      </c>
      <c r="BJ12" s="0" t="n">
        <v>0</v>
      </c>
      <c r="BK12" s="0" t="s">
        <v>500</v>
      </c>
      <c r="BL12" s="0" t="s">
        <v>241</v>
      </c>
    </row>
    <row r="13" customFormat="false" ht="13.8" hidden="false" customHeight="false" outlineLevel="0" collapsed="false">
      <c r="AY13" s="0" t="n">
        <v>0</v>
      </c>
      <c r="AZ13" s="0" t="n">
        <v>0</v>
      </c>
      <c r="BA13" s="0" t="n">
        <v>0</v>
      </c>
      <c r="BB13" s="0" t="n">
        <v>0</v>
      </c>
      <c r="BC13" s="0" t="n">
        <v>0</v>
      </c>
      <c r="BD13" s="0" t="n">
        <v>0</v>
      </c>
      <c r="BE13" s="0" t="n">
        <v>0</v>
      </c>
      <c r="BF13" s="0" t="n">
        <v>0</v>
      </c>
      <c r="BG13" s="0" t="n">
        <v>0</v>
      </c>
      <c r="BH13" s="0" t="n">
        <v>20</v>
      </c>
      <c r="BI13" s="0" t="n">
        <v>0</v>
      </c>
      <c r="BJ13" s="0" t="n">
        <v>0</v>
      </c>
      <c r="BK13" s="0" t="s">
        <v>501</v>
      </c>
      <c r="BL13" s="0" t="s">
        <v>278</v>
      </c>
    </row>
    <row r="14" customFormat="false" ht="13.8" hidden="false" customHeight="false" outlineLevel="0" collapsed="false">
      <c r="AY14" s="0" t="n">
        <v>37.5</v>
      </c>
      <c r="AZ14" s="0" t="n">
        <v>3.8</v>
      </c>
      <c r="BA14" s="0" t="n">
        <v>0</v>
      </c>
      <c r="BB14" s="0" t="n">
        <v>0</v>
      </c>
      <c r="BC14" s="0" t="n">
        <v>0</v>
      </c>
      <c r="BD14" s="0" t="n">
        <v>0</v>
      </c>
      <c r="BE14" s="0" t="n">
        <v>0</v>
      </c>
      <c r="BF14" s="0" t="n">
        <v>0</v>
      </c>
      <c r="BG14" s="0" t="n">
        <v>0</v>
      </c>
      <c r="BH14" s="0" t="n">
        <v>0</v>
      </c>
      <c r="BI14" s="0" t="n">
        <v>0</v>
      </c>
      <c r="BJ14" s="0" t="n">
        <v>0</v>
      </c>
      <c r="BK14" s="0" t="s">
        <v>502</v>
      </c>
      <c r="BL14" s="0" t="s">
        <v>241</v>
      </c>
    </row>
    <row r="15" customFormat="false" ht="13.8" hidden="false" customHeight="false" outlineLevel="0" collapsed="false">
      <c r="AY15" s="0" t="n">
        <v>3.25</v>
      </c>
      <c r="AZ15" s="0" t="n">
        <v>0</v>
      </c>
      <c r="BA15" s="0" t="n">
        <v>0</v>
      </c>
      <c r="BB15" s="0" t="n">
        <v>0</v>
      </c>
      <c r="BC15" s="0" t="n">
        <v>0</v>
      </c>
      <c r="BD15" s="0" t="n">
        <v>0</v>
      </c>
      <c r="BE15" s="0" t="n">
        <v>0</v>
      </c>
      <c r="BF15" s="0" t="n">
        <v>0</v>
      </c>
      <c r="BG15" s="0" t="n">
        <v>0</v>
      </c>
      <c r="BH15" s="0" t="n">
        <v>0</v>
      </c>
      <c r="BI15" s="0" t="n">
        <v>14.7</v>
      </c>
      <c r="BJ15" s="0" t="n">
        <v>0</v>
      </c>
      <c r="BK15" s="0" t="s">
        <v>503</v>
      </c>
      <c r="BL15" s="0" t="s">
        <v>241</v>
      </c>
    </row>
    <row r="16" customFormat="false" ht="13.8" hidden="false" customHeight="false" outlineLevel="0" collapsed="false">
      <c r="B16" s="4"/>
      <c r="AY16" s="0" t="n">
        <v>1.08</v>
      </c>
      <c r="AZ16" s="0" t="n">
        <v>0</v>
      </c>
      <c r="BA16" s="0" t="n">
        <v>2.5</v>
      </c>
      <c r="BB16" s="0" t="n">
        <v>0</v>
      </c>
      <c r="BC16" s="0" t="n">
        <v>0</v>
      </c>
      <c r="BD16" s="0" t="n">
        <v>0</v>
      </c>
      <c r="BE16" s="0" t="n">
        <v>0</v>
      </c>
      <c r="BF16" s="0" t="n">
        <v>0</v>
      </c>
      <c r="BG16" s="0" t="n">
        <v>0</v>
      </c>
      <c r="BH16" s="0" t="n">
        <v>5</v>
      </c>
      <c r="BI16" s="0" t="n">
        <v>117.5</v>
      </c>
      <c r="BJ16" s="0" t="n">
        <v>0</v>
      </c>
      <c r="BK16" s="0" t="s">
        <v>504</v>
      </c>
      <c r="BL16" s="0" t="s">
        <v>241</v>
      </c>
    </row>
    <row r="17" customFormat="false" ht="13.8" hidden="false" customHeight="false" outlineLevel="0" collapsed="false">
      <c r="AY17" s="0" t="n">
        <v>0</v>
      </c>
      <c r="AZ17" s="0" t="n">
        <v>0</v>
      </c>
      <c r="BA17" s="0" t="n">
        <v>0</v>
      </c>
      <c r="BB17" s="0" t="n">
        <v>0</v>
      </c>
      <c r="BC17" s="0" t="n">
        <v>0.83</v>
      </c>
      <c r="BD17" s="0" t="n">
        <v>0.83</v>
      </c>
      <c r="BE17" s="0" t="n">
        <v>0</v>
      </c>
      <c r="BF17" s="0" t="n">
        <v>0</v>
      </c>
      <c r="BG17" s="0" t="n">
        <v>0</v>
      </c>
      <c r="BH17" s="0" t="n">
        <v>5</v>
      </c>
      <c r="BI17" s="0" t="n">
        <v>0</v>
      </c>
      <c r="BJ17" s="0" t="n">
        <v>0</v>
      </c>
      <c r="BK17" s="0" t="s">
        <v>505</v>
      </c>
      <c r="BL17" s="0" t="s">
        <v>95</v>
      </c>
    </row>
    <row r="18" customFormat="false" ht="13.8" hidden="false" customHeight="false" outlineLevel="0" collapsed="false">
      <c r="AY18" s="0" t="n">
        <v>0</v>
      </c>
      <c r="AZ18" s="0" t="n">
        <v>0</v>
      </c>
      <c r="BA18" s="0" t="n">
        <v>0</v>
      </c>
      <c r="BB18" s="0" t="n">
        <v>0</v>
      </c>
      <c r="BC18" s="0" t="n">
        <v>5</v>
      </c>
      <c r="BD18" s="0" t="n">
        <v>5</v>
      </c>
      <c r="BE18" s="0" t="n">
        <v>0</v>
      </c>
      <c r="BF18" s="0" t="n">
        <v>0</v>
      </c>
      <c r="BG18" s="0" t="n">
        <v>0</v>
      </c>
      <c r="BH18" s="0" t="n">
        <v>10</v>
      </c>
      <c r="BI18" s="0" t="n">
        <v>0</v>
      </c>
      <c r="BJ18" s="0" t="n">
        <v>0</v>
      </c>
      <c r="BK18" s="0" t="s">
        <v>506</v>
      </c>
      <c r="BL18" s="0" t="s">
        <v>241</v>
      </c>
    </row>
    <row r="19" customFormat="false" ht="13.8" hidden="false" customHeight="false" outlineLevel="0" collapsed="false">
      <c r="AY19" s="0" t="n">
        <v>0</v>
      </c>
      <c r="AZ19" s="0" t="n">
        <v>0</v>
      </c>
      <c r="BA19" s="0" t="n">
        <v>0</v>
      </c>
      <c r="BB19" s="0" t="n">
        <v>2</v>
      </c>
      <c r="BC19" s="0" t="n">
        <v>1.25</v>
      </c>
      <c r="BD19" s="0" t="n">
        <v>1.25</v>
      </c>
      <c r="BE19" s="0" t="n">
        <v>0</v>
      </c>
      <c r="BF19" s="0" t="n">
        <v>0</v>
      </c>
      <c r="BG19" s="0" t="n">
        <v>0</v>
      </c>
      <c r="BH19" s="0" t="n">
        <v>0</v>
      </c>
      <c r="BI19" s="0" t="n">
        <v>0</v>
      </c>
      <c r="BJ19" s="0" t="n">
        <v>0</v>
      </c>
      <c r="BK19" s="0" t="s">
        <v>507</v>
      </c>
      <c r="BL19" s="0" t="s">
        <v>88</v>
      </c>
    </row>
    <row r="20" customFormat="false" ht="13.8" hidden="false" customHeight="false" outlineLevel="0" collapsed="false">
      <c r="B20" s="4"/>
      <c r="AY20" s="0" t="n">
        <v>0</v>
      </c>
      <c r="AZ20" s="0" t="n">
        <v>0</v>
      </c>
      <c r="BA20" s="0" t="n">
        <v>0</v>
      </c>
      <c r="BB20" s="0" t="n">
        <v>0</v>
      </c>
      <c r="BC20" s="0" t="n">
        <v>0.54</v>
      </c>
      <c r="BD20" s="0" t="n">
        <v>0</v>
      </c>
      <c r="BE20" s="0" t="n">
        <v>0</v>
      </c>
      <c r="BF20" s="0" t="n">
        <v>0</v>
      </c>
      <c r="BG20" s="0" t="n">
        <v>0</v>
      </c>
      <c r="BH20" s="0" t="n">
        <v>7.1</v>
      </c>
      <c r="BI20" s="0" t="n">
        <v>0</v>
      </c>
      <c r="BJ20" s="0" t="n">
        <v>0</v>
      </c>
      <c r="BK20" s="0" t="s">
        <v>508</v>
      </c>
      <c r="BL20" s="0" t="s">
        <v>278</v>
      </c>
    </row>
    <row r="21" s="12" customFormat="true" ht="13.8" hidden="false" customHeight="false" outlineLevel="0" collapsed="false">
      <c r="AY21" s="12" t="n">
        <v>0</v>
      </c>
      <c r="AZ21" s="12" t="n">
        <v>0</v>
      </c>
      <c r="BA21" s="12" t="n">
        <v>0</v>
      </c>
      <c r="BB21" s="12" t="n">
        <v>0</v>
      </c>
      <c r="BC21" s="12" t="n">
        <v>0.83</v>
      </c>
      <c r="BD21" s="12" t="n">
        <v>0.2</v>
      </c>
      <c r="BE21" s="12" t="n">
        <v>0</v>
      </c>
      <c r="BF21" s="12" t="n">
        <v>0</v>
      </c>
      <c r="BG21" s="12" t="n">
        <v>0</v>
      </c>
      <c r="BH21" s="12" t="n">
        <v>4.73</v>
      </c>
      <c r="BI21" s="12" t="n">
        <v>0</v>
      </c>
      <c r="BJ21" s="12" t="n">
        <v>0</v>
      </c>
      <c r="BK21" s="12" t="s">
        <v>509</v>
      </c>
      <c r="BL21" s="12" t="s">
        <v>95</v>
      </c>
    </row>
    <row r="22" s="12" customFormat="true" ht="13.8" hidden="false" customHeight="false" outlineLevel="0" collapsed="false">
      <c r="AY22" s="12" t="n">
        <v>0</v>
      </c>
      <c r="AZ22" s="12" t="n">
        <f aca="false">3.8/4</f>
        <v>0.95</v>
      </c>
      <c r="BA22" s="12" t="n">
        <v>0</v>
      </c>
      <c r="BB22" s="12" t="n">
        <v>0</v>
      </c>
      <c r="BC22" s="12" t="n">
        <v>1.25</v>
      </c>
      <c r="BD22" s="12" t="n">
        <v>1.25</v>
      </c>
      <c r="BE22" s="12" t="n">
        <v>56.75</v>
      </c>
      <c r="BF22" s="12" t="n">
        <v>0</v>
      </c>
      <c r="BG22" s="12" t="n">
        <v>0</v>
      </c>
      <c r="BH22" s="12" t="n">
        <v>0</v>
      </c>
      <c r="BI22" s="12" t="n">
        <v>14.67</v>
      </c>
      <c r="BJ22" s="12" t="n">
        <v>0</v>
      </c>
      <c r="BK22" s="12" t="s">
        <v>510</v>
      </c>
      <c r="BL22" s="12" t="s">
        <v>88</v>
      </c>
    </row>
    <row r="23" customFormat="false" ht="13.8" hidden="false" customHeight="false" outlineLevel="0" collapsed="false">
      <c r="AY23" s="0" t="n">
        <v>0</v>
      </c>
      <c r="AZ23" s="0" t="n">
        <v>0</v>
      </c>
      <c r="BA23" s="0" t="n">
        <v>0</v>
      </c>
      <c r="BB23" s="0" t="n">
        <v>0</v>
      </c>
      <c r="BC23" s="0" t="n">
        <v>0</v>
      </c>
      <c r="BD23" s="0" t="n">
        <v>0</v>
      </c>
      <c r="BE23" s="0" t="n">
        <v>0</v>
      </c>
      <c r="BF23" s="0" t="n">
        <v>0</v>
      </c>
      <c r="BG23" s="0" t="n">
        <v>0</v>
      </c>
      <c r="BH23" s="0" t="n">
        <v>5</v>
      </c>
      <c r="BI23" s="0" t="n">
        <v>0</v>
      </c>
      <c r="BJ23" s="0" t="n">
        <v>0</v>
      </c>
      <c r="BK23" s="0" t="s">
        <v>511</v>
      </c>
      <c r="BL23" s="0" t="s">
        <v>241</v>
      </c>
    </row>
    <row r="24" customFormat="false" ht="13.8" hidden="false" customHeight="false" outlineLevel="0" collapsed="false">
      <c r="AY24" s="0" t="n">
        <v>0</v>
      </c>
      <c r="AZ24" s="0" t="n">
        <v>0</v>
      </c>
      <c r="BA24" s="0" t="n">
        <v>0</v>
      </c>
      <c r="BB24" s="0" t="n">
        <v>0</v>
      </c>
      <c r="BC24" s="0" t="n">
        <v>2.5</v>
      </c>
      <c r="BD24" s="0" t="n">
        <v>2.5</v>
      </c>
      <c r="BE24" s="0" t="n">
        <v>0</v>
      </c>
      <c r="BF24" s="0" t="n">
        <v>0</v>
      </c>
      <c r="BG24" s="0" t="n">
        <v>0</v>
      </c>
      <c r="BH24" s="0" t="n">
        <v>5</v>
      </c>
      <c r="BI24" s="0" t="n">
        <v>0</v>
      </c>
      <c r="BJ24" s="0" t="n">
        <v>0</v>
      </c>
      <c r="BK24" s="0" t="s">
        <v>512</v>
      </c>
      <c r="BL24" s="0" t="s">
        <v>278</v>
      </c>
    </row>
    <row r="25" customFormat="false" ht="13.8" hidden="false" customHeight="false" outlineLevel="0" collapsed="false">
      <c r="AY25" s="0" t="n">
        <v>0</v>
      </c>
      <c r="AZ25" s="0" t="n">
        <v>0</v>
      </c>
      <c r="BA25" s="0" t="n">
        <v>0</v>
      </c>
      <c r="BB25" s="0" t="n">
        <v>0</v>
      </c>
      <c r="BC25" s="0" t="n">
        <v>1.25</v>
      </c>
      <c r="BD25" s="0" t="n">
        <v>0.62</v>
      </c>
      <c r="BE25" s="0" t="n">
        <v>0</v>
      </c>
      <c r="BF25" s="0" t="n">
        <v>0</v>
      </c>
      <c r="BG25" s="0" t="n">
        <v>0</v>
      </c>
      <c r="BH25" s="0" t="n">
        <v>14.2</v>
      </c>
      <c r="BI25" s="0" t="n">
        <v>0</v>
      </c>
      <c r="BJ25" s="0" t="n">
        <v>0</v>
      </c>
      <c r="BK25" s="0" t="s">
        <v>513</v>
      </c>
      <c r="BL25" s="0" t="s">
        <v>241</v>
      </c>
    </row>
    <row r="26" customFormat="false" ht="13.8" hidden="false" customHeight="false" outlineLevel="0" collapsed="false">
      <c r="AY26" s="0" t="n">
        <v>0</v>
      </c>
      <c r="AZ26" s="0" t="n">
        <v>0</v>
      </c>
      <c r="BA26" s="0" t="n">
        <v>0</v>
      </c>
      <c r="BB26" s="0" t="n">
        <v>0</v>
      </c>
      <c r="BC26" s="0" t="n">
        <v>1.25</v>
      </c>
      <c r="BD26" s="0" t="n">
        <v>1.25</v>
      </c>
      <c r="BE26" s="0" t="n">
        <v>0</v>
      </c>
      <c r="BF26" s="0" t="n">
        <v>0</v>
      </c>
      <c r="BG26" s="0" t="n">
        <v>0</v>
      </c>
      <c r="BH26" s="0" t="n">
        <f aca="false">113/4</f>
        <v>28.25</v>
      </c>
      <c r="BI26" s="0" t="n">
        <v>0</v>
      </c>
      <c r="BJ26" s="0" t="n">
        <v>0</v>
      </c>
      <c r="BK26" s="0" t="s">
        <v>514</v>
      </c>
      <c r="BL26" s="0" t="s">
        <v>88</v>
      </c>
    </row>
    <row r="27" customFormat="false" ht="13.8" hidden="false" customHeight="false" outlineLevel="0" collapsed="false">
      <c r="AY27" s="0" t="n">
        <v>0</v>
      </c>
      <c r="AZ27" s="0" t="n">
        <v>0</v>
      </c>
      <c r="BA27" s="0" t="n">
        <v>0</v>
      </c>
      <c r="BB27" s="0" t="n">
        <v>0</v>
      </c>
      <c r="BC27" s="0" t="n">
        <v>0.06</v>
      </c>
      <c r="BD27" s="0" t="n">
        <v>0</v>
      </c>
      <c r="BE27" s="0" t="n">
        <v>0</v>
      </c>
      <c r="BF27" s="0" t="n">
        <v>0</v>
      </c>
      <c r="BG27" s="0" t="n">
        <v>0</v>
      </c>
      <c r="BH27" s="0" t="n">
        <v>0</v>
      </c>
      <c r="BI27" s="0" t="n">
        <v>0</v>
      </c>
      <c r="BJ27" s="0" t="n">
        <v>0</v>
      </c>
      <c r="BK27" s="0" t="s">
        <v>515</v>
      </c>
      <c r="BL27" s="0" t="s">
        <v>95</v>
      </c>
    </row>
    <row r="28" customFormat="false" ht="13.8" hidden="false" customHeight="false" outlineLevel="0" collapsed="false">
      <c r="AY28" s="0" t="n">
        <v>0</v>
      </c>
      <c r="AZ28" s="0" t="n">
        <v>0</v>
      </c>
      <c r="BA28" s="0" t="n">
        <v>0</v>
      </c>
      <c r="BB28" s="0" t="n">
        <v>0</v>
      </c>
      <c r="BC28" s="0" t="n">
        <v>0</v>
      </c>
      <c r="BD28" s="0" t="n">
        <v>0</v>
      </c>
      <c r="BE28" s="0" t="n">
        <v>0</v>
      </c>
      <c r="BF28" s="0" t="n">
        <v>0</v>
      </c>
      <c r="BG28" s="0" t="n">
        <v>0</v>
      </c>
      <c r="BH28" s="0" t="n">
        <v>0</v>
      </c>
      <c r="BI28" s="0" t="n">
        <v>0</v>
      </c>
      <c r="BJ28" s="0" t="n">
        <v>0</v>
      </c>
      <c r="BK28" s="0" t="s">
        <v>516</v>
      </c>
      <c r="BL28" s="0" t="s">
        <v>278</v>
      </c>
    </row>
    <row r="29" customFormat="false" ht="13.8" hidden="false" customHeight="false" outlineLevel="0" collapsed="false">
      <c r="AY29" s="0" t="n">
        <v>0</v>
      </c>
      <c r="AZ29" s="0" t="n">
        <v>0</v>
      </c>
      <c r="BA29" s="0" t="n">
        <v>0</v>
      </c>
      <c r="BB29" s="0" t="n">
        <v>0</v>
      </c>
      <c r="BC29" s="0" t="n">
        <v>0</v>
      </c>
      <c r="BD29" s="0" t="n">
        <v>0.83</v>
      </c>
      <c r="BE29" s="0" t="n">
        <v>0</v>
      </c>
      <c r="BF29" s="0" t="n">
        <v>0</v>
      </c>
      <c r="BG29" s="0" t="n">
        <v>0</v>
      </c>
      <c r="BH29" s="0" t="n">
        <f aca="false">114/6</f>
        <v>19</v>
      </c>
      <c r="BI29" s="0" t="n">
        <v>0</v>
      </c>
      <c r="BJ29" s="0" t="n">
        <v>0</v>
      </c>
      <c r="BK29" s="0" t="s">
        <v>517</v>
      </c>
      <c r="BL29" s="0" t="s">
        <v>95</v>
      </c>
    </row>
    <row r="30" customFormat="false" ht="13.8" hidden="false" customHeight="false" outlineLevel="0" collapsed="false">
      <c r="AY30" s="0" t="n">
        <v>0</v>
      </c>
      <c r="AZ30" s="0" t="n">
        <v>0</v>
      </c>
      <c r="BA30" s="0" t="n">
        <v>0</v>
      </c>
      <c r="BB30" s="0" t="n">
        <v>0</v>
      </c>
      <c r="BC30" s="0" t="n">
        <v>0</v>
      </c>
      <c r="BD30" s="0" t="n">
        <v>0</v>
      </c>
      <c r="BE30" s="0" t="n">
        <v>0</v>
      </c>
      <c r="BF30" s="0" t="n">
        <v>0</v>
      </c>
      <c r="BG30" s="0" t="n">
        <v>0</v>
      </c>
      <c r="BH30" s="0" t="n">
        <v>0</v>
      </c>
      <c r="BI30" s="0" t="n">
        <v>0</v>
      </c>
      <c r="BJ30" s="0" t="n">
        <v>0</v>
      </c>
      <c r="BK30" s="0" t="s">
        <v>518</v>
      </c>
      <c r="BL30" s="0" t="s">
        <v>241</v>
      </c>
    </row>
    <row r="31" customFormat="false" ht="13.8" hidden="false" customHeight="false" outlineLevel="0" collapsed="false">
      <c r="AY31" s="0" t="n">
        <v>0</v>
      </c>
      <c r="AZ31" s="0" t="n">
        <v>0</v>
      </c>
      <c r="BA31" s="0" t="n">
        <v>0</v>
      </c>
      <c r="BB31" s="0" t="n">
        <v>0</v>
      </c>
      <c r="BC31" s="0" t="n">
        <v>0</v>
      </c>
      <c r="BD31" s="0" t="n">
        <v>0</v>
      </c>
      <c r="BE31" s="0" t="n">
        <v>0</v>
      </c>
      <c r="BF31" s="0" t="n">
        <v>0</v>
      </c>
      <c r="BG31" s="0" t="n">
        <v>0</v>
      </c>
      <c r="BH31" s="0" t="n">
        <v>0</v>
      </c>
      <c r="BI31" s="0" t="n">
        <v>0</v>
      </c>
      <c r="BJ31" s="0" t="n">
        <v>0</v>
      </c>
      <c r="BK31" s="0" t="s">
        <v>519</v>
      </c>
      <c r="BL31" s="0" t="s">
        <v>372</v>
      </c>
    </row>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V3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7" activeCellId="0" sqref="I7"/>
    </sheetView>
  </sheetViews>
  <sheetFormatPr defaultRowHeight="14.25" zeroHeight="false" outlineLevelRow="0" outlineLevelCol="0"/>
  <cols>
    <col collapsed="false" customWidth="true" hidden="false" outlineLevel="0" max="1" min="1" style="0" width="53.6"/>
    <col collapsed="false" customWidth="true" hidden="false" outlineLevel="0" max="4" min="2" style="0" width="8.53"/>
    <col collapsed="false" customWidth="true" hidden="false" outlineLevel="0" max="6" min="5" style="0" width="12.93"/>
    <col collapsed="false" customWidth="true" hidden="false" outlineLevel="0" max="12" min="7" style="0" width="8.53"/>
    <col collapsed="false" customWidth="true" hidden="false" outlineLevel="0" max="13" min="13" style="0" width="13.4"/>
    <col collapsed="false" customWidth="true" hidden="false" outlineLevel="0" max="17" min="14" style="0" width="11"/>
    <col collapsed="false" customWidth="true" hidden="false" outlineLevel="0" max="18" min="18" style="0" width="13.47"/>
    <col collapsed="false" customWidth="true" hidden="false" outlineLevel="0" max="19" min="19" style="0" width="9.46"/>
    <col collapsed="false" customWidth="true" hidden="false" outlineLevel="0" max="22" min="20" style="0" width="11"/>
    <col collapsed="false" customWidth="true" hidden="false" outlineLevel="0" max="23" min="23" style="0" width="8.85"/>
    <col collapsed="false" customWidth="true" hidden="false" outlineLevel="0" max="24" min="24" style="0" width="8.27"/>
    <col collapsed="false" customWidth="true" hidden="false" outlineLevel="0" max="26" min="25" style="0" width="13.47"/>
    <col collapsed="false" customWidth="true" hidden="false" outlineLevel="0" max="27" min="27" style="0" width="18.73"/>
    <col collapsed="false" customWidth="true" hidden="false" outlineLevel="0" max="31" min="28" style="0" width="13.47"/>
    <col collapsed="false" customWidth="true" hidden="false" outlineLevel="0" max="32" min="32" style="0" width="7.53"/>
    <col collapsed="false" customWidth="true" hidden="false" outlineLevel="0" max="33" min="33" style="0" width="10.27"/>
    <col collapsed="false" customWidth="true" hidden="false" outlineLevel="0" max="35" min="34" style="0" width="7.53"/>
    <col collapsed="false" customWidth="true" hidden="false" outlineLevel="0" max="37" min="36" style="0" width="11.06"/>
    <col collapsed="false" customWidth="true" hidden="false" outlineLevel="0" max="38" min="38" style="0" width="12.33"/>
    <col collapsed="false" customWidth="true" hidden="false" outlineLevel="0" max="40" min="39" style="0" width="11.27"/>
    <col collapsed="false" customWidth="true" hidden="false" outlineLevel="0" max="41" min="41" style="0" width="9.2"/>
    <col collapsed="false" customWidth="true" hidden="false" outlineLevel="0" max="42" min="42" style="0" width="15.53"/>
    <col collapsed="false" customWidth="true" hidden="false" outlineLevel="0" max="43" min="43" style="0" width="11"/>
    <col collapsed="false" customWidth="true" hidden="false" outlineLevel="0" max="49" min="44" style="0" width="9.2"/>
    <col collapsed="false" customWidth="true" hidden="false" outlineLevel="0" max="50" min="50" style="0" width="10"/>
    <col collapsed="false" customWidth="true" hidden="false" outlineLevel="0" max="51" min="51" style="0" width="9.2"/>
    <col collapsed="false" customWidth="true" hidden="false" outlineLevel="0" max="52" min="52" style="0" width="13.72"/>
    <col collapsed="false" customWidth="true" hidden="false" outlineLevel="0" max="53" min="53" style="0" width="10.86"/>
    <col collapsed="false" customWidth="true" hidden="false" outlineLevel="0" max="54" min="54" style="0" width="12.86"/>
    <col collapsed="false" customWidth="true" hidden="false" outlineLevel="0" max="55" min="55" style="0" width="14.86"/>
    <col collapsed="false" customWidth="true" hidden="false" outlineLevel="0" max="58" min="56" style="0" width="10.94"/>
    <col collapsed="false" customWidth="true" hidden="false" outlineLevel="0" max="61" min="59" style="0" width="8.53"/>
    <col collapsed="false" customWidth="true" hidden="false" outlineLevel="0" max="62" min="62" style="0" width="10.47"/>
    <col collapsed="false" customWidth="true" hidden="false" outlineLevel="0" max="63" min="63" style="0" width="13.2"/>
    <col collapsed="false" customWidth="true" hidden="false" outlineLevel="0" max="66" min="64" style="0" width="8.53"/>
    <col collapsed="false" customWidth="true" hidden="false" outlineLevel="0" max="67" min="67" style="0" width="12.13"/>
    <col collapsed="false" customWidth="true" hidden="false" outlineLevel="0" max="69" min="68" style="0" width="11.6"/>
    <col collapsed="false" customWidth="true" hidden="false" outlineLevel="0" max="71" min="70" style="0" width="8.53"/>
    <col collapsed="false" customWidth="true" hidden="false" outlineLevel="0" max="72" min="72" style="0" width="17.67"/>
    <col collapsed="false" customWidth="true" hidden="false" outlineLevel="0" max="73" min="73" style="0" width="18.53"/>
    <col collapsed="false" customWidth="true" hidden="false" outlineLevel="0" max="74" min="74" style="0" width="14.53"/>
    <col collapsed="false" customWidth="true" hidden="false" outlineLevel="0" max="75" min="75" style="0" width="9.94"/>
    <col collapsed="false" customWidth="true" hidden="false" outlineLevel="0" max="78" min="76" style="0" width="8.53"/>
    <col collapsed="false" customWidth="true" hidden="false" outlineLevel="0" max="79" min="79" style="0" width="10.94"/>
    <col collapsed="false" customWidth="true" hidden="false" outlineLevel="0" max="80" min="80" style="0" width="8.53"/>
    <col collapsed="false" customWidth="true" hidden="false" outlineLevel="0" max="81" min="81" style="0" width="10.81"/>
    <col collapsed="false" customWidth="true" hidden="false" outlineLevel="0" max="82" min="82" style="0" width="7.46"/>
    <col collapsed="false" customWidth="true" hidden="false" outlineLevel="0" max="83" min="83" style="0" width="12.13"/>
    <col collapsed="false" customWidth="true" hidden="false" outlineLevel="0" max="87" min="84" style="0" width="8.53"/>
    <col collapsed="false" customWidth="true" hidden="false" outlineLevel="0" max="88" min="88" style="0" width="12.13"/>
    <col collapsed="false" customWidth="true" hidden="false" outlineLevel="0" max="93" min="89" style="0" width="8.53"/>
    <col collapsed="false" customWidth="true" hidden="false" outlineLevel="0" max="95" min="94" style="0" width="13.4"/>
    <col collapsed="false" customWidth="true" hidden="false" outlineLevel="0" max="96" min="96" style="0" width="11.66"/>
    <col collapsed="false" customWidth="true" hidden="false" outlineLevel="0" max="97" min="97" style="0" width="11.4"/>
    <col collapsed="false" customWidth="true" hidden="false" outlineLevel="0" max="1025" min="98" style="0" width="8.53"/>
  </cols>
  <sheetData>
    <row r="1" customFormat="false" ht="13.8" hidden="false" customHeight="false" outlineLevel="0" collapsed="false">
      <c r="A1" s="12" t="s">
        <v>0</v>
      </c>
      <c r="B1" s="0" t="s">
        <v>50</v>
      </c>
      <c r="C1" s="0" t="s">
        <v>1</v>
      </c>
      <c r="D1" s="1" t="s">
        <v>64</v>
      </c>
      <c r="E1" s="1" t="s">
        <v>293</v>
      </c>
      <c r="F1" s="1" t="s">
        <v>520</v>
      </c>
      <c r="G1" s="0" t="s">
        <v>175</v>
      </c>
      <c r="H1" s="0" t="s">
        <v>224</v>
      </c>
      <c r="I1" s="1" t="s">
        <v>462</v>
      </c>
      <c r="J1" s="0" t="s">
        <v>255</v>
      </c>
      <c r="K1" s="0" t="s">
        <v>41</v>
      </c>
      <c r="L1" s="0" t="s">
        <v>15</v>
      </c>
      <c r="M1" s="0" t="s">
        <v>42</v>
      </c>
      <c r="N1" s="0" t="s">
        <v>16</v>
      </c>
      <c r="O1" s="0" t="s">
        <v>128</v>
      </c>
      <c r="P1" s="0" t="s">
        <v>46</v>
      </c>
      <c r="Q1" s="0" t="s">
        <v>17</v>
      </c>
      <c r="R1" s="0" t="s">
        <v>377</v>
      </c>
      <c r="S1" s="0" t="s">
        <v>78</v>
      </c>
      <c r="T1" s="0" t="s">
        <v>267</v>
      </c>
      <c r="U1" s="0" t="s">
        <v>263</v>
      </c>
      <c r="V1" s="0" t="s">
        <v>2</v>
      </c>
      <c r="W1" s="0" t="s">
        <v>108</v>
      </c>
      <c r="X1" s="1" t="s">
        <v>191</v>
      </c>
      <c r="Y1" s="1" t="s">
        <v>521</v>
      </c>
      <c r="Z1" s="1" t="s">
        <v>307</v>
      </c>
      <c r="AA1" s="1" t="s">
        <v>522</v>
      </c>
      <c r="AB1" s="1" t="s">
        <v>523</v>
      </c>
      <c r="AC1" s="1" t="s">
        <v>524</v>
      </c>
      <c r="AD1" s="1" t="s">
        <v>73</v>
      </c>
      <c r="AE1" s="1" t="s">
        <v>525</v>
      </c>
      <c r="AF1" s="1" t="s">
        <v>166</v>
      </c>
      <c r="AG1" s="1" t="s">
        <v>275</v>
      </c>
      <c r="AH1" s="1" t="s">
        <v>33</v>
      </c>
      <c r="AI1" s="1" t="s">
        <v>73</v>
      </c>
      <c r="AJ1" s="1" t="s">
        <v>197</v>
      </c>
      <c r="AK1" s="1" t="s">
        <v>259</v>
      </c>
      <c r="AL1" s="1" t="s">
        <v>526</v>
      </c>
      <c r="AM1" s="1" t="s">
        <v>37</v>
      </c>
      <c r="AN1" s="1" t="s">
        <v>43</v>
      </c>
      <c r="AO1" s="0" t="s">
        <v>57</v>
      </c>
      <c r="AP1" s="1" t="s">
        <v>527</v>
      </c>
      <c r="AQ1" s="0" t="s">
        <v>49</v>
      </c>
      <c r="AR1" s="0" t="s">
        <v>331</v>
      </c>
      <c r="AS1" s="0" t="s">
        <v>198</v>
      </c>
      <c r="AT1" s="0" t="s">
        <v>172</v>
      </c>
      <c r="AU1" s="0" t="s">
        <v>11</v>
      </c>
      <c r="AV1" s="0" t="s">
        <v>466</v>
      </c>
      <c r="AW1" s="0" t="s">
        <v>104</v>
      </c>
      <c r="AX1" s="0" t="s">
        <v>194</v>
      </c>
      <c r="AY1" s="0" t="s">
        <v>46</v>
      </c>
      <c r="AZ1" s="0" t="s">
        <v>528</v>
      </c>
      <c r="BA1" s="0" t="s">
        <v>58</v>
      </c>
      <c r="BB1" s="0" t="s">
        <v>529</v>
      </c>
      <c r="BC1" s="0" t="s">
        <v>167</v>
      </c>
      <c r="BD1" s="0" t="s">
        <v>254</v>
      </c>
      <c r="BE1" s="0" t="s">
        <v>253</v>
      </c>
      <c r="BF1" s="0" t="s">
        <v>66</v>
      </c>
      <c r="BG1" s="0" t="s">
        <v>47</v>
      </c>
      <c r="BH1" s="1" t="s">
        <v>36</v>
      </c>
      <c r="BI1" s="1" t="s">
        <v>34</v>
      </c>
      <c r="BJ1" s="1" t="s">
        <v>82</v>
      </c>
      <c r="BK1" s="1" t="s">
        <v>422</v>
      </c>
      <c r="BL1" s="0" t="s">
        <v>39</v>
      </c>
      <c r="BM1" s="0" t="s">
        <v>40</v>
      </c>
      <c r="BN1" s="0" t="s">
        <v>3</v>
      </c>
      <c r="BO1" s="0" t="s">
        <v>52</v>
      </c>
      <c r="BP1" s="0" t="s">
        <v>25</v>
      </c>
      <c r="BQ1" s="0" t="s">
        <v>26</v>
      </c>
      <c r="BR1" s="0" t="s">
        <v>76</v>
      </c>
      <c r="BS1" s="0" t="s">
        <v>44</v>
      </c>
      <c r="BT1" s="0" t="s">
        <v>51</v>
      </c>
      <c r="BU1" s="0" t="s">
        <v>260</v>
      </c>
      <c r="BV1" s="0" t="s">
        <v>200</v>
      </c>
      <c r="BW1" s="0" t="s">
        <v>530</v>
      </c>
      <c r="BX1" s="0" t="s">
        <v>6</v>
      </c>
      <c r="BY1" s="0" t="s">
        <v>333</v>
      </c>
      <c r="BZ1" s="17" t="s">
        <v>80</v>
      </c>
      <c r="CA1" s="18" t="s">
        <v>338</v>
      </c>
      <c r="CB1" s="17" t="s">
        <v>69</v>
      </c>
      <c r="CC1" s="18" t="s">
        <v>60</v>
      </c>
      <c r="CD1" s="17" t="s">
        <v>77</v>
      </c>
      <c r="CE1" s="18" t="s">
        <v>27</v>
      </c>
      <c r="CF1" s="17" t="s">
        <v>23</v>
      </c>
      <c r="CG1" s="18" t="s">
        <v>130</v>
      </c>
      <c r="CH1" s="18" t="s">
        <v>236</v>
      </c>
      <c r="CI1" s="17" t="s">
        <v>62</v>
      </c>
      <c r="CJ1" s="19" t="s">
        <v>72</v>
      </c>
      <c r="CK1" s="17" t="s">
        <v>79</v>
      </c>
      <c r="CL1" s="18" t="s">
        <v>81</v>
      </c>
      <c r="CM1" s="17" t="s">
        <v>18</v>
      </c>
      <c r="CN1" s="18" t="s">
        <v>145</v>
      </c>
      <c r="CO1" s="18" t="s">
        <v>236</v>
      </c>
      <c r="CP1" s="19" t="s">
        <v>70</v>
      </c>
      <c r="CQ1" s="19" t="s">
        <v>531</v>
      </c>
      <c r="CR1" s="20" t="s">
        <v>24</v>
      </c>
      <c r="CS1" s="17" t="s">
        <v>336</v>
      </c>
      <c r="CT1" s="17" t="s">
        <v>12</v>
      </c>
      <c r="CU1" s="17" t="s">
        <v>84</v>
      </c>
      <c r="CV1" s="17" t="s">
        <v>85</v>
      </c>
    </row>
    <row r="2" customFormat="false" ht="14.25" hidden="false" customHeight="false" outlineLevel="0" collapsed="false">
      <c r="A2" s="0" t="s">
        <v>532</v>
      </c>
      <c r="B2" s="0" t="n">
        <f aca="false">50/4</f>
        <v>12.5</v>
      </c>
      <c r="C2" s="0" t="n">
        <f aca="false">700/4</f>
        <v>175</v>
      </c>
      <c r="D2" s="0" t="n">
        <v>0</v>
      </c>
      <c r="E2" s="0" t="n">
        <v>0</v>
      </c>
      <c r="F2" s="0" t="n">
        <v>0</v>
      </c>
      <c r="G2" s="0" t="n">
        <v>0</v>
      </c>
      <c r="H2" s="0" t="n">
        <v>0</v>
      </c>
      <c r="I2" s="0" t="n">
        <v>0</v>
      </c>
      <c r="J2" s="0" t="n">
        <v>0</v>
      </c>
      <c r="K2" s="0" t="n">
        <v>0</v>
      </c>
      <c r="L2" s="0" t="n">
        <v>0</v>
      </c>
      <c r="M2" s="0" t="n">
        <v>0</v>
      </c>
      <c r="N2" s="0" t="n">
        <v>0</v>
      </c>
      <c r="O2" s="0" t="n">
        <v>0</v>
      </c>
      <c r="P2" s="0" t="n">
        <v>0</v>
      </c>
      <c r="Q2" s="0" t="n">
        <v>0</v>
      </c>
      <c r="R2" s="0" t="n">
        <v>0</v>
      </c>
      <c r="S2" s="0" t="n">
        <v>0</v>
      </c>
      <c r="T2" s="0" t="n">
        <v>0</v>
      </c>
      <c r="U2" s="0" t="n">
        <v>0</v>
      </c>
      <c r="V2" s="0" t="n">
        <v>0</v>
      </c>
      <c r="W2" s="0" t="n">
        <v>0</v>
      </c>
      <c r="X2" s="0" t="n">
        <v>0</v>
      </c>
      <c r="Y2" s="0" t="n">
        <v>0</v>
      </c>
      <c r="Z2" s="0" t="n">
        <v>0</v>
      </c>
      <c r="AA2" s="0" t="n">
        <v>0</v>
      </c>
      <c r="AB2" s="0" t="n">
        <v>0</v>
      </c>
      <c r="AC2" s="0" t="n">
        <v>0</v>
      </c>
      <c r="AD2" s="0" t="n">
        <v>0</v>
      </c>
      <c r="AE2" s="0" t="n">
        <v>0</v>
      </c>
      <c r="AF2" s="0" t="n">
        <v>0</v>
      </c>
      <c r="AG2" s="0" t="n">
        <v>0</v>
      </c>
      <c r="AH2" s="0" t="n">
        <v>0</v>
      </c>
      <c r="AI2" s="0" t="n">
        <v>0</v>
      </c>
      <c r="AJ2" s="0" t="n">
        <v>0</v>
      </c>
      <c r="AK2" s="0" t="n">
        <v>0</v>
      </c>
      <c r="AL2" s="0" t="n">
        <v>0</v>
      </c>
      <c r="AM2" s="0" t="n">
        <v>0</v>
      </c>
      <c r="AN2" s="0" t="n">
        <v>0</v>
      </c>
      <c r="AO2" s="0" t="n">
        <v>0</v>
      </c>
      <c r="AP2" s="0" t="n">
        <v>0</v>
      </c>
      <c r="AQ2" s="0" t="n">
        <v>0</v>
      </c>
      <c r="AR2" s="0" t="n">
        <v>0</v>
      </c>
      <c r="AS2" s="0" t="n">
        <v>0</v>
      </c>
      <c r="AT2" s="0" t="n">
        <v>0</v>
      </c>
      <c r="AU2" s="0" t="n">
        <v>0</v>
      </c>
      <c r="AV2" s="0" t="n">
        <v>0</v>
      </c>
      <c r="AW2" s="0" t="n">
        <v>0</v>
      </c>
      <c r="AX2" s="0" t="n">
        <v>0</v>
      </c>
      <c r="AY2" s="0" t="n">
        <v>0</v>
      </c>
      <c r="AZ2" s="0" t="n">
        <v>0</v>
      </c>
      <c r="BA2" s="0" t="n">
        <v>0</v>
      </c>
      <c r="BB2" s="0" t="n">
        <v>0</v>
      </c>
      <c r="BC2" s="0" t="n">
        <v>0</v>
      </c>
      <c r="BD2" s="0" t="n">
        <v>0</v>
      </c>
      <c r="BE2" s="0" t="n">
        <v>0</v>
      </c>
      <c r="BF2" s="0" t="n">
        <v>0</v>
      </c>
      <c r="BG2" s="0" t="n">
        <v>0</v>
      </c>
      <c r="BH2" s="0" t="n">
        <v>0</v>
      </c>
      <c r="BI2" s="0" t="n">
        <v>0</v>
      </c>
      <c r="BJ2" s="0" t="n">
        <v>0</v>
      </c>
      <c r="BK2" s="0" t="n">
        <v>0</v>
      </c>
      <c r="BL2" s="0" t="n">
        <v>0</v>
      </c>
      <c r="BM2" s="0" t="n">
        <v>0</v>
      </c>
      <c r="BN2" s="0" t="n">
        <v>0</v>
      </c>
      <c r="BO2" s="0" t="n">
        <v>0</v>
      </c>
      <c r="BP2" s="0" t="n">
        <v>0</v>
      </c>
      <c r="BQ2" s="0" t="n">
        <v>0</v>
      </c>
      <c r="BR2" s="0" t="n">
        <v>0</v>
      </c>
      <c r="BS2" s="0" t="n">
        <v>0</v>
      </c>
      <c r="BT2" s="0" t="n">
        <v>0</v>
      </c>
      <c r="BU2" s="0" t="n">
        <v>0</v>
      </c>
      <c r="BV2" s="0" t="n">
        <v>0</v>
      </c>
      <c r="BW2" s="0" t="n">
        <v>0</v>
      </c>
      <c r="BX2" s="0" t="n">
        <f aca="false">900/4</f>
        <v>225</v>
      </c>
      <c r="BY2" s="0" t="n">
        <v>0</v>
      </c>
      <c r="BZ2" s="0" t="n">
        <f aca="false">9/4</f>
        <v>2.25</v>
      </c>
      <c r="CA2" s="0" t="n">
        <v>0</v>
      </c>
      <c r="CB2" s="0" t="n">
        <v>0</v>
      </c>
      <c r="CC2" s="0" t="n">
        <v>0</v>
      </c>
      <c r="CD2" s="0" t="n">
        <v>0</v>
      </c>
      <c r="CE2" s="0" t="n">
        <v>0</v>
      </c>
      <c r="CF2" s="0" t="n">
        <v>0</v>
      </c>
      <c r="CG2" s="0" t="n">
        <v>5</v>
      </c>
      <c r="CH2" s="0" t="n">
        <v>2</v>
      </c>
      <c r="CI2" s="0" t="n">
        <v>0</v>
      </c>
      <c r="CJ2" s="0" t="n">
        <f aca="false">1/4</f>
        <v>0.25</v>
      </c>
      <c r="CK2" s="0" t="n">
        <f aca="false">5/4</f>
        <v>1.25</v>
      </c>
      <c r="CL2" s="0" t="n">
        <f aca="false">5/4</f>
        <v>1.25</v>
      </c>
      <c r="CM2" s="0" t="n">
        <f aca="false">375/4</f>
        <v>93.75</v>
      </c>
      <c r="CN2" s="0" t="n">
        <f aca="false">5/4</f>
        <v>1.25</v>
      </c>
      <c r="CO2" s="0" t="n">
        <v>0</v>
      </c>
      <c r="CP2" s="0" t="n">
        <v>8.3</v>
      </c>
      <c r="CQ2" s="0" t="n">
        <v>0</v>
      </c>
      <c r="CR2" s="0" t="n">
        <v>0</v>
      </c>
      <c r="CS2" s="0" t="n">
        <f aca="false">125/4</f>
        <v>31.25</v>
      </c>
      <c r="CT2" s="0" t="n">
        <f aca="false">15/4</f>
        <v>3.75</v>
      </c>
      <c r="CU2" s="0" t="s">
        <v>533</v>
      </c>
      <c r="CV2" s="0" t="s">
        <v>88</v>
      </c>
    </row>
    <row r="3" customFormat="false" ht="14.25" hidden="false" customHeight="false" outlineLevel="0" collapsed="false">
      <c r="A3" s="0" t="s">
        <v>534</v>
      </c>
      <c r="B3" s="0" t="n">
        <f aca="false">27/6</f>
        <v>4.5</v>
      </c>
      <c r="C3" s="0" t="n">
        <f aca="false">150/6</f>
        <v>25</v>
      </c>
      <c r="D3" s="0" t="n">
        <v>0</v>
      </c>
      <c r="E3" s="0" t="n">
        <v>0</v>
      </c>
      <c r="F3" s="0" t="n">
        <v>0</v>
      </c>
      <c r="G3" s="0" t="n">
        <v>0</v>
      </c>
      <c r="H3" s="0" t="n">
        <v>0</v>
      </c>
      <c r="I3" s="0" t="n">
        <v>0</v>
      </c>
      <c r="J3" s="0" t="n">
        <v>0</v>
      </c>
      <c r="K3" s="0" t="n">
        <v>0</v>
      </c>
      <c r="L3" s="0" t="n">
        <v>0</v>
      </c>
      <c r="M3" s="0" t="n">
        <v>0</v>
      </c>
      <c r="N3" s="0" t="n">
        <v>0</v>
      </c>
      <c r="O3" s="0" t="n">
        <v>0</v>
      </c>
      <c r="P3" s="0" t="n">
        <v>0</v>
      </c>
      <c r="Q3" s="0" t="n">
        <v>0</v>
      </c>
      <c r="R3" s="0" t="n">
        <v>0</v>
      </c>
      <c r="S3" s="0" t="n">
        <v>0</v>
      </c>
      <c r="T3" s="0" t="n">
        <v>0</v>
      </c>
      <c r="U3" s="0" t="n">
        <v>0</v>
      </c>
      <c r="V3" s="0" t="n">
        <v>0</v>
      </c>
      <c r="W3" s="0" t="n">
        <v>0</v>
      </c>
      <c r="X3" s="0" t="n">
        <v>0</v>
      </c>
      <c r="Y3" s="0" t="n">
        <v>0</v>
      </c>
      <c r="Z3" s="0" t="n">
        <v>0</v>
      </c>
      <c r="AA3" s="0" t="n">
        <v>0</v>
      </c>
      <c r="AB3" s="0" t="n">
        <v>0</v>
      </c>
      <c r="AC3" s="0" t="n">
        <v>0</v>
      </c>
      <c r="AD3" s="0" t="n">
        <v>0</v>
      </c>
      <c r="AE3" s="0" t="n">
        <v>0</v>
      </c>
      <c r="AF3" s="0" t="n">
        <v>0</v>
      </c>
      <c r="AG3" s="0" t="n">
        <v>0</v>
      </c>
      <c r="AH3" s="0" t="n">
        <v>0</v>
      </c>
      <c r="AI3" s="0" t="n">
        <v>0</v>
      </c>
      <c r="AJ3" s="0" t="n">
        <v>0</v>
      </c>
      <c r="AK3" s="0" t="n">
        <v>0</v>
      </c>
      <c r="AL3" s="0" t="n">
        <v>0</v>
      </c>
      <c r="AM3" s="0" t="n">
        <v>0</v>
      </c>
      <c r="AN3" s="0" t="n">
        <v>0</v>
      </c>
      <c r="AO3" s="0" t="n">
        <v>0</v>
      </c>
      <c r="AP3" s="0" t="n">
        <v>0</v>
      </c>
      <c r="AQ3" s="0" t="n">
        <v>0</v>
      </c>
      <c r="AR3" s="0" t="n">
        <v>0</v>
      </c>
      <c r="AS3" s="0" t="n">
        <v>0</v>
      </c>
      <c r="AT3" s="0" t="n">
        <v>0</v>
      </c>
      <c r="AU3" s="0" t="n">
        <v>0</v>
      </c>
      <c r="AV3" s="0" t="n">
        <v>0</v>
      </c>
      <c r="AW3" s="0" t="n">
        <v>0</v>
      </c>
      <c r="AX3" s="0" t="n">
        <v>0</v>
      </c>
      <c r="AY3" s="0" t="n">
        <v>0</v>
      </c>
      <c r="AZ3" s="0" t="n">
        <v>0</v>
      </c>
      <c r="BA3" s="0" t="n">
        <v>0</v>
      </c>
      <c r="BB3" s="0" t="n">
        <v>0</v>
      </c>
      <c r="BC3" s="0" t="n">
        <v>0</v>
      </c>
      <c r="BD3" s="0" t="n">
        <v>0</v>
      </c>
      <c r="BE3" s="0" t="n">
        <v>0</v>
      </c>
      <c r="BF3" s="0" t="n">
        <v>0</v>
      </c>
      <c r="BG3" s="0" t="n">
        <v>0</v>
      </c>
      <c r="BH3" s="0" t="n">
        <v>0</v>
      </c>
      <c r="BI3" s="0" t="n">
        <v>0</v>
      </c>
      <c r="BJ3" s="0" t="n">
        <v>0</v>
      </c>
      <c r="BK3" s="0" t="n">
        <v>0</v>
      </c>
      <c r="BL3" s="0" t="n">
        <v>0</v>
      </c>
      <c r="BM3" s="0" t="n">
        <v>0</v>
      </c>
      <c r="BN3" s="0" t="n">
        <v>0</v>
      </c>
      <c r="BO3" s="0" t="n">
        <v>0</v>
      </c>
      <c r="BP3" s="0" t="n">
        <v>0</v>
      </c>
      <c r="BQ3" s="0" t="n">
        <v>0</v>
      </c>
      <c r="BR3" s="0" t="n">
        <v>0</v>
      </c>
      <c r="BS3" s="0" t="n">
        <v>0</v>
      </c>
      <c r="BT3" s="0" t="n">
        <v>0</v>
      </c>
      <c r="BU3" s="0" t="n">
        <v>0</v>
      </c>
      <c r="BV3" s="0" t="n">
        <v>0</v>
      </c>
      <c r="BW3" s="0" t="n">
        <v>0</v>
      </c>
      <c r="BX3" s="0" t="n">
        <f aca="false">1500/6</f>
        <v>250</v>
      </c>
      <c r="BY3" s="0" t="n">
        <v>0</v>
      </c>
      <c r="BZ3" s="0" t="n">
        <f aca="false">15/6</f>
        <v>2.5</v>
      </c>
      <c r="CA3" s="16" t="n">
        <v>19.16</v>
      </c>
      <c r="CB3" s="0" t="n">
        <v>16.6</v>
      </c>
      <c r="CC3" s="0" t="n">
        <v>33.3</v>
      </c>
      <c r="CD3" s="0" t="n">
        <v>66.66</v>
      </c>
      <c r="CE3" s="0" t="n">
        <v>75.3</v>
      </c>
      <c r="CF3" s="0" t="n">
        <v>20</v>
      </c>
      <c r="CG3" s="0" t="n">
        <v>0</v>
      </c>
      <c r="CH3" s="0" t="n">
        <v>0</v>
      </c>
      <c r="CI3" s="0" t="n">
        <v>8.3</v>
      </c>
      <c r="CJ3" s="0" t="n">
        <v>0.33</v>
      </c>
      <c r="CK3" s="0" t="n">
        <v>5</v>
      </c>
      <c r="CL3" s="0" t="n">
        <v>0.83</v>
      </c>
      <c r="CM3" s="0" t="n">
        <v>0</v>
      </c>
      <c r="CN3" s="0" t="n">
        <v>0</v>
      </c>
      <c r="CO3" s="0" t="n">
        <v>0</v>
      </c>
      <c r="CP3" s="0" t="n">
        <v>5.5</v>
      </c>
      <c r="CQ3" s="0" t="n">
        <v>0</v>
      </c>
      <c r="CR3" s="0" t="n">
        <v>0</v>
      </c>
      <c r="CS3" s="0" t="n">
        <v>33.3</v>
      </c>
      <c r="CT3" s="0" t="n">
        <v>0</v>
      </c>
      <c r="CU3" s="0" t="s">
        <v>535</v>
      </c>
      <c r="CV3" s="0" t="s">
        <v>95</v>
      </c>
    </row>
    <row r="4" customFormat="false" ht="14.25" hidden="false" customHeight="false" outlineLevel="0" collapsed="false">
      <c r="A4" s="0" t="s">
        <v>536</v>
      </c>
      <c r="B4" s="0" t="n">
        <v>8.43</v>
      </c>
      <c r="C4" s="0" t="n">
        <f aca="false">50/8</f>
        <v>6.25</v>
      </c>
      <c r="D4" s="0" t="n">
        <v>0</v>
      </c>
      <c r="E4" s="0" t="n">
        <v>0</v>
      </c>
      <c r="F4" s="0" t="n">
        <v>0</v>
      </c>
      <c r="G4" s="0" t="n">
        <v>0</v>
      </c>
      <c r="H4" s="0" t="n">
        <v>0</v>
      </c>
      <c r="I4" s="0" t="n">
        <v>0</v>
      </c>
      <c r="J4" s="0" t="n">
        <v>0</v>
      </c>
      <c r="K4" s="0" t="n">
        <v>0</v>
      </c>
      <c r="L4" s="0" t="n">
        <v>0</v>
      </c>
      <c r="M4" s="0" t="n">
        <v>0</v>
      </c>
      <c r="N4" s="0" t="n">
        <v>0</v>
      </c>
      <c r="O4" s="0" t="n">
        <v>0</v>
      </c>
      <c r="P4" s="0" t="n">
        <v>0</v>
      </c>
      <c r="Q4" s="0" t="n">
        <v>0</v>
      </c>
      <c r="R4" s="0" t="n">
        <v>0</v>
      </c>
      <c r="S4" s="0" t="n">
        <v>0</v>
      </c>
      <c r="T4" s="0" t="n">
        <v>0</v>
      </c>
      <c r="U4" s="0" t="n">
        <v>0</v>
      </c>
      <c r="V4" s="0" t="n">
        <v>0</v>
      </c>
      <c r="W4" s="0" t="n">
        <v>0</v>
      </c>
      <c r="X4" s="0" t="n">
        <v>0</v>
      </c>
      <c r="Y4" s="0" t="n">
        <v>0</v>
      </c>
      <c r="Z4" s="0" t="n">
        <v>0</v>
      </c>
      <c r="AA4" s="0" t="n">
        <v>0</v>
      </c>
      <c r="AB4" s="0" t="n">
        <v>0</v>
      </c>
      <c r="AC4" s="0" t="n">
        <f aca="false">240/8</f>
        <v>30</v>
      </c>
      <c r="AD4" s="0" t="n">
        <v>0</v>
      </c>
      <c r="AE4" s="0" t="n">
        <v>0</v>
      </c>
      <c r="AF4" s="0" t="n">
        <v>0</v>
      </c>
      <c r="AG4" s="0" t="n">
        <v>0</v>
      </c>
      <c r="AH4" s="0" t="n">
        <v>0</v>
      </c>
      <c r="AI4" s="0" t="n">
        <v>0</v>
      </c>
      <c r="AJ4" s="0" t="n">
        <v>0</v>
      </c>
      <c r="AK4" s="0" t="n">
        <v>0</v>
      </c>
      <c r="AL4" s="0" t="n">
        <v>0</v>
      </c>
      <c r="AM4" s="0" t="n">
        <v>0</v>
      </c>
      <c r="AN4" s="0" t="n">
        <v>0</v>
      </c>
      <c r="AO4" s="0" t="n">
        <f aca="false">660/8</f>
        <v>82.5</v>
      </c>
      <c r="AP4" s="0" t="n">
        <v>0</v>
      </c>
      <c r="AQ4" s="0" t="n">
        <v>0</v>
      </c>
      <c r="AR4" s="0" t="n">
        <v>0</v>
      </c>
      <c r="AS4" s="0" t="n">
        <v>0</v>
      </c>
      <c r="AT4" s="0" t="n">
        <v>0</v>
      </c>
      <c r="AU4" s="0" t="n">
        <v>0</v>
      </c>
      <c r="AV4" s="0" t="n">
        <v>0</v>
      </c>
      <c r="AW4" s="0" t="n">
        <v>0</v>
      </c>
      <c r="AX4" s="0" t="n">
        <v>0</v>
      </c>
      <c r="AY4" s="0" t="n">
        <v>0</v>
      </c>
      <c r="AZ4" s="0" t="n">
        <v>0</v>
      </c>
      <c r="BA4" s="0" t="n">
        <v>0</v>
      </c>
      <c r="BB4" s="0" t="n">
        <v>0</v>
      </c>
      <c r="BC4" s="0" t="n">
        <v>0</v>
      </c>
      <c r="BD4" s="0" t="n">
        <v>8</v>
      </c>
      <c r="BE4" s="0" t="n">
        <v>0</v>
      </c>
      <c r="BF4" s="0" t="n">
        <v>0</v>
      </c>
      <c r="BG4" s="0" t="n">
        <v>0</v>
      </c>
      <c r="BH4" s="0" t="n">
        <v>0</v>
      </c>
      <c r="BI4" s="0" t="n">
        <v>0</v>
      </c>
      <c r="BJ4" s="0" t="n">
        <v>0</v>
      </c>
      <c r="BK4" s="0" t="n">
        <v>0</v>
      </c>
      <c r="BL4" s="0" t="n">
        <v>0</v>
      </c>
      <c r="BM4" s="0" t="n">
        <v>0</v>
      </c>
      <c r="BN4" s="0" t="n">
        <v>0.47</v>
      </c>
      <c r="BO4" s="0" t="n">
        <v>0</v>
      </c>
      <c r="BP4" s="0" t="n">
        <v>0</v>
      </c>
      <c r="BQ4" s="0" t="n">
        <v>0</v>
      </c>
      <c r="BR4" s="0" t="n">
        <v>0</v>
      </c>
      <c r="BS4" s="0" t="n">
        <v>0</v>
      </c>
      <c r="BT4" s="0" t="n">
        <v>1.87</v>
      </c>
      <c r="BU4" s="0" t="n">
        <v>0</v>
      </c>
      <c r="BV4" s="0" t="n">
        <v>0</v>
      </c>
      <c r="BW4" s="0" t="n">
        <v>0</v>
      </c>
      <c r="BX4" s="0" t="n">
        <f aca="false">450/8</f>
        <v>56.25</v>
      </c>
      <c r="BY4" s="0" t="n">
        <v>0</v>
      </c>
      <c r="BZ4" s="0" t="n">
        <f aca="false">6/8</f>
        <v>0.75</v>
      </c>
      <c r="CA4" s="0" t="n">
        <v>0</v>
      </c>
      <c r="CB4" s="0" t="n">
        <v>0</v>
      </c>
      <c r="CC4" s="0" t="n">
        <v>0</v>
      </c>
      <c r="CD4" s="0" t="n">
        <v>0</v>
      </c>
      <c r="CE4" s="0" t="n">
        <v>0</v>
      </c>
      <c r="CF4" s="0" t="n">
        <v>0</v>
      </c>
      <c r="CG4" s="0" t="n">
        <v>0</v>
      </c>
      <c r="CH4" s="0" t="n">
        <v>0</v>
      </c>
      <c r="CI4" s="0" t="n">
        <v>0</v>
      </c>
      <c r="CJ4" s="0" t="n">
        <v>0</v>
      </c>
      <c r="CK4" s="0" t="n">
        <v>0.62</v>
      </c>
      <c r="CL4" s="0" t="n">
        <v>0.62</v>
      </c>
      <c r="CM4" s="0" t="n">
        <v>0</v>
      </c>
      <c r="CN4" s="0" t="n">
        <v>0</v>
      </c>
      <c r="CO4" s="0" t="n">
        <v>0</v>
      </c>
      <c r="CP4" s="0" t="n">
        <v>0</v>
      </c>
      <c r="CQ4" s="0" t="n">
        <v>0</v>
      </c>
      <c r="CR4" s="0" t="n">
        <v>0</v>
      </c>
      <c r="CS4" s="0" t="n">
        <v>0</v>
      </c>
      <c r="CT4" s="0" t="n">
        <f aca="false">10/8</f>
        <v>1.25</v>
      </c>
      <c r="CU4" s="0" t="s">
        <v>537</v>
      </c>
      <c r="CV4" s="0" t="s">
        <v>216</v>
      </c>
    </row>
    <row r="5" customFormat="false" ht="14.25" hidden="false" customHeight="false" outlineLevel="0" collapsed="false">
      <c r="A5" s="0" t="s">
        <v>538</v>
      </c>
      <c r="B5" s="0" t="n">
        <v>0</v>
      </c>
      <c r="C5" s="0" t="n">
        <f aca="false">75/4</f>
        <v>18.75</v>
      </c>
      <c r="D5" s="0" t="n">
        <v>0</v>
      </c>
      <c r="E5" s="0" t="n">
        <v>0</v>
      </c>
      <c r="F5" s="0" t="n">
        <v>0</v>
      </c>
      <c r="G5" s="0" t="n">
        <v>0</v>
      </c>
      <c r="H5" s="0" t="n">
        <v>0</v>
      </c>
      <c r="I5" s="0" t="n">
        <v>0</v>
      </c>
      <c r="J5" s="0" t="n">
        <v>0</v>
      </c>
      <c r="K5" s="0" t="n">
        <v>0</v>
      </c>
      <c r="L5" s="0" t="n">
        <v>0</v>
      </c>
      <c r="M5" s="0" t="n">
        <v>0</v>
      </c>
      <c r="N5" s="0" t="n">
        <v>0</v>
      </c>
      <c r="O5" s="0" t="n">
        <v>0</v>
      </c>
      <c r="P5" s="0" t="n">
        <v>0</v>
      </c>
      <c r="Q5" s="0" t="n">
        <v>0</v>
      </c>
      <c r="R5" s="0" t="n">
        <v>0</v>
      </c>
      <c r="S5" s="0" t="n">
        <v>0</v>
      </c>
      <c r="T5" s="0" t="n">
        <v>0</v>
      </c>
      <c r="U5" s="0" t="n">
        <v>0</v>
      </c>
      <c r="V5" s="0" t="n">
        <v>0</v>
      </c>
      <c r="W5" s="0" t="n">
        <v>0</v>
      </c>
      <c r="X5" s="0" t="n">
        <v>0</v>
      </c>
      <c r="Y5" s="0" t="n">
        <v>0</v>
      </c>
      <c r="Z5" s="0" t="n">
        <v>0</v>
      </c>
      <c r="AA5" s="0" t="n">
        <v>0</v>
      </c>
      <c r="AB5" s="0" t="n">
        <v>0</v>
      </c>
      <c r="AC5" s="0" t="n">
        <v>0</v>
      </c>
      <c r="AD5" s="0" t="n">
        <v>0</v>
      </c>
      <c r="AE5" s="0" t="n">
        <v>0</v>
      </c>
      <c r="AF5" s="0" t="n">
        <v>0</v>
      </c>
      <c r="AG5" s="0" t="n">
        <v>0</v>
      </c>
      <c r="AH5" s="0" t="n">
        <v>0</v>
      </c>
      <c r="AI5" s="0" t="n">
        <v>0</v>
      </c>
      <c r="AJ5" s="0" t="n">
        <v>0</v>
      </c>
      <c r="AK5" s="0" t="n">
        <v>0</v>
      </c>
      <c r="AL5" s="0" t="n">
        <v>0</v>
      </c>
      <c r="AM5" s="0" t="n">
        <v>0</v>
      </c>
      <c r="AN5" s="0" t="n">
        <v>0</v>
      </c>
      <c r="AO5" s="0" t="n">
        <v>0</v>
      </c>
      <c r="AP5" s="0" t="n">
        <v>0</v>
      </c>
      <c r="AQ5" s="0" t="n">
        <v>0</v>
      </c>
      <c r="AR5" s="0" t="n">
        <v>0</v>
      </c>
      <c r="AS5" s="0" t="n">
        <v>0</v>
      </c>
      <c r="AT5" s="0" t="n">
        <v>0</v>
      </c>
      <c r="AU5" s="0" t="n">
        <v>0</v>
      </c>
      <c r="AV5" s="0" t="n">
        <v>0</v>
      </c>
      <c r="AW5" s="0" t="n">
        <v>0</v>
      </c>
      <c r="AX5" s="0" t="n">
        <v>0</v>
      </c>
      <c r="AY5" s="0" t="n">
        <v>0</v>
      </c>
      <c r="AZ5" s="0" t="n">
        <v>0</v>
      </c>
      <c r="BA5" s="0" t="n">
        <v>0</v>
      </c>
      <c r="BB5" s="0" t="n">
        <v>0</v>
      </c>
      <c r="BC5" s="0" t="n">
        <v>0</v>
      </c>
      <c r="BD5" s="0" t="n">
        <v>0</v>
      </c>
      <c r="BE5" s="0" t="n">
        <v>0</v>
      </c>
      <c r="BF5" s="0" t="n">
        <v>0</v>
      </c>
      <c r="BG5" s="0" t="n">
        <f aca="false">150/4</f>
        <v>37.5</v>
      </c>
      <c r="BH5" s="0" t="n">
        <v>0</v>
      </c>
      <c r="BI5" s="0" t="n">
        <v>0</v>
      </c>
      <c r="BJ5" s="0" t="n">
        <v>0</v>
      </c>
      <c r="BK5" s="0" t="n">
        <v>0</v>
      </c>
      <c r="BL5" s="0" t="n">
        <v>0.62</v>
      </c>
      <c r="BM5" s="0" t="n">
        <f aca="false">1/4</f>
        <v>0.25</v>
      </c>
      <c r="BN5" s="0" t="n">
        <v>0</v>
      </c>
      <c r="BO5" s="0" t="n">
        <f aca="false">50/4</f>
        <v>12.5</v>
      </c>
      <c r="BP5" s="0" t="n">
        <v>0</v>
      </c>
      <c r="BQ5" s="0" t="n">
        <v>0</v>
      </c>
      <c r="BR5" s="0" t="n">
        <f aca="false">2.6/4</f>
        <v>0.65</v>
      </c>
      <c r="BS5" s="0" t="n">
        <v>0</v>
      </c>
      <c r="BT5" s="0" t="n">
        <v>0</v>
      </c>
      <c r="BU5" s="0" t="n">
        <v>0</v>
      </c>
      <c r="BV5" s="0" t="n">
        <v>0</v>
      </c>
      <c r="BW5" s="0" t="n">
        <v>0</v>
      </c>
      <c r="BX5" s="0" t="n">
        <f aca="false">450/4</f>
        <v>112.5</v>
      </c>
      <c r="BY5" s="0" t="n">
        <v>0</v>
      </c>
      <c r="BZ5" s="0" t="n">
        <v>0</v>
      </c>
      <c r="CA5" s="0" t="n">
        <v>0</v>
      </c>
      <c r="CB5" s="0" t="n">
        <v>0</v>
      </c>
      <c r="CC5" s="0" t="n">
        <v>0</v>
      </c>
      <c r="CD5" s="0" t="n">
        <v>0</v>
      </c>
      <c r="CE5" s="0" t="n">
        <v>0</v>
      </c>
      <c r="CF5" s="0" t="n">
        <v>0</v>
      </c>
      <c r="CG5" s="0" t="n">
        <v>0</v>
      </c>
      <c r="CH5" s="0" t="n">
        <v>0</v>
      </c>
      <c r="CI5" s="0" t="n">
        <v>0</v>
      </c>
      <c r="CJ5" s="0" t="n">
        <v>0</v>
      </c>
      <c r="CK5" s="0" t="n">
        <f aca="false">5/4</f>
        <v>1.25</v>
      </c>
      <c r="CL5" s="0" t="n">
        <f aca="false">5/4</f>
        <v>1.25</v>
      </c>
      <c r="CM5" s="0" t="n">
        <v>0</v>
      </c>
      <c r="CN5" s="0" t="n">
        <v>0</v>
      </c>
      <c r="CO5" s="0" t="n">
        <v>0</v>
      </c>
      <c r="CP5" s="0" t="n">
        <f aca="false">16.6/4</f>
        <v>4.15</v>
      </c>
      <c r="CQ5" s="0" t="n">
        <v>0</v>
      </c>
      <c r="CR5" s="0" t="n">
        <v>0</v>
      </c>
      <c r="CS5" s="0" t="n">
        <v>0</v>
      </c>
      <c r="CT5" s="0" t="n">
        <v>0</v>
      </c>
      <c r="CU5" s="0" t="s">
        <v>539</v>
      </c>
      <c r="CV5" s="0" t="s">
        <v>88</v>
      </c>
    </row>
    <row r="6" customFormat="false" ht="14.25" hidden="false" customHeight="false" outlineLevel="0" collapsed="false">
      <c r="A6" s="0" t="s">
        <v>540</v>
      </c>
      <c r="B6" s="0" t="n">
        <v>13.5</v>
      </c>
      <c r="C6" s="0" t="n">
        <v>0</v>
      </c>
      <c r="D6" s="0" t="n">
        <v>0</v>
      </c>
      <c r="E6" s="0" t="n">
        <v>0</v>
      </c>
      <c r="F6" s="0" t="n">
        <v>0</v>
      </c>
      <c r="G6" s="0" t="n">
        <v>0</v>
      </c>
      <c r="H6" s="0" t="n">
        <v>0</v>
      </c>
      <c r="I6" s="0" t="n">
        <v>0</v>
      </c>
      <c r="J6" s="0" t="n">
        <v>0</v>
      </c>
      <c r="K6" s="0" t="n">
        <v>0</v>
      </c>
      <c r="L6" s="0" t="n">
        <v>0</v>
      </c>
      <c r="M6" s="0" t="n">
        <v>0</v>
      </c>
      <c r="N6" s="0" t="n">
        <v>0</v>
      </c>
      <c r="O6" s="0" t="n">
        <v>0</v>
      </c>
      <c r="P6" s="0" t="n">
        <v>0</v>
      </c>
      <c r="Q6" s="0" t="n">
        <v>0</v>
      </c>
      <c r="R6" s="0" t="n">
        <v>0</v>
      </c>
      <c r="S6" s="0" t="n">
        <v>0</v>
      </c>
      <c r="T6" s="0" t="n">
        <v>0</v>
      </c>
      <c r="U6" s="0" t="n">
        <v>0</v>
      </c>
      <c r="V6" s="0" t="n">
        <v>0</v>
      </c>
      <c r="W6" s="0" t="n">
        <v>0</v>
      </c>
      <c r="X6" s="0" t="n">
        <v>0</v>
      </c>
      <c r="Y6" s="0" t="n">
        <v>0</v>
      </c>
      <c r="Z6" s="0" t="n">
        <v>0</v>
      </c>
      <c r="AA6" s="0" t="n">
        <v>0</v>
      </c>
      <c r="AB6" s="0" t="n">
        <v>0</v>
      </c>
      <c r="AC6" s="0" t="n">
        <v>0</v>
      </c>
      <c r="AD6" s="0" t="n">
        <v>0</v>
      </c>
      <c r="AE6" s="0" t="n">
        <v>0</v>
      </c>
      <c r="AF6" s="0" t="n">
        <v>0</v>
      </c>
      <c r="AG6" s="0" t="n">
        <v>0</v>
      </c>
      <c r="AH6" s="0" t="n">
        <v>0</v>
      </c>
      <c r="AI6" s="0" t="n">
        <v>0</v>
      </c>
      <c r="AJ6" s="0" t="n">
        <v>0</v>
      </c>
      <c r="AK6" s="0" t="n">
        <v>0</v>
      </c>
      <c r="AL6" s="0" t="n">
        <v>0</v>
      </c>
      <c r="AM6" s="0" t="n">
        <v>0</v>
      </c>
      <c r="AN6" s="0" t="n">
        <v>0</v>
      </c>
      <c r="AO6" s="0" t="n">
        <v>0</v>
      </c>
      <c r="AP6" s="0" t="n">
        <v>0</v>
      </c>
      <c r="AQ6" s="0" t="n">
        <v>0</v>
      </c>
      <c r="AR6" s="0" t="n">
        <v>0</v>
      </c>
      <c r="AS6" s="0" t="n">
        <v>0</v>
      </c>
      <c r="AT6" s="0" t="n">
        <v>0</v>
      </c>
      <c r="AU6" s="0" t="n">
        <v>0</v>
      </c>
      <c r="AV6" s="0" t="n">
        <v>0</v>
      </c>
      <c r="AW6" s="0" t="n">
        <v>0</v>
      </c>
      <c r="AX6" s="0" t="n">
        <v>0</v>
      </c>
      <c r="AY6" s="0" t="n">
        <v>0</v>
      </c>
      <c r="AZ6" s="0" t="n">
        <v>0</v>
      </c>
      <c r="BA6" s="0" t="n">
        <v>0</v>
      </c>
      <c r="BB6" s="0" t="n">
        <v>0</v>
      </c>
      <c r="BC6" s="0" t="n">
        <v>0</v>
      </c>
      <c r="BD6" s="0" t="n">
        <v>0</v>
      </c>
      <c r="BE6" s="0" t="n">
        <v>0</v>
      </c>
      <c r="BF6" s="0" t="n">
        <v>0</v>
      </c>
      <c r="BG6" s="0" t="n">
        <v>60</v>
      </c>
      <c r="BH6" s="0" t="n">
        <v>0</v>
      </c>
      <c r="BI6" s="0" t="n">
        <v>0</v>
      </c>
      <c r="BJ6" s="0" t="n">
        <v>0</v>
      </c>
      <c r="BK6" s="0" t="n">
        <v>0</v>
      </c>
      <c r="BL6" s="0" t="n">
        <f aca="false">2.5/2</f>
        <v>1.25</v>
      </c>
      <c r="BM6" s="0" t="n">
        <v>0</v>
      </c>
      <c r="BN6" s="0" t="n">
        <v>0</v>
      </c>
      <c r="BO6" s="0" t="n">
        <v>0</v>
      </c>
      <c r="BP6" s="0" t="n">
        <v>0</v>
      </c>
      <c r="BQ6" s="0" t="n">
        <v>0</v>
      </c>
      <c r="BR6" s="0" t="n">
        <f aca="false">2.6/2</f>
        <v>1.3</v>
      </c>
      <c r="BS6" s="0" t="n">
        <v>0</v>
      </c>
      <c r="BT6" s="0" t="n">
        <v>0</v>
      </c>
      <c r="BU6" s="0" t="n">
        <v>0</v>
      </c>
      <c r="BV6" s="0" t="n">
        <v>0</v>
      </c>
      <c r="BW6" s="0" t="n">
        <v>0</v>
      </c>
      <c r="BX6" s="0" t="n">
        <v>0</v>
      </c>
      <c r="BY6" s="0" t="n">
        <v>80</v>
      </c>
      <c r="BZ6" s="0" t="n">
        <v>0</v>
      </c>
      <c r="CA6" s="0" t="n">
        <v>0</v>
      </c>
      <c r="CB6" s="0" t="n">
        <f aca="false">25/2</f>
        <v>12.5</v>
      </c>
      <c r="CC6" s="0" t="n">
        <v>0</v>
      </c>
      <c r="CD6" s="0" t="n">
        <v>0</v>
      </c>
      <c r="CE6" s="0" t="n">
        <v>0</v>
      </c>
      <c r="CF6" s="0" t="n">
        <v>0</v>
      </c>
      <c r="CG6" s="0" t="n">
        <v>0</v>
      </c>
      <c r="CH6" s="0" t="n">
        <v>0</v>
      </c>
      <c r="CI6" s="0" t="n">
        <v>0</v>
      </c>
      <c r="CJ6" s="0" t="n">
        <v>0</v>
      </c>
      <c r="CK6" s="0" t="n">
        <v>2.5</v>
      </c>
      <c r="CL6" s="0" t="n">
        <v>2.5</v>
      </c>
      <c r="CM6" s="0" t="n">
        <v>0</v>
      </c>
      <c r="CN6" s="0" t="n">
        <v>0</v>
      </c>
      <c r="CO6" s="0" t="n">
        <v>0</v>
      </c>
      <c r="CP6" s="0" t="n">
        <v>0</v>
      </c>
      <c r="CQ6" s="0" t="n">
        <v>0</v>
      </c>
      <c r="CR6" s="0" t="n">
        <v>0</v>
      </c>
      <c r="CS6" s="0" t="n">
        <f aca="false">150/2</f>
        <v>75</v>
      </c>
      <c r="CT6" s="0" t="n">
        <v>0</v>
      </c>
      <c r="CU6" s="0" t="s">
        <v>541</v>
      </c>
      <c r="CV6" s="0" t="s">
        <v>278</v>
      </c>
    </row>
    <row r="7" customFormat="false" ht="14.25" hidden="false" customHeight="false" outlineLevel="0" collapsed="false">
      <c r="A7" s="0" t="s">
        <v>542</v>
      </c>
      <c r="B7" s="0" t="n">
        <v>7.5</v>
      </c>
      <c r="C7" s="0" t="n">
        <v>0</v>
      </c>
      <c r="D7" s="0" t="n">
        <v>0</v>
      </c>
      <c r="E7" s="0" t="n">
        <v>0</v>
      </c>
      <c r="F7" s="0" t="n">
        <v>0</v>
      </c>
      <c r="G7" s="0" t="n">
        <v>0</v>
      </c>
      <c r="H7" s="0" t="n">
        <v>0</v>
      </c>
      <c r="I7" s="0" t="n">
        <v>0</v>
      </c>
      <c r="J7" s="0" t="n">
        <v>0</v>
      </c>
      <c r="K7" s="0" t="n">
        <v>0</v>
      </c>
      <c r="L7" s="0" t="n">
        <v>0</v>
      </c>
      <c r="M7" s="0" t="n">
        <v>0</v>
      </c>
      <c r="N7" s="0" t="n">
        <v>0</v>
      </c>
      <c r="O7" s="0" t="n">
        <v>0</v>
      </c>
      <c r="P7" s="0" t="n">
        <v>0</v>
      </c>
      <c r="Q7" s="0" t="n">
        <v>0</v>
      </c>
      <c r="R7" s="0" t="n">
        <v>0</v>
      </c>
      <c r="S7" s="0" t="n">
        <v>0</v>
      </c>
      <c r="T7" s="0" t="n">
        <v>0</v>
      </c>
      <c r="U7" s="0" t="n">
        <v>0</v>
      </c>
      <c r="V7" s="0" t="n">
        <v>0</v>
      </c>
      <c r="W7" s="0" t="n">
        <v>0</v>
      </c>
      <c r="X7" s="0" t="n">
        <v>0</v>
      </c>
      <c r="Y7" s="0" t="n">
        <v>0</v>
      </c>
      <c r="Z7" s="0" t="n">
        <v>0</v>
      </c>
      <c r="AA7" s="0" t="n">
        <v>0</v>
      </c>
      <c r="AB7" s="0" t="n">
        <v>0</v>
      </c>
      <c r="AC7" s="0" t="n">
        <v>0</v>
      </c>
      <c r="AD7" s="0" t="n">
        <v>0</v>
      </c>
      <c r="AE7" s="0" t="n">
        <f aca="false">30/4</f>
        <v>7.5</v>
      </c>
      <c r="AF7" s="0" t="n">
        <v>0</v>
      </c>
      <c r="AG7" s="0" t="n">
        <v>0</v>
      </c>
      <c r="AH7" s="0" t="n">
        <v>0</v>
      </c>
      <c r="AI7" s="0" t="n">
        <v>0</v>
      </c>
      <c r="AJ7" s="0" t="n">
        <v>0</v>
      </c>
      <c r="AK7" s="0" t="n">
        <v>0</v>
      </c>
      <c r="AL7" s="0" t="n">
        <v>0</v>
      </c>
      <c r="AM7" s="0" t="n">
        <v>0</v>
      </c>
      <c r="AN7" s="0" t="n">
        <v>0</v>
      </c>
      <c r="AO7" s="0" t="n">
        <v>0</v>
      </c>
      <c r="AP7" s="0" t="n">
        <v>0</v>
      </c>
      <c r="AQ7" s="0" t="n">
        <v>0</v>
      </c>
      <c r="AR7" s="0" t="n">
        <v>0</v>
      </c>
      <c r="AS7" s="0" t="n">
        <v>0</v>
      </c>
      <c r="AT7" s="0" t="n">
        <v>0</v>
      </c>
      <c r="AU7" s="0" t="n">
        <v>0</v>
      </c>
      <c r="AV7" s="0" t="n">
        <v>0</v>
      </c>
      <c r="AW7" s="0" t="n">
        <v>0</v>
      </c>
      <c r="AX7" s="0" t="n">
        <v>0</v>
      </c>
      <c r="AY7" s="0" t="n">
        <v>0</v>
      </c>
      <c r="AZ7" s="0" t="n">
        <v>0</v>
      </c>
      <c r="BA7" s="0" t="n">
        <v>0</v>
      </c>
      <c r="BB7" s="0" t="n">
        <v>0</v>
      </c>
      <c r="BC7" s="0" t="n">
        <v>0</v>
      </c>
      <c r="BD7" s="0" t="n">
        <v>0</v>
      </c>
      <c r="BE7" s="0" t="n">
        <v>0</v>
      </c>
      <c r="BF7" s="0" t="n">
        <v>0</v>
      </c>
      <c r="BG7" s="0" t="n">
        <v>0</v>
      </c>
      <c r="BH7" s="0" t="n">
        <v>0</v>
      </c>
      <c r="BI7" s="0" t="n">
        <v>0</v>
      </c>
      <c r="BJ7" s="0" t="n">
        <v>0</v>
      </c>
      <c r="BK7" s="0" t="n">
        <v>0</v>
      </c>
      <c r="BL7" s="0" t="n">
        <v>0</v>
      </c>
      <c r="BM7" s="0" t="n">
        <v>20</v>
      </c>
      <c r="BN7" s="0" t="n">
        <v>0</v>
      </c>
      <c r="BO7" s="0" t="n">
        <v>0</v>
      </c>
      <c r="BP7" s="0" t="n">
        <v>2</v>
      </c>
      <c r="BQ7" s="0" t="n">
        <v>0</v>
      </c>
      <c r="BR7" s="0" t="n">
        <v>0</v>
      </c>
      <c r="BS7" s="0" t="n">
        <v>0</v>
      </c>
      <c r="BT7" s="0" t="n">
        <v>0</v>
      </c>
      <c r="BU7" s="0" t="n">
        <v>0</v>
      </c>
      <c r="BV7" s="0" t="n">
        <v>0</v>
      </c>
      <c r="BW7" s="0" t="n">
        <v>100</v>
      </c>
      <c r="BX7" s="0" t="n">
        <v>0</v>
      </c>
      <c r="BY7" s="0" t="n">
        <v>0</v>
      </c>
      <c r="BZ7" s="0" t="n">
        <v>0</v>
      </c>
      <c r="CA7" s="0" t="n">
        <v>0</v>
      </c>
      <c r="CB7" s="0" t="n">
        <v>0</v>
      </c>
      <c r="CC7" s="0" t="n">
        <v>0</v>
      </c>
      <c r="CD7" s="0" t="n">
        <v>0</v>
      </c>
      <c r="CE7" s="0" t="n">
        <v>0</v>
      </c>
      <c r="CF7" s="0" t="n">
        <v>0</v>
      </c>
      <c r="CG7" s="0" t="n">
        <v>0</v>
      </c>
      <c r="CH7" s="0" t="n">
        <v>0</v>
      </c>
      <c r="CI7" s="0" t="n">
        <v>0</v>
      </c>
      <c r="CJ7" s="0" t="n">
        <v>0</v>
      </c>
      <c r="CK7" s="0" t="n">
        <f aca="false">5/4</f>
        <v>1.25</v>
      </c>
      <c r="CL7" s="0" t="n">
        <f aca="false">5/4</f>
        <v>1.25</v>
      </c>
      <c r="CM7" s="0" t="n">
        <f aca="false">30/4</f>
        <v>7.5</v>
      </c>
      <c r="CN7" s="0" t="n">
        <v>0</v>
      </c>
      <c r="CO7" s="0" t="n">
        <v>0</v>
      </c>
      <c r="CP7" s="0" t="n">
        <v>0</v>
      </c>
      <c r="CQ7" s="0" t="n">
        <v>0</v>
      </c>
      <c r="CR7" s="0" t="n">
        <f aca="false">50/4</f>
        <v>12.5</v>
      </c>
      <c r="CS7" s="0" t="n">
        <v>0</v>
      </c>
      <c r="CT7" s="0" t="n">
        <v>5</v>
      </c>
      <c r="CU7" s="0" t="s">
        <v>543</v>
      </c>
      <c r="CV7" s="0" t="s">
        <v>88</v>
      </c>
    </row>
    <row r="8" customFormat="false" ht="13.8" hidden="false" customHeight="false" outlineLevel="0" collapsed="false">
      <c r="A8" s="6"/>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R12" s="4"/>
      <c r="BW12" s="4"/>
    </row>
    <row r="13" customFormat="false" ht="13.8" hidden="false" customHeight="false" outlineLevel="0" collapsed="false"/>
    <row r="14" customFormat="false" ht="13.8" hidden="false" customHeight="false" outlineLevel="0" collapsed="false">
      <c r="A14" s="6"/>
    </row>
    <row r="15" customFormat="false" ht="13.8" hidden="false" customHeight="false" outlineLevel="0" collapsed="false"/>
    <row r="16" customFormat="false" ht="13.8" hidden="false" customHeight="false" outlineLevel="0" collapsed="false">
      <c r="CV16" s="4"/>
    </row>
    <row r="17" customFormat="false" ht="13.8" hidden="false" customHeight="false" outlineLevel="0" collapsed="false">
      <c r="AN17" s="13"/>
    </row>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c r="BG28" s="13"/>
    </row>
    <row r="29" customFormat="false" ht="13.8" hidden="false" customHeight="false" outlineLevel="0" collapsed="false"/>
    <row r="30" customFormat="false" ht="13.8" hidden="false" customHeight="false" outlineLevel="0" collapsed="false">
      <c r="B30" s="4"/>
    </row>
    <row r="31" customFormat="false" ht="13.8" hidden="false" customHeight="false" outlineLevel="0" collapsed="false"/>
    <row r="32" customFormat="false" ht="13.8" hidden="false" customHeight="false" outlineLevel="0" collapsed="false"/>
    <row r="33" customFormat="false" ht="13.8" hidden="false" customHeight="false" outlineLevel="0" collapsed="false">
      <c r="CU33" s="21"/>
    </row>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B3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4" activeCellId="0" sqref="D14"/>
    </sheetView>
  </sheetViews>
  <sheetFormatPr defaultRowHeight="14.25" zeroHeight="false" outlineLevelRow="0" outlineLevelCol="0"/>
  <cols>
    <col collapsed="false" customWidth="true" hidden="false" outlineLevel="0" max="1" min="1" style="0" width="46.07"/>
    <col collapsed="false" customWidth="true" hidden="false" outlineLevel="0" max="6" min="2" style="0" width="9.81"/>
    <col collapsed="false" customWidth="true" hidden="false" outlineLevel="0" max="7" min="7" style="0" width="11.06"/>
    <col collapsed="false" customWidth="true" hidden="false" outlineLevel="0" max="8" min="8" style="0" width="7.27"/>
    <col collapsed="false" customWidth="true" hidden="false" outlineLevel="0" max="9" min="9" style="0" width="11.06"/>
    <col collapsed="false" customWidth="true" hidden="false" outlineLevel="0" max="10" min="10" style="0" width="16.93"/>
    <col collapsed="false" customWidth="true" hidden="false" outlineLevel="0" max="13" min="11" style="0" width="12.47"/>
    <col collapsed="false" customWidth="true" hidden="false" outlineLevel="0" max="18" min="14" style="0" width="9.81"/>
    <col collapsed="false" customWidth="true" hidden="false" outlineLevel="0" max="19" min="19" style="0" width="15.27"/>
    <col collapsed="false" customWidth="true" hidden="false" outlineLevel="0" max="20" min="20" style="0" width="17.67"/>
    <col collapsed="false" customWidth="true" hidden="false" outlineLevel="0" max="21" min="21" style="0" width="6.06"/>
    <col collapsed="false" customWidth="true" hidden="false" outlineLevel="0" max="22" min="22" style="0" width="8.46"/>
    <col collapsed="false" customWidth="true" hidden="false" outlineLevel="0" max="23" min="23" style="0" width="13.53"/>
    <col collapsed="false" customWidth="true" hidden="false" outlineLevel="0" max="25" min="24" style="0" width="8.46"/>
    <col collapsed="false" customWidth="true" hidden="false" outlineLevel="0" max="27" min="26" style="0" width="14.47"/>
    <col collapsed="false" customWidth="true" hidden="false" outlineLevel="0" max="28" min="28" style="0" width="8.46"/>
    <col collapsed="false" customWidth="true" hidden="false" outlineLevel="0" max="30" min="29" style="0" width="13"/>
    <col collapsed="false" customWidth="true" hidden="false" outlineLevel="0" max="33" min="31" style="0" width="8.46"/>
    <col collapsed="false" customWidth="true" hidden="false" outlineLevel="0" max="34" min="34" style="0" width="9.94"/>
    <col collapsed="false" customWidth="true" hidden="false" outlineLevel="0" max="35" min="35" style="0" width="11.2"/>
    <col collapsed="false" customWidth="true" hidden="false" outlineLevel="0" max="38" min="36" style="0" width="8.46"/>
    <col collapsed="false" customWidth="true" hidden="false" outlineLevel="0" max="39" min="39" style="0" width="13.2"/>
    <col collapsed="false" customWidth="true" hidden="false" outlineLevel="0" max="41" min="40" style="0" width="8.46"/>
    <col collapsed="false" customWidth="true" hidden="false" outlineLevel="0" max="42" min="42" style="0" width="11.66"/>
    <col collapsed="false" customWidth="true" hidden="false" outlineLevel="0" max="43" min="43" style="0" width="8.46"/>
    <col collapsed="false" customWidth="true" hidden="false" outlineLevel="0" max="44" min="44" style="0" width="14.2"/>
    <col collapsed="false" customWidth="true" hidden="false" outlineLevel="0" max="45" min="45" style="0" width="15.73"/>
    <col collapsed="false" customWidth="true" hidden="false" outlineLevel="0" max="46" min="46" style="0" width="12.2"/>
    <col collapsed="false" customWidth="true" hidden="false" outlineLevel="0" max="47" min="47" style="0" width="9.66"/>
    <col collapsed="false" customWidth="true" hidden="false" outlineLevel="0" max="48" min="48" style="0" width="11.33"/>
    <col collapsed="false" customWidth="true" hidden="false" outlineLevel="0" max="50" min="49" style="0" width="8.4"/>
    <col collapsed="false" customWidth="true" hidden="false" outlineLevel="0" max="51" min="51" style="0" width="11.2"/>
    <col collapsed="false" customWidth="true" hidden="false" outlineLevel="0" max="53" min="52" style="0" width="14.33"/>
    <col collapsed="false" customWidth="true" hidden="false" outlineLevel="0" max="55" min="54" style="0" width="15.6"/>
    <col collapsed="false" customWidth="true" hidden="false" outlineLevel="0" max="56" min="56" style="0" width="11.27"/>
    <col collapsed="false" customWidth="true" hidden="false" outlineLevel="0" max="57" min="57" style="0" width="14.81"/>
    <col collapsed="false" customWidth="true" hidden="false" outlineLevel="0" max="58" min="58" style="0" width="11.27"/>
    <col collapsed="false" customWidth="true" hidden="false" outlineLevel="0" max="60" min="59" style="0" width="21.06"/>
    <col collapsed="false" customWidth="true" hidden="false" outlineLevel="0" max="62" min="61" style="0" width="11.27"/>
    <col collapsed="false" customWidth="true" hidden="false" outlineLevel="0" max="65" min="63" style="0" width="10"/>
    <col collapsed="false" customWidth="true" hidden="false" outlineLevel="0" max="69" min="66" style="0" width="11.27"/>
    <col collapsed="false" customWidth="true" hidden="false" outlineLevel="0" max="70" min="70" style="0" width="12.66"/>
    <col collapsed="false" customWidth="true" hidden="false" outlineLevel="0" max="71" min="71" style="0" width="16.6"/>
    <col collapsed="false" customWidth="true" hidden="false" outlineLevel="0" max="74" min="72" style="0" width="13.6"/>
    <col collapsed="false" customWidth="true" hidden="false" outlineLevel="0" max="75" min="75" style="0" width="7.85"/>
    <col collapsed="false" customWidth="true" hidden="false" outlineLevel="0" max="76" min="76" style="0" width="10.2"/>
    <col collapsed="false" customWidth="true" hidden="false" outlineLevel="0" max="78" min="77" style="0" width="9.81"/>
    <col collapsed="false" customWidth="true" hidden="false" outlineLevel="0" max="79" min="79" style="0" width="13.47"/>
    <col collapsed="false" customWidth="true" hidden="false" outlineLevel="0" max="82" min="80" style="0" width="8.53"/>
    <col collapsed="false" customWidth="true" hidden="false" outlineLevel="0" max="84" min="83" style="0" width="10.47"/>
    <col collapsed="false" customWidth="true" hidden="false" outlineLevel="0" max="85" min="85" style="0" width="9.27"/>
    <col collapsed="false" customWidth="true" hidden="false" outlineLevel="0" max="89" min="86" style="0" width="8.53"/>
    <col collapsed="false" customWidth="true" hidden="false" outlineLevel="0" max="90" min="90" style="0" width="12.13"/>
    <col collapsed="false" customWidth="true" hidden="false" outlineLevel="0" max="91" min="91" style="0" width="9.53"/>
    <col collapsed="false" customWidth="true" hidden="false" outlineLevel="0" max="95" min="92" style="0" width="8.53"/>
    <col collapsed="false" customWidth="false" hidden="false" outlineLevel="0" max="96" min="96" style="0" width="11.47"/>
    <col collapsed="false" customWidth="true" hidden="false" outlineLevel="0" max="1025" min="97" style="0" width="8.53"/>
  </cols>
  <sheetData>
    <row r="1" customFormat="false" ht="13.8" hidden="false" customHeight="false" outlineLevel="0" collapsed="false">
      <c r="A1" s="12" t="s">
        <v>0</v>
      </c>
      <c r="B1" s="0" t="s">
        <v>7</v>
      </c>
      <c r="C1" s="0" t="s">
        <v>140</v>
      </c>
      <c r="D1" s="0" t="s">
        <v>44</v>
      </c>
      <c r="E1" s="0" t="s">
        <v>330</v>
      </c>
      <c r="F1" s="0" t="s">
        <v>78</v>
      </c>
      <c r="G1" s="0" t="s">
        <v>261</v>
      </c>
      <c r="H1" s="0" t="s">
        <v>193</v>
      </c>
      <c r="I1" s="0" t="s">
        <v>38</v>
      </c>
      <c r="J1" s="0" t="s">
        <v>544</v>
      </c>
      <c r="K1" s="0" t="s">
        <v>42</v>
      </c>
      <c r="L1" s="0" t="s">
        <v>83</v>
      </c>
      <c r="M1" s="0" t="s">
        <v>545</v>
      </c>
      <c r="N1" s="1" t="s">
        <v>68</v>
      </c>
      <c r="O1" s="1" t="s">
        <v>166</v>
      </c>
      <c r="P1" s="1" t="s">
        <v>33</v>
      </c>
      <c r="Q1" s="1" t="s">
        <v>36</v>
      </c>
      <c r="R1" s="1" t="s">
        <v>546</v>
      </c>
      <c r="S1" s="1" t="s">
        <v>63</v>
      </c>
      <c r="T1" s="1" t="s">
        <v>143</v>
      </c>
      <c r="U1" s="0" t="s">
        <v>11</v>
      </c>
      <c r="V1" s="0" t="s">
        <v>46</v>
      </c>
      <c r="W1" s="0" t="s">
        <v>195</v>
      </c>
      <c r="X1" s="0" t="s">
        <v>12</v>
      </c>
      <c r="Y1" s="0" t="s">
        <v>77</v>
      </c>
      <c r="Z1" s="1" t="s">
        <v>422</v>
      </c>
      <c r="AA1" s="1" t="s">
        <v>547</v>
      </c>
      <c r="AB1" s="0" t="s">
        <v>47</v>
      </c>
      <c r="AC1" s="0" t="s">
        <v>529</v>
      </c>
      <c r="AD1" s="0" t="s">
        <v>15</v>
      </c>
      <c r="AE1" s="0" t="s">
        <v>58</v>
      </c>
      <c r="AF1" s="0" t="s">
        <v>75</v>
      </c>
      <c r="AG1" s="0" t="s">
        <v>2</v>
      </c>
      <c r="AH1" s="1" t="s">
        <v>37</v>
      </c>
      <c r="AI1" s="0" t="s">
        <v>17</v>
      </c>
      <c r="AJ1" s="0" t="s">
        <v>120</v>
      </c>
      <c r="AK1" s="0" t="s">
        <v>124</v>
      </c>
      <c r="AL1" s="0" t="s">
        <v>548</v>
      </c>
      <c r="AM1" s="1" t="s">
        <v>549</v>
      </c>
      <c r="AN1" s="0" t="s">
        <v>48</v>
      </c>
      <c r="AO1" s="0" t="s">
        <v>267</v>
      </c>
      <c r="AP1" s="0" t="s">
        <v>142</v>
      </c>
      <c r="AQ1" s="1" t="s">
        <v>275</v>
      </c>
      <c r="AR1" s="1" t="s">
        <v>70</v>
      </c>
      <c r="AS1" s="0" t="s">
        <v>328</v>
      </c>
      <c r="AT1" s="0" t="s">
        <v>25</v>
      </c>
      <c r="AU1" s="0" t="s">
        <v>26</v>
      </c>
      <c r="AV1" s="0" t="s">
        <v>186</v>
      </c>
      <c r="AW1" s="0" t="s">
        <v>104</v>
      </c>
      <c r="AX1" s="0" t="s">
        <v>171</v>
      </c>
      <c r="AY1" s="0" t="s">
        <v>194</v>
      </c>
      <c r="AZ1" s="0" t="s">
        <v>528</v>
      </c>
      <c r="BA1" s="0" t="s">
        <v>167</v>
      </c>
      <c r="BB1" s="0" t="s">
        <v>9</v>
      </c>
      <c r="BC1" s="0" t="s">
        <v>550</v>
      </c>
      <c r="BD1" s="0" t="s">
        <v>254</v>
      </c>
      <c r="BE1" s="0" t="s">
        <v>262</v>
      </c>
      <c r="BF1" s="0" t="s">
        <v>76</v>
      </c>
      <c r="BG1" s="0" t="s">
        <v>327</v>
      </c>
      <c r="BH1" s="0" t="s">
        <v>260</v>
      </c>
      <c r="BI1" s="0" t="s">
        <v>16</v>
      </c>
      <c r="BJ1" s="1" t="s">
        <v>197</v>
      </c>
      <c r="BK1" s="1" t="s">
        <v>259</v>
      </c>
      <c r="BL1" s="1" t="s">
        <v>133</v>
      </c>
      <c r="BM1" s="1" t="s">
        <v>424</v>
      </c>
      <c r="BN1" s="0" t="s">
        <v>44</v>
      </c>
      <c r="BO1" s="0" t="s">
        <v>39</v>
      </c>
      <c r="BP1" s="0" t="s">
        <v>40</v>
      </c>
      <c r="BQ1" s="0" t="s">
        <v>41</v>
      </c>
      <c r="BR1" s="0" t="s">
        <v>200</v>
      </c>
      <c r="BS1" s="0" t="s">
        <v>51</v>
      </c>
      <c r="BT1" s="0" t="s">
        <v>49</v>
      </c>
      <c r="BU1" s="0" t="s">
        <v>43</v>
      </c>
      <c r="BV1" s="0" t="s">
        <v>331</v>
      </c>
      <c r="BW1" s="0" t="s">
        <v>136</v>
      </c>
      <c r="BX1" s="0" t="s">
        <v>18</v>
      </c>
      <c r="BY1" s="0" t="s">
        <v>118</v>
      </c>
      <c r="BZ1" s="1" t="s">
        <v>551</v>
      </c>
      <c r="CA1" s="1" t="s">
        <v>144</v>
      </c>
      <c r="CB1" s="1" t="s">
        <v>73</v>
      </c>
      <c r="CC1" s="0" t="s">
        <v>50</v>
      </c>
      <c r="CD1" s="0" t="s">
        <v>117</v>
      </c>
      <c r="CE1" s="1" t="s">
        <v>552</v>
      </c>
      <c r="CF1" s="1" t="s">
        <v>145</v>
      </c>
      <c r="CG1" s="0" t="s">
        <v>66</v>
      </c>
      <c r="CH1" s="0" t="s">
        <v>114</v>
      </c>
      <c r="CI1" s="0" t="s">
        <v>3</v>
      </c>
      <c r="CJ1" s="1" t="s">
        <v>64</v>
      </c>
      <c r="CK1" s="0" t="s">
        <v>1</v>
      </c>
      <c r="CL1" s="1" t="s">
        <v>307</v>
      </c>
      <c r="CM1" s="0" t="s">
        <v>172</v>
      </c>
      <c r="CN1" s="0" t="s">
        <v>80</v>
      </c>
      <c r="CO1" s="0" t="s">
        <v>23</v>
      </c>
      <c r="CP1" s="0" t="s">
        <v>255</v>
      </c>
      <c r="CQ1" s="0" t="s">
        <v>553</v>
      </c>
      <c r="CR1" s="0" t="s">
        <v>24</v>
      </c>
      <c r="CS1" s="1" t="s">
        <v>196</v>
      </c>
      <c r="CT1" s="1" t="s">
        <v>236</v>
      </c>
      <c r="CU1" s="0" t="s">
        <v>222</v>
      </c>
      <c r="CV1" s="1" t="s">
        <v>81</v>
      </c>
      <c r="CW1" s="0" t="s">
        <v>79</v>
      </c>
      <c r="CX1" s="0" t="s">
        <v>57</v>
      </c>
      <c r="CY1" s="0" t="s">
        <v>69</v>
      </c>
      <c r="CZ1" s="0" t="s">
        <v>41</v>
      </c>
      <c r="DA1" s="0" t="s">
        <v>84</v>
      </c>
      <c r="DB1" s="0" t="s">
        <v>85</v>
      </c>
    </row>
    <row r="2" customFormat="false" ht="14.25" hidden="false" customHeight="false" outlineLevel="0" collapsed="false">
      <c r="A2" s="0" t="s">
        <v>554</v>
      </c>
      <c r="B2" s="0" t="n">
        <v>200</v>
      </c>
      <c r="C2" s="0" t="n">
        <v>0</v>
      </c>
      <c r="D2" s="0" t="n">
        <v>0</v>
      </c>
      <c r="E2" s="0" t="n">
        <v>0</v>
      </c>
      <c r="F2" s="0" t="n">
        <v>0</v>
      </c>
      <c r="G2" s="0" t="n">
        <v>0</v>
      </c>
      <c r="H2" s="0" t="n">
        <v>0</v>
      </c>
      <c r="I2" s="0" t="n">
        <v>0</v>
      </c>
      <c r="J2" s="0" t="n">
        <v>0</v>
      </c>
      <c r="K2" s="0" t="n">
        <v>0</v>
      </c>
      <c r="L2" s="0" t="n">
        <v>0</v>
      </c>
      <c r="M2" s="0" t="n">
        <v>0</v>
      </c>
      <c r="N2" s="0" t="n">
        <v>0</v>
      </c>
      <c r="O2" s="0" t="n">
        <v>0</v>
      </c>
      <c r="P2" s="0" t="n">
        <v>0</v>
      </c>
      <c r="Q2" s="0" t="n">
        <v>0</v>
      </c>
      <c r="R2" s="0" t="n">
        <v>0</v>
      </c>
      <c r="S2" s="0" t="n">
        <v>0</v>
      </c>
      <c r="T2" s="0" t="n">
        <v>0</v>
      </c>
      <c r="U2" s="0" t="n">
        <v>0</v>
      </c>
      <c r="V2" s="0" t="n">
        <v>0</v>
      </c>
      <c r="W2" s="0" t="n">
        <v>0</v>
      </c>
      <c r="X2" s="0" t="n">
        <v>0</v>
      </c>
      <c r="Y2" s="0" t="n">
        <v>0</v>
      </c>
      <c r="Z2" s="0" t="n">
        <v>0</v>
      </c>
      <c r="AA2" s="0" t="n">
        <v>0</v>
      </c>
      <c r="AB2" s="0" t="n">
        <v>0</v>
      </c>
      <c r="AC2" s="0" t="n">
        <v>0</v>
      </c>
      <c r="AD2" s="0" t="n">
        <v>0</v>
      </c>
      <c r="AE2" s="0" t="n">
        <v>0</v>
      </c>
      <c r="AF2" s="0" t="n">
        <v>0</v>
      </c>
      <c r="AG2" s="0" t="n">
        <v>0</v>
      </c>
      <c r="AH2" s="0" t="n">
        <v>0</v>
      </c>
      <c r="AI2" s="0" t="n">
        <v>0</v>
      </c>
      <c r="AJ2" s="0" t="n">
        <v>0</v>
      </c>
      <c r="AK2" s="0" t="n">
        <v>0</v>
      </c>
      <c r="AL2" s="0" t="n">
        <v>0</v>
      </c>
      <c r="AM2" s="0" t="n">
        <v>0</v>
      </c>
      <c r="AN2" s="0" t="n">
        <v>0</v>
      </c>
      <c r="AO2" s="0" t="n">
        <v>0</v>
      </c>
      <c r="AP2" s="0" t="n">
        <v>0</v>
      </c>
      <c r="AQ2" s="0" t="n">
        <v>0</v>
      </c>
      <c r="AR2" s="0" t="n">
        <v>0</v>
      </c>
      <c r="AS2" s="0" t="n">
        <v>0</v>
      </c>
      <c r="AT2" s="0" t="n">
        <v>0</v>
      </c>
      <c r="AU2" s="0" t="n">
        <v>0</v>
      </c>
      <c r="AV2" s="0" t="n">
        <v>0</v>
      </c>
      <c r="AW2" s="0" t="n">
        <v>0</v>
      </c>
      <c r="AX2" s="0" t="n">
        <v>0</v>
      </c>
      <c r="AY2" s="0" t="n">
        <v>0</v>
      </c>
      <c r="AZ2" s="0" t="n">
        <v>0</v>
      </c>
      <c r="BA2" s="0" t="n">
        <v>0</v>
      </c>
      <c r="BB2" s="0" t="n">
        <v>0</v>
      </c>
      <c r="BC2" s="0" t="n">
        <v>0</v>
      </c>
      <c r="BD2" s="0" t="n">
        <v>0</v>
      </c>
      <c r="BE2" s="0" t="n">
        <v>0</v>
      </c>
      <c r="BF2" s="0" t="n">
        <v>0</v>
      </c>
      <c r="BG2" s="0" t="n">
        <v>0</v>
      </c>
      <c r="BH2" s="0" t="n">
        <v>0</v>
      </c>
      <c r="BI2" s="0" t="n">
        <v>0</v>
      </c>
      <c r="BJ2" s="0" t="n">
        <v>0</v>
      </c>
      <c r="BK2" s="0" t="n">
        <v>0</v>
      </c>
      <c r="BL2" s="0" t="n">
        <v>0</v>
      </c>
      <c r="BM2" s="0" t="n">
        <v>0</v>
      </c>
      <c r="BN2" s="0" t="n">
        <v>0</v>
      </c>
      <c r="BO2" s="0" t="n">
        <v>0</v>
      </c>
      <c r="BP2" s="0" t="n">
        <v>0</v>
      </c>
      <c r="BQ2" s="0" t="n">
        <v>0</v>
      </c>
      <c r="BR2" s="0" t="n">
        <v>0</v>
      </c>
      <c r="BS2" s="0" t="n">
        <v>0</v>
      </c>
      <c r="BT2" s="0" t="n">
        <v>0</v>
      </c>
      <c r="BU2" s="0" t="n">
        <v>0</v>
      </c>
      <c r="BV2" s="0" t="n">
        <v>0</v>
      </c>
      <c r="BW2" s="0" t="n">
        <v>0</v>
      </c>
      <c r="BX2" s="0" t="n">
        <v>0</v>
      </c>
      <c r="BY2" s="0" t="n">
        <v>0</v>
      </c>
      <c r="BZ2" s="0" t="n">
        <v>0</v>
      </c>
      <c r="CA2" s="0" t="n">
        <v>0</v>
      </c>
      <c r="CB2" s="0" t="n">
        <v>0</v>
      </c>
      <c r="CC2" s="0" t="n">
        <v>20.8</v>
      </c>
      <c r="CD2" s="0" t="n">
        <f aca="false">75/6</f>
        <v>12.5</v>
      </c>
      <c r="CE2" s="0" t="n">
        <f aca="false">15/6</f>
        <v>2.5</v>
      </c>
      <c r="CF2" s="0" t="n">
        <v>0</v>
      </c>
      <c r="CG2" s="0" t="n">
        <v>10</v>
      </c>
      <c r="CH2" s="0" t="n">
        <f aca="false">300/6</f>
        <v>50</v>
      </c>
      <c r="CI2" s="0" t="n">
        <v>4</v>
      </c>
      <c r="CJ2" s="0" t="n">
        <v>0</v>
      </c>
      <c r="CK2" s="0" t="n">
        <v>16.6</v>
      </c>
      <c r="CL2" s="0" t="n">
        <v>2.6</v>
      </c>
      <c r="CM2" s="0" t="n">
        <v>0</v>
      </c>
      <c r="CN2" s="0" t="n">
        <v>0</v>
      </c>
      <c r="CO2" s="0" t="n">
        <v>0</v>
      </c>
      <c r="CP2" s="0" t="n">
        <v>0</v>
      </c>
      <c r="CQ2" s="0" t="n">
        <v>0</v>
      </c>
      <c r="CR2" s="0" t="n">
        <v>0</v>
      </c>
      <c r="CS2" s="0" t="n">
        <v>0</v>
      </c>
      <c r="CT2" s="0" t="n">
        <v>0</v>
      </c>
      <c r="CU2" s="0" t="n">
        <v>0</v>
      </c>
      <c r="CV2" s="0" t="n">
        <v>0.8</v>
      </c>
      <c r="CW2" s="0" t="n">
        <v>0.8</v>
      </c>
      <c r="CX2" s="0" t="n">
        <v>0</v>
      </c>
      <c r="CY2" s="0" t="n">
        <v>0</v>
      </c>
      <c r="CZ2" s="0" t="n">
        <v>0</v>
      </c>
      <c r="DA2" s="0" t="s">
        <v>555</v>
      </c>
      <c r="DB2" s="0" t="s">
        <v>95</v>
      </c>
    </row>
    <row r="3" customFormat="false" ht="14.25" hidden="false" customHeight="false" outlineLevel="0" collapsed="false">
      <c r="A3" s="0" t="s">
        <v>556</v>
      </c>
      <c r="B3" s="0" t="n">
        <v>0</v>
      </c>
      <c r="C3" s="0" t="n">
        <v>0</v>
      </c>
      <c r="D3" s="0" t="n">
        <v>0</v>
      </c>
      <c r="E3" s="0" t="n">
        <v>0</v>
      </c>
      <c r="F3" s="0" t="n">
        <v>0</v>
      </c>
      <c r="G3" s="0" t="n">
        <v>0</v>
      </c>
      <c r="H3" s="0" t="n">
        <v>0</v>
      </c>
      <c r="I3" s="0" t="n">
        <v>0</v>
      </c>
      <c r="J3" s="0" t="n">
        <v>0</v>
      </c>
      <c r="K3" s="0" t="n">
        <v>0</v>
      </c>
      <c r="L3" s="0" t="n">
        <v>0</v>
      </c>
      <c r="M3" s="0" t="n">
        <v>0</v>
      </c>
      <c r="N3" s="0" t="n">
        <f aca="false">900/12</f>
        <v>75</v>
      </c>
      <c r="O3" s="0" t="n">
        <v>0</v>
      </c>
      <c r="P3" s="0" t="n">
        <v>0</v>
      </c>
      <c r="Q3" s="0" t="n">
        <v>0</v>
      </c>
      <c r="R3" s="0" t="n">
        <v>0</v>
      </c>
      <c r="S3" s="0" t="n">
        <v>0</v>
      </c>
      <c r="T3" s="0" t="n">
        <v>0</v>
      </c>
      <c r="U3" s="0" t="n">
        <v>0</v>
      </c>
      <c r="V3" s="0" t="n">
        <v>0</v>
      </c>
      <c r="W3" s="0" t="n">
        <v>0</v>
      </c>
      <c r="X3" s="0" t="n">
        <v>0</v>
      </c>
      <c r="Y3" s="0" t="n">
        <v>0</v>
      </c>
      <c r="Z3" s="0" t="n">
        <v>0</v>
      </c>
      <c r="AA3" s="0" t="n">
        <v>0</v>
      </c>
      <c r="AB3" s="0" t="n">
        <v>0</v>
      </c>
      <c r="AC3" s="0" t="n">
        <v>0</v>
      </c>
      <c r="AD3" s="0" t="n">
        <v>0</v>
      </c>
      <c r="AE3" s="0" t="n">
        <v>0</v>
      </c>
      <c r="AF3" s="0" t="n">
        <v>0</v>
      </c>
      <c r="AG3" s="0" t="n">
        <v>0</v>
      </c>
      <c r="AH3" s="0" t="n">
        <v>0</v>
      </c>
      <c r="AI3" s="0" t="n">
        <v>0</v>
      </c>
      <c r="AJ3" s="0" t="n">
        <v>0</v>
      </c>
      <c r="AK3" s="0" t="n">
        <v>0</v>
      </c>
      <c r="AL3" s="0" t="n">
        <v>0</v>
      </c>
      <c r="AM3" s="0" t="n">
        <v>0</v>
      </c>
      <c r="AN3" s="0" t="n">
        <v>0</v>
      </c>
      <c r="AO3" s="0" t="n">
        <v>0</v>
      </c>
      <c r="AP3" s="0" t="n">
        <v>0</v>
      </c>
      <c r="AQ3" s="0" t="n">
        <v>0</v>
      </c>
      <c r="AR3" s="0" t="n">
        <v>0</v>
      </c>
      <c r="AS3" s="0" t="n">
        <v>0</v>
      </c>
      <c r="AT3" s="0" t="n">
        <v>0</v>
      </c>
      <c r="AU3" s="0" t="n">
        <v>0</v>
      </c>
      <c r="AV3" s="0" t="n">
        <v>0</v>
      </c>
      <c r="AW3" s="0" t="n">
        <v>0</v>
      </c>
      <c r="AX3" s="0" t="n">
        <v>0</v>
      </c>
      <c r="AY3" s="0" t="n">
        <v>0</v>
      </c>
      <c r="AZ3" s="0" t="n">
        <v>0</v>
      </c>
      <c r="BA3" s="0" t="n">
        <v>0</v>
      </c>
      <c r="BB3" s="0" t="n">
        <v>200</v>
      </c>
      <c r="BC3" s="0" t="n">
        <v>0</v>
      </c>
      <c r="BD3" s="0" t="n">
        <v>0</v>
      </c>
      <c r="BE3" s="0" t="n">
        <v>0</v>
      </c>
      <c r="BF3" s="0" t="n">
        <v>0</v>
      </c>
      <c r="BG3" s="0" t="n">
        <v>0</v>
      </c>
      <c r="BH3" s="0" t="n">
        <v>0</v>
      </c>
      <c r="BI3" s="0" t="n">
        <v>0</v>
      </c>
      <c r="BJ3" s="0" t="n">
        <v>0</v>
      </c>
      <c r="BK3" s="0" t="n">
        <v>0</v>
      </c>
      <c r="BL3" s="0" t="n">
        <v>0</v>
      </c>
      <c r="BM3" s="0" t="n">
        <v>0</v>
      </c>
      <c r="BN3" s="0" t="n">
        <v>0</v>
      </c>
      <c r="BO3" s="0" t="n">
        <v>0</v>
      </c>
      <c r="BP3" s="0" t="n">
        <v>0</v>
      </c>
      <c r="BQ3" s="0" t="n">
        <v>0</v>
      </c>
      <c r="BR3" s="0" t="n">
        <v>0</v>
      </c>
      <c r="BS3" s="0" t="n">
        <v>0</v>
      </c>
      <c r="BT3" s="0" t="n">
        <v>0</v>
      </c>
      <c r="BU3" s="0" t="n">
        <v>0</v>
      </c>
      <c r="BV3" s="0" t="n">
        <v>0</v>
      </c>
      <c r="BW3" s="0" t="n">
        <v>0</v>
      </c>
      <c r="BX3" s="0" t="n">
        <v>0</v>
      </c>
      <c r="BY3" s="0" t="n">
        <f aca="false">225/12</f>
        <v>18.75</v>
      </c>
      <c r="BZ3" s="0" t="n">
        <f aca="false">225/12</f>
        <v>18.75</v>
      </c>
      <c r="CA3" s="0" t="n">
        <f aca="false">9/12</f>
        <v>0.75</v>
      </c>
      <c r="CB3" s="0" t="n">
        <v>0</v>
      </c>
      <c r="CC3" s="0" t="n">
        <v>0</v>
      </c>
      <c r="CD3" s="0" t="n">
        <v>0</v>
      </c>
      <c r="CE3" s="0" t="n">
        <v>0</v>
      </c>
      <c r="CF3" s="0" t="n">
        <v>0</v>
      </c>
      <c r="CG3" s="0" t="n">
        <f aca="false">60/12</f>
        <v>5</v>
      </c>
      <c r="CH3" s="0" t="n">
        <v>0</v>
      </c>
      <c r="CI3" s="0" t="n">
        <v>1.3</v>
      </c>
      <c r="CJ3" s="0" t="n">
        <v>0</v>
      </c>
      <c r="CK3" s="0" t="n">
        <v>0</v>
      </c>
      <c r="CL3" s="0" t="n">
        <v>0</v>
      </c>
      <c r="CM3" s="0" t="n">
        <v>0</v>
      </c>
      <c r="CN3" s="0" t="n">
        <f aca="false">15/12</f>
        <v>1.25</v>
      </c>
      <c r="CO3" s="0" t="n">
        <v>0</v>
      </c>
      <c r="CP3" s="0" t="n">
        <v>0</v>
      </c>
      <c r="CQ3" s="0" t="n">
        <v>0</v>
      </c>
      <c r="CR3" s="0" t="n">
        <v>0</v>
      </c>
      <c r="CS3" s="0" t="n">
        <v>0.58</v>
      </c>
      <c r="CT3" s="0" t="n">
        <v>0</v>
      </c>
      <c r="CU3" s="0" t="n">
        <v>0</v>
      </c>
      <c r="CV3" s="0" t="n">
        <v>0.4</v>
      </c>
      <c r="CW3" s="0" t="n">
        <v>0</v>
      </c>
      <c r="CX3" s="0" t="n">
        <v>0</v>
      </c>
      <c r="CY3" s="0" t="n">
        <f aca="false">450/12</f>
        <v>37.5</v>
      </c>
      <c r="CZ3" s="0" t="n">
        <v>16.6</v>
      </c>
      <c r="DA3" s="0" t="s">
        <v>557</v>
      </c>
      <c r="DB3" s="0" t="s">
        <v>372</v>
      </c>
    </row>
    <row r="4" customFormat="false" ht="14.25" hidden="false" customHeight="false" outlineLevel="0" collapsed="false">
      <c r="A4" s="0" t="s">
        <v>558</v>
      </c>
      <c r="B4" s="0" t="n">
        <v>450</v>
      </c>
      <c r="C4" s="0" t="n">
        <v>0</v>
      </c>
      <c r="D4" s="0" t="n">
        <v>0</v>
      </c>
      <c r="E4" s="0" t="n">
        <v>0</v>
      </c>
      <c r="F4" s="0" t="n">
        <v>0</v>
      </c>
      <c r="G4" s="0" t="n">
        <v>0</v>
      </c>
      <c r="H4" s="0" t="n">
        <v>0</v>
      </c>
      <c r="I4" s="0" t="n">
        <v>0</v>
      </c>
      <c r="J4" s="0" t="n">
        <v>0</v>
      </c>
      <c r="K4" s="0" t="n">
        <v>0</v>
      </c>
      <c r="L4" s="0" t="n">
        <v>0</v>
      </c>
      <c r="M4" s="0" t="n">
        <v>0</v>
      </c>
      <c r="N4" s="0" t="n">
        <v>0</v>
      </c>
      <c r="O4" s="0" t="n">
        <v>0</v>
      </c>
      <c r="P4" s="0" t="n">
        <v>0</v>
      </c>
      <c r="Q4" s="0" t="n">
        <v>0</v>
      </c>
      <c r="R4" s="0" t="n">
        <v>0</v>
      </c>
      <c r="S4" s="0" t="n">
        <v>0</v>
      </c>
      <c r="T4" s="0" t="n">
        <v>0</v>
      </c>
      <c r="U4" s="0" t="n">
        <v>0</v>
      </c>
      <c r="V4" s="0" t="n">
        <v>0</v>
      </c>
      <c r="W4" s="0" t="n">
        <v>0</v>
      </c>
      <c r="X4" s="0" t="n">
        <v>0</v>
      </c>
      <c r="Y4" s="0" t="n">
        <v>0</v>
      </c>
      <c r="Z4" s="0" t="n">
        <v>0</v>
      </c>
      <c r="AA4" s="0" t="n">
        <v>0</v>
      </c>
      <c r="AB4" s="0" t="n">
        <v>0</v>
      </c>
      <c r="AC4" s="0" t="n">
        <v>0</v>
      </c>
      <c r="AD4" s="0" t="n">
        <v>0</v>
      </c>
      <c r="AE4" s="0" t="n">
        <v>0</v>
      </c>
      <c r="AF4" s="0" t="n">
        <v>0</v>
      </c>
      <c r="AG4" s="0" t="n">
        <v>0</v>
      </c>
      <c r="AH4" s="0" t="n">
        <v>0</v>
      </c>
      <c r="AI4" s="0" t="n">
        <v>0</v>
      </c>
      <c r="AJ4" s="0" t="n">
        <v>0</v>
      </c>
      <c r="AK4" s="0" t="n">
        <v>0</v>
      </c>
      <c r="AL4" s="0" t="n">
        <v>0</v>
      </c>
      <c r="AM4" s="0" t="n">
        <v>0</v>
      </c>
      <c r="AN4" s="0" t="n">
        <v>0</v>
      </c>
      <c r="AO4" s="0" t="n">
        <v>0</v>
      </c>
      <c r="AP4" s="0" t="n">
        <v>0</v>
      </c>
      <c r="AQ4" s="0" t="n">
        <v>0</v>
      </c>
      <c r="AR4" s="0" t="n">
        <v>0</v>
      </c>
      <c r="AS4" s="0" t="n">
        <v>0</v>
      </c>
      <c r="AT4" s="0" t="n">
        <v>0</v>
      </c>
      <c r="AU4" s="0" t="n">
        <v>0</v>
      </c>
      <c r="AV4" s="0" t="n">
        <v>0</v>
      </c>
      <c r="AW4" s="0" t="n">
        <v>0</v>
      </c>
      <c r="AX4" s="0" t="n">
        <v>0</v>
      </c>
      <c r="AY4" s="0" t="n">
        <v>0</v>
      </c>
      <c r="AZ4" s="0" t="n">
        <v>0</v>
      </c>
      <c r="BA4" s="0" t="n">
        <v>0</v>
      </c>
      <c r="BB4" s="0" t="n">
        <v>0</v>
      </c>
      <c r="BC4" s="0" t="n">
        <v>0</v>
      </c>
      <c r="BD4" s="0" t="n">
        <v>0</v>
      </c>
      <c r="BE4" s="0" t="n">
        <v>0</v>
      </c>
      <c r="BF4" s="0" t="n">
        <v>0</v>
      </c>
      <c r="BG4" s="0" t="n">
        <v>0</v>
      </c>
      <c r="BH4" s="0" t="n">
        <v>0</v>
      </c>
      <c r="BI4" s="0" t="n">
        <v>0</v>
      </c>
      <c r="BJ4" s="0" t="n">
        <v>0</v>
      </c>
      <c r="BK4" s="0" t="n">
        <v>0</v>
      </c>
      <c r="BL4" s="0" t="n">
        <v>0</v>
      </c>
      <c r="BM4" s="0" t="n">
        <v>0</v>
      </c>
      <c r="BN4" s="0" t="n">
        <v>0</v>
      </c>
      <c r="BO4" s="0" t="n">
        <v>0</v>
      </c>
      <c r="BP4" s="0" t="n">
        <v>0</v>
      </c>
      <c r="BQ4" s="0" t="n">
        <v>0</v>
      </c>
      <c r="BR4" s="0" t="n">
        <v>0</v>
      </c>
      <c r="BS4" s="0" t="n">
        <v>0</v>
      </c>
      <c r="BT4" s="0" t="n">
        <v>100</v>
      </c>
      <c r="BU4" s="0" t="n">
        <v>0</v>
      </c>
      <c r="BV4" s="0" t="n">
        <v>0</v>
      </c>
      <c r="BW4" s="0" t="n">
        <f aca="false">175/2</f>
        <v>87.5</v>
      </c>
      <c r="BX4" s="0" t="n">
        <f aca="false">75/2</f>
        <v>37.5</v>
      </c>
      <c r="BY4" s="0" t="n">
        <v>0</v>
      </c>
      <c r="BZ4" s="0" t="n">
        <v>0</v>
      </c>
      <c r="CA4" s="0" t="n">
        <v>0</v>
      </c>
      <c r="CB4" s="0" t="n">
        <v>0</v>
      </c>
      <c r="CC4" s="0" t="n">
        <v>0</v>
      </c>
      <c r="CD4" s="0" t="n">
        <v>0</v>
      </c>
      <c r="CE4" s="0" t="n">
        <v>0</v>
      </c>
      <c r="CF4" s="0" t="n">
        <v>0</v>
      </c>
      <c r="CG4" s="0" t="n">
        <v>0</v>
      </c>
      <c r="CH4" s="0" t="n">
        <v>0</v>
      </c>
      <c r="CI4" s="0" t="n">
        <v>0</v>
      </c>
      <c r="CJ4" s="0" t="n">
        <v>0</v>
      </c>
      <c r="CK4" s="0" t="n">
        <v>25</v>
      </c>
      <c r="CL4" s="0" t="n">
        <v>0</v>
      </c>
      <c r="CM4" s="0" t="n">
        <v>0</v>
      </c>
      <c r="CN4" s="0" t="n">
        <v>0</v>
      </c>
      <c r="CO4" s="0" t="n">
        <v>25</v>
      </c>
      <c r="CP4" s="0" t="n">
        <v>0</v>
      </c>
      <c r="CQ4" s="0" t="n">
        <v>0</v>
      </c>
      <c r="CR4" s="0" t="n">
        <v>0</v>
      </c>
      <c r="CS4" s="0" t="n">
        <v>0</v>
      </c>
      <c r="CT4" s="0" t="n">
        <v>0</v>
      </c>
      <c r="CU4" s="0" t="n">
        <v>0</v>
      </c>
      <c r="CV4" s="0" t="n">
        <v>2.5</v>
      </c>
      <c r="CW4" s="0" t="n">
        <v>2.5</v>
      </c>
      <c r="CX4" s="0" t="n">
        <v>0</v>
      </c>
      <c r="CY4" s="0" t="n">
        <f aca="false">75/2</f>
        <v>37.5</v>
      </c>
      <c r="CZ4" s="0" t="n">
        <v>0</v>
      </c>
      <c r="DA4" s="0" t="s">
        <v>559</v>
      </c>
      <c r="DB4" s="0" t="s">
        <v>278</v>
      </c>
    </row>
    <row r="5" customFormat="false" ht="14.25" hidden="false" customHeight="false" outlineLevel="0" collapsed="false">
      <c r="A5" s="0" t="s">
        <v>560</v>
      </c>
      <c r="B5" s="0" t="n">
        <v>0</v>
      </c>
      <c r="C5" s="0" t="n">
        <v>0</v>
      </c>
      <c r="D5" s="0" t="n">
        <v>0</v>
      </c>
      <c r="E5" s="0" t="n">
        <v>0</v>
      </c>
      <c r="F5" s="0" t="n">
        <v>0</v>
      </c>
      <c r="G5" s="0" t="n">
        <v>0</v>
      </c>
      <c r="H5" s="0" t="n">
        <v>0</v>
      </c>
      <c r="I5" s="0" t="n">
        <v>0</v>
      </c>
      <c r="J5" s="0" t="n">
        <v>0</v>
      </c>
      <c r="K5" s="0" t="n">
        <v>0</v>
      </c>
      <c r="L5" s="0" t="n">
        <v>0</v>
      </c>
      <c r="M5" s="0" t="n">
        <v>0</v>
      </c>
      <c r="N5" s="0" t="n">
        <v>0</v>
      </c>
      <c r="O5" s="0" t="n">
        <v>0</v>
      </c>
      <c r="P5" s="0" t="n">
        <v>0</v>
      </c>
      <c r="Q5" s="0" t="n">
        <v>0</v>
      </c>
      <c r="R5" s="0" t="n">
        <v>0</v>
      </c>
      <c r="S5" s="0" t="n">
        <v>0</v>
      </c>
      <c r="T5" s="0" t="n">
        <v>0</v>
      </c>
      <c r="U5" s="0" t="n">
        <v>0</v>
      </c>
      <c r="V5" s="0" t="n">
        <v>0</v>
      </c>
      <c r="W5" s="0" t="n">
        <v>0</v>
      </c>
      <c r="X5" s="0" t="n">
        <v>0</v>
      </c>
      <c r="Y5" s="0" t="n">
        <v>0</v>
      </c>
      <c r="Z5" s="0" t="n">
        <v>0</v>
      </c>
      <c r="AA5" s="0" t="n">
        <v>0</v>
      </c>
      <c r="AB5" s="0" t="n">
        <v>0</v>
      </c>
      <c r="AC5" s="0" t="n">
        <v>0</v>
      </c>
      <c r="AD5" s="0" t="n">
        <v>0</v>
      </c>
      <c r="AE5" s="0" t="n">
        <v>0</v>
      </c>
      <c r="AF5" s="0" t="n">
        <v>0</v>
      </c>
      <c r="AG5" s="0" t="n">
        <v>0</v>
      </c>
      <c r="AH5" s="0" t="n">
        <v>0</v>
      </c>
      <c r="AI5" s="0" t="n">
        <v>0</v>
      </c>
      <c r="AJ5" s="0" t="n">
        <v>0</v>
      </c>
      <c r="AK5" s="0" t="n">
        <v>0</v>
      </c>
      <c r="AL5" s="0" t="n">
        <v>0</v>
      </c>
      <c r="AM5" s="0" t="n">
        <v>0</v>
      </c>
      <c r="AN5" s="0" t="n">
        <v>0</v>
      </c>
      <c r="AO5" s="0" t="n">
        <v>0</v>
      </c>
      <c r="AP5" s="0" t="n">
        <v>0</v>
      </c>
      <c r="AQ5" s="0" t="n">
        <v>0</v>
      </c>
      <c r="AR5" s="0" t="n">
        <v>0</v>
      </c>
      <c r="AS5" s="0" t="n">
        <v>0</v>
      </c>
      <c r="AT5" s="0" t="n">
        <v>0</v>
      </c>
      <c r="AU5" s="0" t="n">
        <v>0</v>
      </c>
      <c r="AV5" s="0" t="n">
        <v>0</v>
      </c>
      <c r="AW5" s="0" t="n">
        <v>0</v>
      </c>
      <c r="AX5" s="0" t="n">
        <v>0</v>
      </c>
      <c r="AY5" s="0" t="n">
        <v>0</v>
      </c>
      <c r="AZ5" s="0" t="n">
        <v>0</v>
      </c>
      <c r="BA5" s="0" t="n">
        <v>0</v>
      </c>
      <c r="BB5" s="0" t="n">
        <v>0</v>
      </c>
      <c r="BC5" s="0" t="n">
        <v>100</v>
      </c>
      <c r="BD5" s="0" t="n">
        <v>0</v>
      </c>
      <c r="BE5" s="0" t="n">
        <v>0</v>
      </c>
      <c r="BF5" s="0" t="n">
        <v>0</v>
      </c>
      <c r="BG5" s="0" t="n">
        <v>0</v>
      </c>
      <c r="BH5" s="0" t="n">
        <v>0</v>
      </c>
      <c r="BI5" s="0" t="n">
        <v>0</v>
      </c>
      <c r="BJ5" s="0" t="n">
        <v>0</v>
      </c>
      <c r="BK5" s="0" t="n">
        <v>0</v>
      </c>
      <c r="BL5" s="0" t="n">
        <v>0</v>
      </c>
      <c r="BM5" s="0" t="n">
        <v>0</v>
      </c>
      <c r="BN5" s="0" t="n">
        <v>0</v>
      </c>
      <c r="BO5" s="0" t="n">
        <v>0</v>
      </c>
      <c r="BP5" s="0" t="n">
        <v>0</v>
      </c>
      <c r="BQ5" s="0" t="n">
        <v>0</v>
      </c>
      <c r="BR5" s="0" t="n">
        <v>0</v>
      </c>
      <c r="BS5" s="0" t="n">
        <v>0</v>
      </c>
      <c r="BT5" s="0" t="n">
        <v>0</v>
      </c>
      <c r="BU5" s="0" t="n">
        <v>0</v>
      </c>
      <c r="BV5" s="0" t="n">
        <f aca="false">2/4</f>
        <v>0.5</v>
      </c>
      <c r="BW5" s="0" t="n">
        <v>0</v>
      </c>
      <c r="BX5" s="0" t="n">
        <v>0</v>
      </c>
      <c r="BY5" s="0" t="n">
        <v>0</v>
      </c>
      <c r="BZ5" s="0" t="n">
        <v>0</v>
      </c>
      <c r="CA5" s="0" t="n">
        <v>0</v>
      </c>
      <c r="CB5" s="0" t="n">
        <v>0</v>
      </c>
      <c r="CC5" s="0" t="n">
        <v>0</v>
      </c>
      <c r="CD5" s="0" t="n">
        <v>0</v>
      </c>
      <c r="CE5" s="0" t="n">
        <v>0</v>
      </c>
      <c r="CF5" s="0" t="n">
        <v>0</v>
      </c>
      <c r="CG5" s="0" t="n">
        <v>0</v>
      </c>
      <c r="CH5" s="0" t="n">
        <v>0</v>
      </c>
      <c r="CI5" s="0" t="n">
        <v>0</v>
      </c>
      <c r="CJ5" s="0" t="n">
        <v>0</v>
      </c>
      <c r="CK5" s="0" t="n">
        <v>0</v>
      </c>
      <c r="CL5" s="0" t="n">
        <v>0</v>
      </c>
      <c r="CM5" s="0" t="n">
        <v>0</v>
      </c>
      <c r="CN5" s="0" t="n">
        <v>0</v>
      </c>
      <c r="CO5" s="0" t="n">
        <v>0</v>
      </c>
      <c r="CP5" s="0" t="n">
        <v>0</v>
      </c>
      <c r="CQ5" s="0" t="n">
        <v>0</v>
      </c>
      <c r="CR5" s="0" t="n">
        <v>0</v>
      </c>
      <c r="CS5" s="0" t="n">
        <v>0</v>
      </c>
      <c r="CT5" s="0" t="n">
        <v>0</v>
      </c>
      <c r="CU5" s="0" t="n">
        <v>0</v>
      </c>
      <c r="CV5" s="0" t="n">
        <f aca="false">5/4</f>
        <v>1.25</v>
      </c>
      <c r="CW5" s="0" t="n">
        <f aca="false">5/4</f>
        <v>1.25</v>
      </c>
      <c r="CX5" s="0" t="n">
        <v>0</v>
      </c>
      <c r="CY5" s="0" t="n">
        <v>0</v>
      </c>
      <c r="CZ5" s="0" t="n">
        <v>50</v>
      </c>
      <c r="DA5" s="0" t="s">
        <v>561</v>
      </c>
      <c r="DB5" s="0" t="s">
        <v>88</v>
      </c>
    </row>
    <row r="6" customFormat="false" ht="14.25" hidden="false" customHeight="false" outlineLevel="0" collapsed="false">
      <c r="A6" s="0" t="s">
        <v>562</v>
      </c>
      <c r="B6" s="0" t="n">
        <v>0</v>
      </c>
      <c r="C6" s="0" t="n">
        <v>0</v>
      </c>
      <c r="D6" s="0" t="n">
        <v>0</v>
      </c>
      <c r="E6" s="0" t="n">
        <v>0</v>
      </c>
      <c r="F6" s="0" t="n">
        <v>0</v>
      </c>
      <c r="G6" s="0" t="n">
        <v>0</v>
      </c>
      <c r="H6" s="0" t="n">
        <v>0</v>
      </c>
      <c r="I6" s="0" t="n">
        <v>0</v>
      </c>
      <c r="J6" s="0" t="n">
        <v>0</v>
      </c>
      <c r="K6" s="0" t="n">
        <v>0</v>
      </c>
      <c r="L6" s="0" t="n">
        <v>0</v>
      </c>
      <c r="M6" s="0" t="n">
        <v>0</v>
      </c>
      <c r="N6" s="0" t="n">
        <v>0</v>
      </c>
      <c r="O6" s="0" t="n">
        <v>0</v>
      </c>
      <c r="P6" s="0" t="n">
        <v>0</v>
      </c>
      <c r="Q6" s="0" t="n">
        <v>0</v>
      </c>
      <c r="R6" s="0" t="n">
        <v>0</v>
      </c>
      <c r="S6" s="0" t="n">
        <v>0</v>
      </c>
      <c r="T6" s="0" t="n">
        <v>0</v>
      </c>
      <c r="U6" s="0" t="n">
        <v>0</v>
      </c>
      <c r="V6" s="0" t="n">
        <v>0</v>
      </c>
      <c r="W6" s="0" t="n">
        <v>0</v>
      </c>
      <c r="X6" s="0" t="n">
        <v>0</v>
      </c>
      <c r="Y6" s="0" t="n">
        <v>0</v>
      </c>
      <c r="Z6" s="0" t="n">
        <v>0</v>
      </c>
      <c r="AA6" s="0" t="n">
        <v>0</v>
      </c>
      <c r="AB6" s="0" t="n">
        <v>0</v>
      </c>
      <c r="AC6" s="0" t="n">
        <v>0</v>
      </c>
      <c r="AD6" s="0" t="n">
        <v>0</v>
      </c>
      <c r="AE6" s="0" t="n">
        <v>0</v>
      </c>
      <c r="AF6" s="0" t="n">
        <v>0</v>
      </c>
      <c r="AG6" s="0" t="n">
        <v>0</v>
      </c>
      <c r="AH6" s="0" t="n">
        <v>0</v>
      </c>
      <c r="AI6" s="0" t="n">
        <v>0</v>
      </c>
      <c r="AJ6" s="0" t="n">
        <v>0</v>
      </c>
      <c r="AK6" s="0" t="n">
        <v>0</v>
      </c>
      <c r="AL6" s="0" t="n">
        <v>0</v>
      </c>
      <c r="AM6" s="0" t="n">
        <v>0</v>
      </c>
      <c r="AN6" s="0" t="n">
        <v>0</v>
      </c>
      <c r="AO6" s="0" t="n">
        <v>0</v>
      </c>
      <c r="AP6" s="0" t="n">
        <v>0</v>
      </c>
      <c r="AQ6" s="0" t="n">
        <v>0</v>
      </c>
      <c r="AR6" s="0" t="n">
        <v>0</v>
      </c>
      <c r="AS6" s="0" t="n">
        <v>0</v>
      </c>
      <c r="AT6" s="0" t="n">
        <v>0</v>
      </c>
      <c r="AU6" s="0" t="n">
        <v>0</v>
      </c>
      <c r="AV6" s="0" t="n">
        <v>0</v>
      </c>
      <c r="AW6" s="0" t="n">
        <v>0</v>
      </c>
      <c r="AX6" s="0" t="n">
        <v>0</v>
      </c>
      <c r="AY6" s="0" t="n">
        <v>0</v>
      </c>
      <c r="AZ6" s="0" t="n">
        <v>0</v>
      </c>
      <c r="BA6" s="0" t="n">
        <v>0</v>
      </c>
      <c r="BB6" s="0" t="n">
        <v>0</v>
      </c>
      <c r="BC6" s="0" t="n">
        <v>100</v>
      </c>
      <c r="BD6" s="0" t="n">
        <f aca="false">50/4</f>
        <v>12.5</v>
      </c>
      <c r="BE6" s="0" t="n">
        <v>0</v>
      </c>
      <c r="BF6" s="0" t="n">
        <v>0</v>
      </c>
      <c r="BG6" s="0" t="n">
        <v>50</v>
      </c>
      <c r="BH6" s="16" t="n">
        <f aca="false">180/4</f>
        <v>45</v>
      </c>
      <c r="BI6" s="0" t="n">
        <f aca="false">50/4</f>
        <v>12.5</v>
      </c>
      <c r="BJ6" s="0" t="n">
        <v>0</v>
      </c>
      <c r="BK6" s="0" t="n">
        <v>0</v>
      </c>
      <c r="BL6" s="0" t="n">
        <v>0</v>
      </c>
      <c r="BM6" s="0" t="n">
        <v>0</v>
      </c>
      <c r="BN6" s="0" t="n">
        <v>0</v>
      </c>
      <c r="BO6" s="0" t="n">
        <v>0</v>
      </c>
      <c r="BP6" s="0" t="n">
        <v>0</v>
      </c>
      <c r="BQ6" s="0" t="n">
        <v>0</v>
      </c>
      <c r="BR6" s="0" t="n">
        <v>0</v>
      </c>
      <c r="BS6" s="0" t="n">
        <v>3.6</v>
      </c>
      <c r="BT6" s="0" t="n">
        <v>0</v>
      </c>
      <c r="BU6" s="0" t="n">
        <f aca="false">175/4</f>
        <v>43.75</v>
      </c>
      <c r="BV6" s="0" t="n">
        <v>0</v>
      </c>
      <c r="BW6" s="0" t="n">
        <v>0</v>
      </c>
      <c r="BX6" s="0" t="n">
        <v>0</v>
      </c>
      <c r="BY6" s="0" t="n">
        <v>0</v>
      </c>
      <c r="BZ6" s="0" t="n">
        <v>0</v>
      </c>
      <c r="CA6" s="0" t="n">
        <v>0</v>
      </c>
      <c r="CB6" s="0" t="n">
        <v>0</v>
      </c>
      <c r="CC6" s="0" t="n">
        <f aca="false">27/4</f>
        <v>6.75</v>
      </c>
      <c r="CD6" s="0" t="n">
        <v>0</v>
      </c>
      <c r="CE6" s="0" t="n">
        <v>0</v>
      </c>
      <c r="CF6" s="0" t="n">
        <v>0</v>
      </c>
      <c r="CG6" s="0" t="n">
        <v>0</v>
      </c>
      <c r="CH6" s="0" t="n">
        <v>0</v>
      </c>
      <c r="CI6" s="0" t="n">
        <v>0</v>
      </c>
      <c r="CJ6" s="0" t="n">
        <v>0</v>
      </c>
      <c r="CK6" s="0" t="n">
        <v>25</v>
      </c>
      <c r="CL6" s="0" t="n">
        <v>0</v>
      </c>
      <c r="CM6" s="0" t="n">
        <v>0</v>
      </c>
      <c r="CN6" s="0" t="n">
        <v>3</v>
      </c>
      <c r="CO6" s="0" t="n">
        <v>0</v>
      </c>
      <c r="CP6" s="0" t="n">
        <v>0</v>
      </c>
      <c r="CQ6" s="0" t="n">
        <v>0</v>
      </c>
      <c r="CR6" s="0" t="n">
        <v>0</v>
      </c>
      <c r="CS6" s="0" t="n">
        <v>0</v>
      </c>
      <c r="CT6" s="0" t="n">
        <v>0</v>
      </c>
      <c r="CU6" s="0" t="n">
        <v>0</v>
      </c>
      <c r="CV6" s="0" t="n">
        <v>0</v>
      </c>
      <c r="CW6" s="0" t="n">
        <v>0</v>
      </c>
      <c r="CX6" s="0" t="n">
        <f aca="false">175/4</f>
        <v>43.75</v>
      </c>
      <c r="CY6" s="0" t="n">
        <v>0</v>
      </c>
      <c r="CZ6" s="0" t="n">
        <v>0</v>
      </c>
      <c r="DA6" s="0" t="s">
        <v>563</v>
      </c>
      <c r="DB6" s="0" t="s">
        <v>88</v>
      </c>
    </row>
    <row r="7" customFormat="false" ht="14.25" hidden="false" customHeight="false" outlineLevel="0" collapsed="false">
      <c r="A7" s="0" t="s">
        <v>564</v>
      </c>
      <c r="B7" s="0" t="n">
        <f aca="false">3500/4</f>
        <v>875</v>
      </c>
      <c r="C7" s="0" t="n">
        <v>0</v>
      </c>
      <c r="D7" s="0" t="n">
        <v>0</v>
      </c>
      <c r="E7" s="0" t="n">
        <v>0</v>
      </c>
      <c r="F7" s="0" t="n">
        <v>0</v>
      </c>
      <c r="G7" s="0" t="n">
        <v>0</v>
      </c>
      <c r="H7" s="0" t="n">
        <v>0</v>
      </c>
      <c r="I7" s="0" t="n">
        <v>0</v>
      </c>
      <c r="J7" s="0" t="n">
        <v>0</v>
      </c>
      <c r="K7" s="0" t="n">
        <v>0</v>
      </c>
      <c r="L7" s="0" t="n">
        <v>0</v>
      </c>
      <c r="M7" s="0" t="n">
        <v>0</v>
      </c>
      <c r="N7" s="0" t="n">
        <v>0</v>
      </c>
      <c r="O7" s="0" t="n">
        <v>0</v>
      </c>
      <c r="P7" s="0" t="n">
        <v>0</v>
      </c>
      <c r="Q7" s="0" t="n">
        <v>0</v>
      </c>
      <c r="R7" s="0" t="n">
        <v>0</v>
      </c>
      <c r="S7" s="0" t="n">
        <v>0</v>
      </c>
      <c r="T7" s="0" t="n">
        <v>0</v>
      </c>
      <c r="U7" s="0" t="n">
        <v>0</v>
      </c>
      <c r="V7" s="0" t="n">
        <v>0</v>
      </c>
      <c r="W7" s="0" t="n">
        <v>0</v>
      </c>
      <c r="X7" s="0" t="n">
        <v>0</v>
      </c>
      <c r="Y7" s="0" t="n">
        <v>0</v>
      </c>
      <c r="Z7" s="0" t="n">
        <v>0</v>
      </c>
      <c r="AA7" s="0" t="n">
        <v>0</v>
      </c>
      <c r="AB7" s="0" t="n">
        <v>0</v>
      </c>
      <c r="AC7" s="0" t="n">
        <v>0</v>
      </c>
      <c r="AD7" s="0" t="n">
        <v>0</v>
      </c>
      <c r="AE7" s="0" t="n">
        <v>0</v>
      </c>
      <c r="AF7" s="0" t="n">
        <v>0</v>
      </c>
      <c r="AG7" s="0" t="n">
        <v>0</v>
      </c>
      <c r="AH7" s="0" t="n">
        <v>0</v>
      </c>
      <c r="AI7" s="0" t="n">
        <v>0</v>
      </c>
      <c r="AJ7" s="0" t="n">
        <v>0</v>
      </c>
      <c r="AK7" s="0" t="n">
        <v>0</v>
      </c>
      <c r="AL7" s="0" t="n">
        <v>0</v>
      </c>
      <c r="AM7" s="0" t="n">
        <v>0</v>
      </c>
      <c r="AN7" s="0" t="n">
        <v>0</v>
      </c>
      <c r="AO7" s="0" t="n">
        <v>0</v>
      </c>
      <c r="AP7" s="0" t="n">
        <v>0</v>
      </c>
      <c r="AQ7" s="0" t="n">
        <v>0</v>
      </c>
      <c r="AR7" s="0" t="n">
        <v>0</v>
      </c>
      <c r="AS7" s="0" t="n">
        <v>0</v>
      </c>
      <c r="AT7" s="0" t="n">
        <v>0</v>
      </c>
      <c r="AU7" s="0" t="n">
        <v>0</v>
      </c>
      <c r="AV7" s="0" t="n">
        <v>0</v>
      </c>
      <c r="AW7" s="0" t="n">
        <v>0</v>
      </c>
      <c r="AX7" s="0" t="n">
        <v>0</v>
      </c>
      <c r="AY7" s="0" t="n">
        <v>0</v>
      </c>
      <c r="AZ7" s="0" t="n">
        <v>0</v>
      </c>
      <c r="BA7" s="0" t="n">
        <v>0</v>
      </c>
      <c r="BB7" s="0" t="n">
        <v>0</v>
      </c>
      <c r="BC7" s="0" t="n">
        <v>0</v>
      </c>
      <c r="BD7" s="0" t="n">
        <v>0</v>
      </c>
      <c r="BE7" s="0" t="n">
        <v>0</v>
      </c>
      <c r="BF7" s="0" t="n">
        <v>0</v>
      </c>
      <c r="BG7" s="0" t="n">
        <v>0</v>
      </c>
      <c r="BH7" s="0" t="n">
        <v>0</v>
      </c>
      <c r="BI7" s="0" t="n">
        <v>0</v>
      </c>
      <c r="BJ7" s="0" t="n">
        <v>0</v>
      </c>
      <c r="BK7" s="0" t="n">
        <v>0</v>
      </c>
      <c r="BL7" s="0" t="n">
        <v>0</v>
      </c>
      <c r="BM7" s="0" t="n">
        <v>0</v>
      </c>
      <c r="BN7" s="0" t="n">
        <v>0</v>
      </c>
      <c r="BO7" s="0" t="n">
        <f aca="false">15/4</f>
        <v>3.75</v>
      </c>
      <c r="BP7" s="0" t="n">
        <v>1.12</v>
      </c>
      <c r="BQ7" s="0" t="n">
        <v>0</v>
      </c>
      <c r="BR7" s="0" t="n">
        <f aca="false">10/4</f>
        <v>2.5</v>
      </c>
      <c r="BS7" s="0" t="n">
        <v>5.62</v>
      </c>
      <c r="BT7" s="0" t="n">
        <v>0</v>
      </c>
      <c r="BU7" s="0" t="n">
        <v>0</v>
      </c>
      <c r="BV7" s="0" t="n">
        <v>0</v>
      </c>
      <c r="BW7" s="0" t="n">
        <v>0</v>
      </c>
      <c r="BX7" s="0" t="n">
        <v>0</v>
      </c>
      <c r="BY7" s="0" t="n">
        <v>0</v>
      </c>
      <c r="BZ7" s="0" t="n">
        <v>0</v>
      </c>
      <c r="CA7" s="0" t="n">
        <v>0</v>
      </c>
      <c r="CB7" s="0" t="n">
        <v>0</v>
      </c>
      <c r="CC7" s="0" t="n">
        <v>10.12</v>
      </c>
      <c r="CD7" s="0" t="n">
        <v>0</v>
      </c>
      <c r="CE7" s="0" t="n">
        <v>0</v>
      </c>
      <c r="CF7" s="0" t="n">
        <v>0</v>
      </c>
      <c r="CG7" s="0" t="n">
        <v>0</v>
      </c>
      <c r="CH7" s="0" t="n">
        <v>0</v>
      </c>
      <c r="CI7" s="0" t="n">
        <v>0</v>
      </c>
      <c r="CJ7" s="0" t="n">
        <v>0</v>
      </c>
      <c r="CK7" s="0" t="n">
        <v>0</v>
      </c>
      <c r="CL7" s="0" t="n">
        <v>0</v>
      </c>
      <c r="CM7" s="0" t="n">
        <v>0</v>
      </c>
      <c r="CN7" s="0" t="n">
        <f aca="false">9/4</f>
        <v>2.25</v>
      </c>
      <c r="CO7" s="0" t="n">
        <v>0</v>
      </c>
      <c r="CP7" s="0" t="n">
        <v>0</v>
      </c>
      <c r="CQ7" s="0" t="n">
        <v>0</v>
      </c>
      <c r="CR7" s="0" t="n">
        <v>0</v>
      </c>
      <c r="CS7" s="0" t="n">
        <v>0</v>
      </c>
      <c r="CT7" s="0" t="n">
        <v>0</v>
      </c>
      <c r="CU7" s="0" t="n">
        <v>0</v>
      </c>
      <c r="CV7" s="0" t="n">
        <f aca="false">5/4</f>
        <v>1.25</v>
      </c>
      <c r="CW7" s="0" t="n">
        <f aca="false">5/4</f>
        <v>1.25</v>
      </c>
      <c r="CX7" s="0" t="n">
        <v>0</v>
      </c>
      <c r="CY7" s="0" t="n">
        <v>0</v>
      </c>
      <c r="CZ7" s="0" t="n">
        <v>0</v>
      </c>
      <c r="DA7" s="0" t="s">
        <v>565</v>
      </c>
      <c r="DB7" s="0" t="s">
        <v>566</v>
      </c>
    </row>
    <row r="8" customFormat="false" ht="13.8" hidden="false" customHeight="false" outlineLevel="0" collapsed="false">
      <c r="BV8" s="0" t="n">
        <v>0</v>
      </c>
      <c r="BW8" s="0" t="n">
        <v>0</v>
      </c>
      <c r="BX8" s="0" t="n">
        <v>0</v>
      </c>
      <c r="BY8" s="0" t="n">
        <v>0</v>
      </c>
      <c r="BZ8" s="0" t="n">
        <v>0</v>
      </c>
      <c r="CA8" s="0" t="n">
        <v>0</v>
      </c>
      <c r="CB8" s="0" t="n">
        <v>0</v>
      </c>
      <c r="CC8" s="0" t="n">
        <f aca="false">27/4</f>
        <v>6.75</v>
      </c>
      <c r="CD8" s="0" t="n">
        <v>0</v>
      </c>
      <c r="CE8" s="0" t="n">
        <v>0</v>
      </c>
      <c r="CF8" s="0" t="n">
        <v>0</v>
      </c>
      <c r="CG8" s="0" t="n">
        <v>0</v>
      </c>
      <c r="CH8" s="0" t="n">
        <v>0</v>
      </c>
      <c r="CI8" s="0" t="n">
        <v>0</v>
      </c>
      <c r="CJ8" s="0" t="n">
        <v>0</v>
      </c>
      <c r="CK8" s="0" t="n">
        <f aca="false">75/4</f>
        <v>18.75</v>
      </c>
      <c r="CL8" s="0" t="n">
        <v>0</v>
      </c>
      <c r="CM8" s="0" t="n">
        <v>0</v>
      </c>
      <c r="CN8" s="0" t="n">
        <f aca="false">9/4</f>
        <v>2.25</v>
      </c>
      <c r="CO8" s="0" t="n">
        <v>0</v>
      </c>
      <c r="CP8" s="0" t="n">
        <v>0</v>
      </c>
      <c r="CQ8" s="0" t="n">
        <v>0</v>
      </c>
      <c r="CR8" s="0" t="n">
        <v>0</v>
      </c>
      <c r="CS8" s="0" t="n">
        <v>0</v>
      </c>
      <c r="CT8" s="0" t="n">
        <v>0</v>
      </c>
      <c r="CU8" s="0" t="n">
        <v>0</v>
      </c>
      <c r="CV8" s="0" t="n">
        <f aca="false">5/4</f>
        <v>1.25</v>
      </c>
      <c r="CW8" s="0" t="n">
        <f aca="false">5/4</f>
        <v>1.25</v>
      </c>
      <c r="CX8" s="0" t="n">
        <v>100</v>
      </c>
      <c r="CY8" s="0" t="n">
        <v>0</v>
      </c>
      <c r="CZ8" s="0" t="n">
        <v>0</v>
      </c>
      <c r="DA8" s="0" t="s">
        <v>567</v>
      </c>
      <c r="DB8" s="0" t="s">
        <v>88</v>
      </c>
    </row>
    <row r="9" customFormat="false" ht="13.8" hidden="false" customHeight="false" outlineLevel="0" collapsed="false">
      <c r="BV9" s="0" t="n">
        <v>0</v>
      </c>
      <c r="BW9" s="0" t="n">
        <v>0</v>
      </c>
      <c r="BX9" s="0" t="n">
        <v>0</v>
      </c>
      <c r="BY9" s="0" t="n">
        <v>0</v>
      </c>
      <c r="BZ9" s="0" t="n">
        <v>0</v>
      </c>
      <c r="CA9" s="0" t="n">
        <v>0</v>
      </c>
      <c r="CB9" s="0" t="n">
        <v>0</v>
      </c>
      <c r="CC9" s="0" t="n">
        <v>8.12</v>
      </c>
      <c r="CD9" s="0" t="n">
        <v>0</v>
      </c>
      <c r="CE9" s="0" t="n">
        <v>0</v>
      </c>
      <c r="CF9" s="0" t="n">
        <v>0</v>
      </c>
      <c r="CG9" s="0" t="n">
        <v>0</v>
      </c>
      <c r="CH9" s="0" t="n">
        <v>0</v>
      </c>
      <c r="CI9" s="0" t="n">
        <v>0</v>
      </c>
      <c r="CJ9" s="0" t="n">
        <v>0</v>
      </c>
      <c r="CK9" s="0" t="n">
        <v>0</v>
      </c>
      <c r="CL9" s="0" t="n">
        <v>0</v>
      </c>
      <c r="CM9" s="0" t="n">
        <v>0</v>
      </c>
      <c r="CN9" s="0" t="n">
        <v>0</v>
      </c>
      <c r="CO9" s="0" t="n">
        <v>0</v>
      </c>
      <c r="CP9" s="0" t="n">
        <v>0</v>
      </c>
      <c r="CQ9" s="0" t="n">
        <v>0</v>
      </c>
      <c r="CR9" s="0" t="n">
        <v>0</v>
      </c>
      <c r="CS9" s="0" t="n">
        <v>0</v>
      </c>
      <c r="CT9" s="0" t="n">
        <v>0</v>
      </c>
      <c r="CU9" s="0" t="n">
        <v>0</v>
      </c>
      <c r="CV9" s="0" t="n">
        <v>1.25</v>
      </c>
      <c r="CW9" s="0" t="n">
        <v>1.25</v>
      </c>
      <c r="CX9" s="0" t="n">
        <v>0</v>
      </c>
      <c r="CY9" s="0" t="n">
        <v>0</v>
      </c>
      <c r="CZ9" s="0" t="n">
        <v>0</v>
      </c>
      <c r="DA9" s="0" t="s">
        <v>568</v>
      </c>
      <c r="DB9" s="0" t="s">
        <v>88</v>
      </c>
    </row>
    <row r="10" customFormat="false" ht="13.8" hidden="false" customHeight="false" outlineLevel="0" collapsed="false">
      <c r="BV10" s="0" t="n">
        <v>0</v>
      </c>
      <c r="BW10" s="0" t="n">
        <v>0</v>
      </c>
      <c r="BX10" s="0" t="n">
        <v>0</v>
      </c>
      <c r="BY10" s="0" t="n">
        <v>0</v>
      </c>
      <c r="BZ10" s="0" t="n">
        <v>0</v>
      </c>
      <c r="CA10" s="0" t="n">
        <v>0</v>
      </c>
      <c r="CB10" s="0" t="n">
        <v>0</v>
      </c>
      <c r="CC10" s="0" t="n">
        <f aca="false">27/4</f>
        <v>6.75</v>
      </c>
      <c r="CD10" s="0" t="n">
        <v>0</v>
      </c>
      <c r="CE10" s="0" t="n">
        <v>0</v>
      </c>
      <c r="CF10" s="0" t="n">
        <v>0</v>
      </c>
      <c r="CG10" s="0" t="n">
        <v>0</v>
      </c>
      <c r="CH10" s="0" t="n">
        <v>0</v>
      </c>
      <c r="CI10" s="0" t="n">
        <v>0</v>
      </c>
      <c r="CJ10" s="0" t="n">
        <v>0</v>
      </c>
      <c r="CK10" s="0" t="n">
        <v>0</v>
      </c>
      <c r="CL10" s="0" t="n">
        <v>0</v>
      </c>
      <c r="CM10" s="0" t="n">
        <v>0</v>
      </c>
      <c r="CN10" s="0" t="n">
        <f aca="false">6/4</f>
        <v>1.5</v>
      </c>
      <c r="CO10" s="0" t="n">
        <v>0</v>
      </c>
      <c r="CP10" s="0" t="n">
        <v>0</v>
      </c>
      <c r="CQ10" s="0" t="n">
        <v>0</v>
      </c>
      <c r="CR10" s="0" t="n">
        <v>15.56</v>
      </c>
      <c r="CS10" s="0" t="n">
        <v>0</v>
      </c>
      <c r="CT10" s="0" t="n">
        <v>0</v>
      </c>
      <c r="CU10" s="0" t="n">
        <v>0</v>
      </c>
      <c r="CV10" s="0" t="n">
        <f aca="false">5/4</f>
        <v>1.25</v>
      </c>
      <c r="CW10" s="0" t="n">
        <f aca="false">5/4</f>
        <v>1.25</v>
      </c>
      <c r="CX10" s="0" t="n">
        <v>0</v>
      </c>
      <c r="CY10" s="0" t="n">
        <v>14.12</v>
      </c>
      <c r="CZ10" s="0" t="n">
        <v>25</v>
      </c>
      <c r="DA10" s="0" t="s">
        <v>569</v>
      </c>
      <c r="DB10" s="0" t="s">
        <v>88</v>
      </c>
    </row>
    <row r="11" customFormat="false" ht="13.8" hidden="false" customHeight="false" outlineLevel="0" collapsed="false">
      <c r="BV11" s="0" t="n">
        <v>0</v>
      </c>
      <c r="BW11" s="0" t="n">
        <v>0</v>
      </c>
      <c r="BX11" s="0" t="n">
        <v>0</v>
      </c>
      <c r="BY11" s="0" t="n">
        <v>0</v>
      </c>
      <c r="BZ11" s="0" t="n">
        <v>0</v>
      </c>
      <c r="CA11" s="0" t="n">
        <v>0</v>
      </c>
      <c r="CB11" s="0" t="n">
        <v>0</v>
      </c>
      <c r="CC11" s="0" t="n">
        <v>16.87</v>
      </c>
      <c r="CD11" s="0" t="n">
        <v>0</v>
      </c>
      <c r="CE11" s="0" t="n">
        <v>0</v>
      </c>
      <c r="CF11" s="0" t="n">
        <v>0</v>
      </c>
      <c r="CG11" s="0" t="n">
        <v>0</v>
      </c>
      <c r="CH11" s="0" t="n">
        <v>0</v>
      </c>
      <c r="CI11" s="0" t="n">
        <v>0</v>
      </c>
      <c r="CJ11" s="0" t="n">
        <v>0</v>
      </c>
      <c r="CK11" s="0" t="n">
        <v>0</v>
      </c>
      <c r="CL11" s="0" t="n">
        <v>0</v>
      </c>
      <c r="CM11" s="0" t="n">
        <v>0</v>
      </c>
      <c r="CN11" s="0" t="n">
        <f aca="false">18/4</f>
        <v>4.5</v>
      </c>
      <c r="CO11" s="0" t="n">
        <v>0</v>
      </c>
      <c r="CP11" s="0" t="n">
        <v>0</v>
      </c>
      <c r="CQ11" s="0" t="n">
        <v>0</v>
      </c>
      <c r="CR11" s="0" t="n">
        <v>0</v>
      </c>
      <c r="CS11" s="0" t="n">
        <v>0</v>
      </c>
      <c r="CT11" s="0" t="n">
        <v>0</v>
      </c>
      <c r="CU11" s="0" t="n">
        <v>0</v>
      </c>
      <c r="CV11" s="0" t="n">
        <f aca="false">5/4</f>
        <v>1.25</v>
      </c>
      <c r="CW11" s="0" t="n">
        <f aca="false">5/4</f>
        <v>1.25</v>
      </c>
      <c r="CX11" s="0" t="n">
        <v>0</v>
      </c>
      <c r="CY11" s="0" t="n">
        <v>0</v>
      </c>
      <c r="CZ11" s="0" t="n">
        <v>25</v>
      </c>
      <c r="DA11" s="0" t="s">
        <v>570</v>
      </c>
      <c r="DB11" s="0" t="s">
        <v>88</v>
      </c>
    </row>
    <row r="12" customFormat="false" ht="13.8" hidden="false" customHeight="false" outlineLevel="0" collapsed="false">
      <c r="BV12" s="0" t="n">
        <v>0</v>
      </c>
      <c r="BW12" s="0" t="n">
        <v>0</v>
      </c>
      <c r="BX12" s="0" t="n">
        <v>0</v>
      </c>
      <c r="BY12" s="0" t="n">
        <v>0</v>
      </c>
      <c r="BZ12" s="0" t="n">
        <v>0</v>
      </c>
      <c r="CA12" s="0" t="n">
        <v>0</v>
      </c>
      <c r="CB12" s="0" t="n">
        <v>0</v>
      </c>
      <c r="CC12" s="0" t="n">
        <v>4.44</v>
      </c>
      <c r="CD12" s="0" t="n">
        <v>0</v>
      </c>
      <c r="CE12" s="0" t="n">
        <v>0</v>
      </c>
      <c r="CF12" s="0" t="n">
        <v>0</v>
      </c>
      <c r="CG12" s="0" t="n">
        <v>0</v>
      </c>
      <c r="CH12" s="0" t="n">
        <v>0</v>
      </c>
      <c r="CI12" s="0" t="n">
        <v>0</v>
      </c>
      <c r="CJ12" s="0" t="n">
        <v>0</v>
      </c>
      <c r="CK12" s="0" t="n">
        <v>0</v>
      </c>
      <c r="CL12" s="0" t="n">
        <v>0</v>
      </c>
      <c r="CM12" s="0" t="n">
        <v>0</v>
      </c>
      <c r="CN12" s="0" t="n">
        <v>0</v>
      </c>
      <c r="CO12" s="0" t="n">
        <v>0</v>
      </c>
      <c r="CP12" s="0" t="n">
        <v>0</v>
      </c>
      <c r="CQ12" s="0" t="n">
        <v>0</v>
      </c>
      <c r="CR12" s="0" t="n">
        <v>0</v>
      </c>
      <c r="CS12" s="0" t="n">
        <v>0</v>
      </c>
      <c r="CT12" s="0" t="n">
        <v>0</v>
      </c>
      <c r="CU12" s="0" t="n">
        <v>0</v>
      </c>
      <c r="CV12" s="0" t="n">
        <v>5</v>
      </c>
      <c r="CW12" s="0" t="n">
        <v>5</v>
      </c>
      <c r="CX12" s="0" t="n">
        <v>120</v>
      </c>
      <c r="CY12" s="0" t="n">
        <v>0</v>
      </c>
      <c r="CZ12" s="4" t="n">
        <v>25</v>
      </c>
      <c r="DA12" s="0" t="s">
        <v>571</v>
      </c>
      <c r="DB12" s="0" t="s">
        <v>241</v>
      </c>
    </row>
    <row r="13" customFormat="false" ht="13.8" hidden="false" customHeight="false" outlineLevel="0" collapsed="false">
      <c r="BV13" s="0" t="n">
        <v>0</v>
      </c>
      <c r="BW13" s="0" t="n">
        <v>0</v>
      </c>
      <c r="BX13" s="0" t="n">
        <v>0</v>
      </c>
      <c r="BY13" s="0" t="n">
        <v>0</v>
      </c>
      <c r="BZ13" s="0" t="n">
        <v>0</v>
      </c>
      <c r="CA13" s="0" t="n">
        <v>0</v>
      </c>
      <c r="CB13" s="0" t="n">
        <v>0</v>
      </c>
      <c r="CC13" s="0" t="n">
        <f aca="false">4.44/4</f>
        <v>1.11</v>
      </c>
      <c r="CD13" s="0" t="n">
        <v>0</v>
      </c>
      <c r="CE13" s="0" t="n">
        <v>0</v>
      </c>
      <c r="CF13" s="0" t="n">
        <v>0</v>
      </c>
      <c r="CG13" s="0" t="n">
        <v>0</v>
      </c>
      <c r="CH13" s="0" t="n">
        <v>0</v>
      </c>
      <c r="CI13" s="0" t="n">
        <v>0</v>
      </c>
      <c r="CJ13" s="0" t="n">
        <v>0</v>
      </c>
      <c r="CK13" s="0" t="n">
        <v>25</v>
      </c>
      <c r="CL13" s="0" t="n">
        <v>0</v>
      </c>
      <c r="CM13" s="0" t="n">
        <v>0</v>
      </c>
      <c r="CN13" s="0" t="n">
        <f aca="false">3/4</f>
        <v>0.75</v>
      </c>
      <c r="CO13" s="0" t="n">
        <v>0</v>
      </c>
      <c r="CP13" s="0" t="n">
        <v>0</v>
      </c>
      <c r="CQ13" s="0" t="n">
        <v>0</v>
      </c>
      <c r="CR13" s="0" t="n">
        <f aca="false">150/4</f>
        <v>37.5</v>
      </c>
      <c r="CS13" s="0" t="n">
        <v>0</v>
      </c>
      <c r="CT13" s="0" t="n">
        <v>0</v>
      </c>
      <c r="CU13" s="0" t="n">
        <v>0</v>
      </c>
      <c r="CV13" s="0" t="n">
        <v>1.25</v>
      </c>
      <c r="CW13" s="0" t="n">
        <v>1.25</v>
      </c>
      <c r="CX13" s="0" t="n">
        <v>0</v>
      </c>
      <c r="CY13" s="0" t="n">
        <v>0</v>
      </c>
      <c r="CZ13" s="0" t="n">
        <v>0</v>
      </c>
      <c r="DA13" s="0" t="s">
        <v>572</v>
      </c>
      <c r="DB13" s="0" t="s">
        <v>88</v>
      </c>
    </row>
    <row r="14" customFormat="false" ht="13.8" hidden="false" customHeight="false" outlineLevel="0" collapsed="false">
      <c r="BV14" s="0" t="n">
        <v>0</v>
      </c>
      <c r="BW14" s="0" t="n">
        <v>0</v>
      </c>
      <c r="BX14" s="0" t="n">
        <v>0</v>
      </c>
      <c r="BY14" s="0" t="n">
        <v>0</v>
      </c>
      <c r="BZ14" s="0" t="n">
        <v>0</v>
      </c>
      <c r="CA14" s="0" t="n">
        <v>0</v>
      </c>
      <c r="CB14" s="0" t="n">
        <v>0</v>
      </c>
      <c r="CC14" s="0" t="n">
        <v>0</v>
      </c>
      <c r="CD14" s="0" t="n">
        <v>0</v>
      </c>
      <c r="CE14" s="0" t="n">
        <v>0</v>
      </c>
      <c r="CF14" s="0" t="n">
        <v>0</v>
      </c>
      <c r="CG14" s="0" t="n">
        <v>0</v>
      </c>
      <c r="CH14" s="0" t="n">
        <v>0</v>
      </c>
      <c r="CI14" s="0" t="n">
        <v>0</v>
      </c>
      <c r="CJ14" s="0" t="n">
        <v>30</v>
      </c>
      <c r="CK14" s="0" t="n">
        <v>0</v>
      </c>
      <c r="CL14" s="0" t="n">
        <v>0</v>
      </c>
      <c r="CM14" s="0" t="n">
        <v>0</v>
      </c>
      <c r="CN14" s="0" t="n">
        <f aca="false">9/4</f>
        <v>2.25</v>
      </c>
      <c r="CO14" s="0" t="n">
        <v>0</v>
      </c>
      <c r="CP14" s="0" t="n">
        <v>0</v>
      </c>
      <c r="CQ14" s="0" t="n">
        <v>0</v>
      </c>
      <c r="CR14" s="0" t="n">
        <v>0</v>
      </c>
      <c r="CS14" s="0" t="n">
        <v>0</v>
      </c>
      <c r="CT14" s="0" t="n">
        <v>0</v>
      </c>
      <c r="CU14" s="0" t="n">
        <v>0</v>
      </c>
      <c r="CV14" s="0" t="n">
        <v>0</v>
      </c>
      <c r="CW14" s="0" t="n">
        <v>0</v>
      </c>
      <c r="CX14" s="0" t="n">
        <v>0</v>
      </c>
      <c r="CY14" s="0" t="n">
        <v>0</v>
      </c>
      <c r="CZ14" s="0" t="n">
        <v>0</v>
      </c>
      <c r="DA14" s="0" t="s">
        <v>573</v>
      </c>
      <c r="DB14" s="0" t="s">
        <v>88</v>
      </c>
    </row>
    <row r="15" customFormat="false" ht="13.8" hidden="false" customHeight="false" outlineLevel="0" collapsed="false">
      <c r="BV15" s="0" t="n">
        <v>0</v>
      </c>
      <c r="BW15" s="0" t="n">
        <v>0</v>
      </c>
      <c r="BX15" s="0" t="n">
        <v>0</v>
      </c>
      <c r="BY15" s="0" t="n">
        <v>0</v>
      </c>
      <c r="BZ15" s="0" t="n">
        <v>0</v>
      </c>
      <c r="CA15" s="0" t="n">
        <v>0</v>
      </c>
      <c r="CB15" s="0" t="n">
        <v>0</v>
      </c>
      <c r="CC15" s="0" t="n">
        <v>10.12</v>
      </c>
      <c r="CD15" s="0" t="n">
        <v>0</v>
      </c>
      <c r="CE15" s="0" t="n">
        <v>0</v>
      </c>
      <c r="CF15" s="0" t="n">
        <v>0</v>
      </c>
      <c r="CG15" s="0" t="n">
        <v>0</v>
      </c>
      <c r="CH15" s="0" t="n">
        <v>0</v>
      </c>
      <c r="CI15" s="0" t="n">
        <v>0</v>
      </c>
      <c r="CJ15" s="0" t="n">
        <v>0</v>
      </c>
      <c r="CK15" s="0" t="n">
        <v>0</v>
      </c>
      <c r="CL15" s="0" t="n">
        <v>0</v>
      </c>
      <c r="CM15" s="0" t="n">
        <v>0</v>
      </c>
      <c r="CN15" s="0" t="n">
        <f aca="false">18/4</f>
        <v>4.5</v>
      </c>
      <c r="CO15" s="0" t="n">
        <v>0</v>
      </c>
      <c r="CP15" s="0" t="n">
        <v>0</v>
      </c>
      <c r="CQ15" s="0" t="n">
        <v>0</v>
      </c>
      <c r="CR15" s="0" t="n">
        <v>0</v>
      </c>
      <c r="CS15" s="0" t="n">
        <v>0</v>
      </c>
      <c r="CT15" s="0" t="n">
        <v>0</v>
      </c>
      <c r="CU15" s="0" t="n">
        <v>0</v>
      </c>
      <c r="CV15" s="0" t="n">
        <v>0.31</v>
      </c>
      <c r="CW15" s="0" t="n">
        <v>0</v>
      </c>
      <c r="CX15" s="0" t="n">
        <v>0</v>
      </c>
      <c r="CY15" s="0" t="n">
        <v>0</v>
      </c>
      <c r="CZ15" s="0" t="n">
        <v>0</v>
      </c>
      <c r="DA15" s="0" t="s">
        <v>574</v>
      </c>
      <c r="DB15" s="0" t="s">
        <v>88</v>
      </c>
    </row>
    <row r="16" customFormat="false" ht="13.8" hidden="false" customHeight="false" outlineLevel="0" collapsed="false">
      <c r="BV16" s="0" t="n">
        <v>0</v>
      </c>
      <c r="BW16" s="0" t="n">
        <v>0</v>
      </c>
      <c r="BX16" s="0" t="n">
        <v>0</v>
      </c>
      <c r="BY16" s="0" t="n">
        <v>0</v>
      </c>
      <c r="BZ16" s="0" t="n">
        <v>0</v>
      </c>
      <c r="CA16" s="0" t="n">
        <v>0</v>
      </c>
      <c r="CB16" s="0" t="n">
        <v>0</v>
      </c>
      <c r="CC16" s="0" t="n">
        <v>0</v>
      </c>
      <c r="CD16" s="0" t="n">
        <v>0</v>
      </c>
      <c r="CE16" s="0" t="n">
        <v>0</v>
      </c>
      <c r="CF16" s="0" t="n">
        <v>0</v>
      </c>
      <c r="CG16" s="0" t="n">
        <v>0</v>
      </c>
      <c r="CH16" s="0" t="n">
        <v>0</v>
      </c>
      <c r="CI16" s="0" t="n">
        <v>0</v>
      </c>
      <c r="CJ16" s="0" t="n">
        <v>0</v>
      </c>
      <c r="CK16" s="0" t="n">
        <v>25</v>
      </c>
      <c r="CL16" s="0" t="n">
        <v>0</v>
      </c>
      <c r="CM16" s="0" t="n">
        <v>0</v>
      </c>
      <c r="CN16" s="0" t="n">
        <f aca="false">6/4</f>
        <v>1.5</v>
      </c>
      <c r="CO16" s="0" t="n">
        <f aca="false">150/4</f>
        <v>37.5</v>
      </c>
      <c r="CP16" s="0" t="n">
        <v>0</v>
      </c>
      <c r="CQ16" s="0" t="n">
        <f aca="false">225/4</f>
        <v>56.25</v>
      </c>
      <c r="CR16" s="0" t="n">
        <v>0</v>
      </c>
      <c r="CS16" s="0" t="n">
        <v>0</v>
      </c>
      <c r="CT16" s="0" t="n">
        <v>0</v>
      </c>
      <c r="CU16" s="0" t="n">
        <v>0</v>
      </c>
      <c r="CV16" s="0" t="n">
        <v>0</v>
      </c>
      <c r="CW16" s="0" t="n">
        <v>0</v>
      </c>
      <c r="CX16" s="0" t="n">
        <v>100</v>
      </c>
      <c r="CY16" s="0" t="n">
        <v>0</v>
      </c>
      <c r="CZ16" s="0" t="n">
        <v>0</v>
      </c>
      <c r="DA16" s="0" t="s">
        <v>575</v>
      </c>
      <c r="DB16" s="0" t="s">
        <v>88</v>
      </c>
    </row>
    <row r="17" customFormat="false" ht="13.8" hidden="false" customHeight="false" outlineLevel="0" collapsed="false">
      <c r="BV17" s="0" t="n">
        <v>0</v>
      </c>
      <c r="BW17" s="0" t="n">
        <v>0</v>
      </c>
      <c r="BX17" s="0" t="n">
        <v>0</v>
      </c>
      <c r="BY17" s="0" t="n">
        <v>0</v>
      </c>
      <c r="BZ17" s="0" t="n">
        <v>0</v>
      </c>
      <c r="CA17" s="0" t="n">
        <v>0</v>
      </c>
      <c r="CB17" s="0" t="n">
        <v>0</v>
      </c>
      <c r="CC17" s="0" t="n">
        <v>0</v>
      </c>
      <c r="CD17" s="0" t="n">
        <v>0</v>
      </c>
      <c r="CE17" s="0" t="n">
        <v>0</v>
      </c>
      <c r="CF17" s="0" t="n">
        <v>0</v>
      </c>
      <c r="CG17" s="0" t="n">
        <v>12.5</v>
      </c>
      <c r="CH17" s="0" t="n">
        <v>0</v>
      </c>
      <c r="CI17" s="0" t="n">
        <v>0</v>
      </c>
      <c r="CJ17" s="0" t="n">
        <v>0</v>
      </c>
      <c r="CK17" s="0" t="n">
        <v>0</v>
      </c>
      <c r="CL17" s="0" t="n">
        <v>0</v>
      </c>
      <c r="CM17" s="0" t="n">
        <v>0</v>
      </c>
      <c r="CN17" s="0" t="n">
        <f aca="false">3/4</f>
        <v>0.75</v>
      </c>
      <c r="CO17" s="0" t="n">
        <v>0</v>
      </c>
      <c r="CP17" s="0" t="n">
        <v>0</v>
      </c>
      <c r="CQ17" s="0" t="n">
        <v>0</v>
      </c>
      <c r="CR17" s="0" t="n">
        <v>0</v>
      </c>
      <c r="CS17" s="0" t="n">
        <v>0</v>
      </c>
      <c r="CT17" s="0" t="n">
        <v>0</v>
      </c>
      <c r="CU17" s="0" t="n">
        <v>0</v>
      </c>
      <c r="CV17" s="0" t="n">
        <f aca="false">5/4</f>
        <v>1.25</v>
      </c>
      <c r="CW17" s="0" t="n">
        <f aca="false">5/4</f>
        <v>1.25</v>
      </c>
      <c r="CX17" s="0" t="n">
        <v>100</v>
      </c>
      <c r="CY17" s="0" t="n">
        <v>0</v>
      </c>
      <c r="CZ17" s="0" t="n">
        <v>0</v>
      </c>
      <c r="DA17" s="0" t="s">
        <v>576</v>
      </c>
      <c r="DB17" s="0" t="s">
        <v>88</v>
      </c>
    </row>
    <row r="18" customFormat="false" ht="13.8" hidden="false" customHeight="false" outlineLevel="0" collapsed="false">
      <c r="BV18" s="0" t="n">
        <v>0</v>
      </c>
      <c r="BW18" s="0" t="n">
        <v>0</v>
      </c>
      <c r="BX18" s="0" t="n">
        <v>0</v>
      </c>
      <c r="BY18" s="0" t="n">
        <v>0</v>
      </c>
      <c r="BZ18" s="0" t="n">
        <v>0</v>
      </c>
      <c r="CA18" s="0" t="n">
        <v>0</v>
      </c>
      <c r="CB18" s="0" t="n">
        <v>0</v>
      </c>
      <c r="CC18" s="0" t="n">
        <v>0.55</v>
      </c>
      <c r="CD18" s="0" t="n">
        <v>0</v>
      </c>
      <c r="CE18" s="0" t="n">
        <v>0</v>
      </c>
      <c r="CF18" s="0" t="n">
        <v>0</v>
      </c>
      <c r="CG18" s="0" t="n">
        <v>0</v>
      </c>
      <c r="CH18" s="0" t="n">
        <v>0</v>
      </c>
      <c r="CI18" s="0" t="n">
        <v>0</v>
      </c>
      <c r="CJ18" s="0" t="n">
        <v>0</v>
      </c>
      <c r="CK18" s="0" t="n">
        <v>0</v>
      </c>
      <c r="CL18" s="0" t="n">
        <v>0</v>
      </c>
      <c r="CM18" s="0" t="n">
        <v>0</v>
      </c>
      <c r="CN18" s="0" t="n">
        <v>0</v>
      </c>
      <c r="CO18" s="0" t="n">
        <v>0</v>
      </c>
      <c r="CP18" s="0" t="n">
        <v>0</v>
      </c>
      <c r="CQ18" s="0" t="n">
        <v>0</v>
      </c>
      <c r="CR18" s="0" t="n">
        <v>0</v>
      </c>
      <c r="CS18" s="0" t="n">
        <v>0</v>
      </c>
      <c r="CT18" s="0" t="n">
        <v>0</v>
      </c>
      <c r="CU18" s="0" t="n">
        <v>0</v>
      </c>
      <c r="CV18" s="0" t="n">
        <v>0</v>
      </c>
      <c r="CW18" s="0" t="n">
        <v>0</v>
      </c>
      <c r="CX18" s="0" t="n">
        <v>0</v>
      </c>
      <c r="CY18" s="0" t="n">
        <v>0</v>
      </c>
      <c r="CZ18" s="0" t="n">
        <v>0</v>
      </c>
      <c r="DA18" s="0" t="s">
        <v>577</v>
      </c>
      <c r="DB18" s="0" t="s">
        <v>216</v>
      </c>
    </row>
    <row r="19" customFormat="false" ht="13.8" hidden="false" customHeight="false" outlineLevel="0" collapsed="false">
      <c r="BV19" s="0" t="n">
        <v>0</v>
      </c>
      <c r="BW19" s="0" t="n">
        <v>0</v>
      </c>
      <c r="BX19" s="0" t="n">
        <v>0</v>
      </c>
      <c r="BY19" s="0" t="n">
        <v>0</v>
      </c>
      <c r="BZ19" s="0" t="n">
        <v>0</v>
      </c>
      <c r="CA19" s="0" t="n">
        <v>0</v>
      </c>
      <c r="CB19" s="0" t="n">
        <v>0</v>
      </c>
      <c r="CC19" s="0" t="n">
        <v>3.37</v>
      </c>
      <c r="CD19" s="0" t="n">
        <v>0</v>
      </c>
      <c r="CE19" s="0" t="n">
        <v>0</v>
      </c>
      <c r="CF19" s="0" t="n">
        <v>0.75</v>
      </c>
      <c r="CG19" s="0" t="n">
        <v>12.5</v>
      </c>
      <c r="CH19" s="0" t="n">
        <v>0</v>
      </c>
      <c r="CI19" s="0" t="n">
        <v>0</v>
      </c>
      <c r="CJ19" s="0" t="n">
        <v>0</v>
      </c>
      <c r="CK19" s="0" t="n">
        <v>0</v>
      </c>
      <c r="CL19" s="0" t="n">
        <v>0</v>
      </c>
      <c r="CM19" s="0" t="n">
        <v>0</v>
      </c>
      <c r="CN19" s="0" t="n">
        <v>0</v>
      </c>
      <c r="CO19" s="0" t="n">
        <v>0</v>
      </c>
      <c r="CP19" s="0" t="n">
        <v>0</v>
      </c>
      <c r="CQ19" s="0" t="n">
        <v>0</v>
      </c>
      <c r="CR19" s="0" t="n">
        <v>0</v>
      </c>
      <c r="CS19" s="0" t="n">
        <v>0</v>
      </c>
      <c r="CT19" s="0" t="n">
        <v>0</v>
      </c>
      <c r="CU19" s="0" t="n">
        <v>0.62</v>
      </c>
      <c r="CV19" s="0" t="n">
        <v>0</v>
      </c>
      <c r="CW19" s="0" t="n">
        <v>0</v>
      </c>
      <c r="CX19" s="0" t="n">
        <v>0</v>
      </c>
      <c r="CY19" s="0" t="n">
        <v>0</v>
      </c>
      <c r="CZ19" s="0" t="n">
        <v>0</v>
      </c>
      <c r="DA19" s="0" t="s">
        <v>578</v>
      </c>
      <c r="DB19" s="0" t="s">
        <v>88</v>
      </c>
    </row>
    <row r="20" customFormat="false" ht="13.8" hidden="false" customHeight="false" outlineLevel="0" collapsed="false">
      <c r="BV20" s="0" t="n">
        <v>0</v>
      </c>
      <c r="BW20" s="0" t="n">
        <v>0</v>
      </c>
      <c r="BX20" s="0" t="n">
        <v>0</v>
      </c>
      <c r="BY20" s="0" t="n">
        <v>0</v>
      </c>
      <c r="BZ20" s="0" t="n">
        <v>0</v>
      </c>
      <c r="CA20" s="0" t="n">
        <v>0</v>
      </c>
      <c r="CB20" s="0" t="n">
        <v>0</v>
      </c>
      <c r="CC20" s="0" t="n">
        <v>3.37</v>
      </c>
      <c r="CD20" s="0" t="n">
        <v>0</v>
      </c>
      <c r="CE20" s="0" t="n">
        <v>0</v>
      </c>
      <c r="CF20" s="0" t="n">
        <v>0</v>
      </c>
      <c r="CG20" s="0" t="n">
        <v>0</v>
      </c>
      <c r="CH20" s="0" t="n">
        <v>0</v>
      </c>
      <c r="CI20" s="0" t="n">
        <v>0</v>
      </c>
      <c r="CJ20" s="0" t="n">
        <v>0</v>
      </c>
      <c r="CK20" s="0" t="n">
        <v>12.5</v>
      </c>
      <c r="CL20" s="0" t="n">
        <v>0</v>
      </c>
      <c r="CM20" s="0" t="n">
        <v>0</v>
      </c>
      <c r="CN20" s="0" t="n">
        <v>0.75</v>
      </c>
      <c r="CO20" s="0" t="n">
        <v>0</v>
      </c>
      <c r="CP20" s="0" t="n">
        <v>0</v>
      </c>
      <c r="CQ20" s="0" t="n">
        <v>0</v>
      </c>
      <c r="CR20" s="0" t="n">
        <v>0</v>
      </c>
      <c r="CS20" s="0" t="n">
        <v>0</v>
      </c>
      <c r="CT20" s="0" t="n">
        <v>0</v>
      </c>
      <c r="CU20" s="0" t="n">
        <v>0</v>
      </c>
      <c r="CV20" s="0" t="n">
        <v>0</v>
      </c>
      <c r="CW20" s="0" t="n">
        <v>0</v>
      </c>
      <c r="CX20" s="0" t="n">
        <v>30</v>
      </c>
      <c r="CY20" s="0" t="n">
        <v>0</v>
      </c>
      <c r="CZ20" s="0" t="n">
        <v>0</v>
      </c>
      <c r="DA20" s="0" t="s">
        <v>579</v>
      </c>
      <c r="DB20" s="0" t="s">
        <v>88</v>
      </c>
    </row>
    <row r="21" customFormat="false" ht="13.8" hidden="false" customHeight="false" outlineLevel="0" collapsed="false">
      <c r="BV21" s="0" t="n">
        <v>0</v>
      </c>
      <c r="BW21" s="0" t="n">
        <v>0</v>
      </c>
      <c r="BX21" s="0" t="n">
        <v>0</v>
      </c>
      <c r="BY21" s="0" t="n">
        <v>0</v>
      </c>
      <c r="BZ21" s="0" t="n">
        <v>0</v>
      </c>
      <c r="CA21" s="0" t="n">
        <v>0</v>
      </c>
      <c r="CB21" s="0" t="n">
        <v>1.25</v>
      </c>
      <c r="CC21" s="0" t="n">
        <f aca="false">118/4</f>
        <v>29.5</v>
      </c>
      <c r="CD21" s="0" t="n">
        <v>0</v>
      </c>
      <c r="CE21" s="0" t="n">
        <v>0</v>
      </c>
      <c r="CF21" s="0" t="n">
        <v>0</v>
      </c>
      <c r="CG21" s="0" t="n">
        <v>0</v>
      </c>
      <c r="CH21" s="0" t="n">
        <v>0</v>
      </c>
      <c r="CI21" s="0" t="n">
        <v>0</v>
      </c>
      <c r="CJ21" s="0" t="n">
        <v>0</v>
      </c>
      <c r="CK21" s="0" t="n">
        <v>0</v>
      </c>
      <c r="CL21" s="0" t="n">
        <f aca="false">15.8/4</f>
        <v>3.95</v>
      </c>
      <c r="CM21" s="0" t="n">
        <v>0</v>
      </c>
      <c r="CN21" s="0" t="n">
        <f aca="false">15/4</f>
        <v>3.75</v>
      </c>
      <c r="CO21" s="0" t="n">
        <v>0</v>
      </c>
      <c r="CP21" s="0" t="n">
        <v>0</v>
      </c>
      <c r="CQ21" s="0" t="n">
        <v>0</v>
      </c>
      <c r="CR21" s="0" t="n">
        <v>0</v>
      </c>
      <c r="CS21" s="0" t="n">
        <v>0</v>
      </c>
      <c r="CT21" s="0" t="n">
        <v>0</v>
      </c>
      <c r="CU21" s="0" t="n">
        <v>0</v>
      </c>
      <c r="CV21" s="0" t="n">
        <v>0.31</v>
      </c>
      <c r="CW21" s="0" t="n">
        <v>0.09</v>
      </c>
      <c r="CX21" s="0" t="n">
        <v>0</v>
      </c>
      <c r="CY21" s="0" t="n">
        <v>0</v>
      </c>
      <c r="CZ21" s="0" t="n">
        <v>0</v>
      </c>
      <c r="DA21" s="0" t="s">
        <v>580</v>
      </c>
      <c r="DB21" s="0" t="s">
        <v>88</v>
      </c>
    </row>
    <row r="22" customFormat="false" ht="13.8" hidden="false" customHeight="false" outlineLevel="0" collapsed="false">
      <c r="BV22" s="0" t="n">
        <v>0</v>
      </c>
      <c r="BW22" s="0" t="n">
        <v>0</v>
      </c>
      <c r="BX22" s="0" t="n">
        <v>0</v>
      </c>
      <c r="BY22" s="0" t="n">
        <v>0</v>
      </c>
      <c r="BZ22" s="0" t="n">
        <v>0</v>
      </c>
      <c r="CA22" s="0" t="n">
        <v>0</v>
      </c>
      <c r="CB22" s="0" t="n">
        <v>0</v>
      </c>
      <c r="CC22" s="0" t="n">
        <v>3.37</v>
      </c>
      <c r="CD22" s="0" t="n">
        <v>0</v>
      </c>
      <c r="CE22" s="0" t="n">
        <v>0</v>
      </c>
      <c r="CF22" s="0" t="n">
        <v>0</v>
      </c>
      <c r="CG22" s="0" t="n">
        <v>0</v>
      </c>
      <c r="CH22" s="0" t="n">
        <v>0</v>
      </c>
      <c r="CI22" s="0" t="n">
        <v>0</v>
      </c>
      <c r="CJ22" s="0" t="n">
        <v>0</v>
      </c>
      <c r="CK22" s="0" t="n">
        <v>50</v>
      </c>
      <c r="CL22" s="0" t="n">
        <v>0</v>
      </c>
      <c r="CM22" s="0" t="n">
        <v>0</v>
      </c>
      <c r="CN22" s="0" t="n">
        <v>0</v>
      </c>
      <c r="CO22" s="0" t="n">
        <v>0</v>
      </c>
      <c r="CP22" s="0" t="n">
        <v>0</v>
      </c>
      <c r="CQ22" s="0" t="n">
        <v>0</v>
      </c>
      <c r="CR22" s="0" t="n">
        <v>0</v>
      </c>
      <c r="CS22" s="0" t="n">
        <v>0</v>
      </c>
      <c r="CT22" s="0" t="n">
        <v>0</v>
      </c>
      <c r="CU22" s="0" t="n">
        <v>0</v>
      </c>
      <c r="CV22" s="0" t="n">
        <v>1.25</v>
      </c>
      <c r="CW22" s="0" t="n">
        <v>1.25</v>
      </c>
      <c r="CX22" s="0" t="n">
        <v>0</v>
      </c>
      <c r="CY22" s="0" t="n">
        <v>14.2</v>
      </c>
      <c r="CZ22" s="0" t="n">
        <v>0</v>
      </c>
      <c r="DA22" s="0" t="s">
        <v>581</v>
      </c>
      <c r="DB22" s="0" t="s">
        <v>88</v>
      </c>
    </row>
    <row r="23" customFormat="false" ht="13.8" hidden="false" customHeight="false" outlineLevel="0" collapsed="false">
      <c r="BV23" s="0" t="n">
        <v>0</v>
      </c>
      <c r="BW23" s="0" t="n">
        <v>0</v>
      </c>
      <c r="BX23" s="0" t="n">
        <v>0</v>
      </c>
      <c r="BY23" s="0" t="n">
        <v>0</v>
      </c>
      <c r="BZ23" s="0" t="n">
        <v>0</v>
      </c>
      <c r="CA23" s="0" t="n">
        <v>0</v>
      </c>
      <c r="CB23" s="0" t="n">
        <v>0</v>
      </c>
      <c r="CC23" s="0" t="n">
        <f aca="false">27/4</f>
        <v>6.75</v>
      </c>
      <c r="CD23" s="0" t="n">
        <v>0</v>
      </c>
      <c r="CE23" s="0" t="n">
        <v>0</v>
      </c>
      <c r="CF23" s="0" t="n">
        <v>0</v>
      </c>
      <c r="CG23" s="0" t="n">
        <v>0</v>
      </c>
      <c r="CH23" s="0" t="n">
        <v>0</v>
      </c>
      <c r="CI23" s="0" t="n">
        <v>0</v>
      </c>
      <c r="CJ23" s="0" t="n">
        <v>0</v>
      </c>
      <c r="CK23" s="0" t="n">
        <v>75</v>
      </c>
      <c r="CL23" s="0" t="n">
        <v>0</v>
      </c>
      <c r="CM23" s="0" t="n">
        <v>0</v>
      </c>
      <c r="CN23" s="0" t="n">
        <f aca="false">9/4</f>
        <v>2.25</v>
      </c>
      <c r="CO23" s="0" t="n">
        <v>0</v>
      </c>
      <c r="CP23" s="0" t="n">
        <v>0</v>
      </c>
      <c r="CQ23" s="0" t="n">
        <v>0</v>
      </c>
      <c r="CR23" s="0" t="n">
        <v>0</v>
      </c>
      <c r="CS23" s="0" t="n">
        <v>0</v>
      </c>
      <c r="CT23" s="0" t="n">
        <v>0</v>
      </c>
      <c r="CU23" s="0" t="n">
        <v>0</v>
      </c>
      <c r="CV23" s="0" t="n">
        <v>0</v>
      </c>
      <c r="CW23" s="0" t="n">
        <v>0</v>
      </c>
      <c r="CX23" s="0" t="n">
        <v>0</v>
      </c>
      <c r="CY23" s="0" t="n">
        <v>0</v>
      </c>
      <c r="CZ23" s="0" t="n">
        <v>0</v>
      </c>
      <c r="DA23" s="0" t="s">
        <v>582</v>
      </c>
      <c r="DB23" s="0" t="s">
        <v>88</v>
      </c>
    </row>
    <row r="24" customFormat="false" ht="13.8" hidden="false" customHeight="false" outlineLevel="0" collapsed="false">
      <c r="BV24" s="0" t="n">
        <v>0</v>
      </c>
      <c r="BW24" s="0" t="n">
        <v>0</v>
      </c>
      <c r="BX24" s="0" t="n">
        <v>0</v>
      </c>
      <c r="BY24" s="0" t="n">
        <v>0</v>
      </c>
      <c r="BZ24" s="0" t="n">
        <v>0</v>
      </c>
      <c r="CA24" s="0" t="n">
        <v>0</v>
      </c>
      <c r="CB24" s="0" t="n">
        <v>0</v>
      </c>
      <c r="CC24" s="0" t="n">
        <v>0</v>
      </c>
      <c r="CD24" s="0" t="n">
        <v>0</v>
      </c>
      <c r="CE24" s="0" t="n">
        <v>0</v>
      </c>
      <c r="CF24" s="0" t="n">
        <v>0</v>
      </c>
      <c r="CG24" s="0" t="n">
        <v>14.28</v>
      </c>
      <c r="CH24" s="0" t="n">
        <v>0</v>
      </c>
      <c r="CI24" s="0" t="n">
        <v>0</v>
      </c>
      <c r="CJ24" s="0" t="n">
        <v>0</v>
      </c>
      <c r="CK24" s="0" t="n">
        <v>22.85</v>
      </c>
      <c r="CL24" s="0" t="n">
        <v>0</v>
      </c>
      <c r="CM24" s="0" t="n">
        <v>0</v>
      </c>
      <c r="CN24" s="0" t="n">
        <v>1.23</v>
      </c>
      <c r="CO24" s="0" t="n">
        <v>8.57</v>
      </c>
      <c r="CP24" s="0" t="n">
        <v>0</v>
      </c>
      <c r="CQ24" s="0" t="n">
        <v>0</v>
      </c>
      <c r="CR24" s="0" t="n">
        <v>0</v>
      </c>
      <c r="CS24" s="0" t="n">
        <v>0</v>
      </c>
      <c r="CT24" s="0" t="n">
        <v>0</v>
      </c>
      <c r="CU24" s="0" t="n">
        <v>0</v>
      </c>
      <c r="CV24" s="0" t="n">
        <v>0.17</v>
      </c>
      <c r="CW24" s="0" t="n">
        <v>0.7</v>
      </c>
      <c r="CX24" s="0" t="n">
        <v>0</v>
      </c>
      <c r="CY24" s="0" t="n">
        <v>4.05</v>
      </c>
      <c r="CZ24" s="0" t="n">
        <v>0</v>
      </c>
      <c r="DA24" s="0" t="s">
        <v>583</v>
      </c>
      <c r="DB24" s="0" t="s">
        <v>584</v>
      </c>
    </row>
    <row r="25" customFormat="false" ht="13.8" hidden="false" customHeight="false" outlineLevel="0" collapsed="false">
      <c r="BV25" s="0" t="n">
        <v>0</v>
      </c>
      <c r="BW25" s="0" t="n">
        <v>0</v>
      </c>
      <c r="BX25" s="0" t="n">
        <v>0</v>
      </c>
      <c r="BY25" s="0" t="n">
        <v>0</v>
      </c>
      <c r="BZ25" s="0" t="n">
        <v>0</v>
      </c>
      <c r="CA25" s="0" t="n">
        <v>0</v>
      </c>
      <c r="CB25" s="0" t="n">
        <v>0</v>
      </c>
      <c r="CC25" s="0" t="n">
        <v>3.37</v>
      </c>
      <c r="CD25" s="0" t="n">
        <v>0</v>
      </c>
      <c r="CE25" s="0" t="n">
        <v>0</v>
      </c>
      <c r="CF25" s="0" t="n">
        <v>0</v>
      </c>
      <c r="CG25" s="0" t="n">
        <v>0</v>
      </c>
      <c r="CH25" s="0" t="n">
        <v>0</v>
      </c>
      <c r="CI25" s="0" t="n">
        <v>0</v>
      </c>
      <c r="CJ25" s="0" t="n">
        <v>0</v>
      </c>
      <c r="CK25" s="0" t="n">
        <v>0</v>
      </c>
      <c r="CL25" s="0" t="n">
        <v>0</v>
      </c>
      <c r="CM25" s="0" t="n">
        <v>0</v>
      </c>
      <c r="CN25" s="0" t="n">
        <f aca="false">17.24/4</f>
        <v>4.31</v>
      </c>
      <c r="CO25" s="0" t="n">
        <v>0</v>
      </c>
      <c r="CP25" s="0" t="n">
        <v>0</v>
      </c>
      <c r="CQ25" s="0" t="n">
        <v>0</v>
      </c>
      <c r="CR25" s="0" t="n">
        <f aca="false">118/4</f>
        <v>29.5</v>
      </c>
      <c r="CS25" s="0" t="n">
        <v>0</v>
      </c>
      <c r="CT25" s="0" t="n">
        <v>0</v>
      </c>
      <c r="CU25" s="0" t="n">
        <v>0</v>
      </c>
      <c r="CV25" s="0" t="n">
        <v>0.62</v>
      </c>
      <c r="CW25" s="0" t="n">
        <v>2.5</v>
      </c>
      <c r="CX25" s="0" t="n">
        <f aca="false">411/4</f>
        <v>102.75</v>
      </c>
      <c r="CY25" s="0" t="n">
        <v>0</v>
      </c>
      <c r="CZ25" s="0" t="n">
        <v>0</v>
      </c>
      <c r="DA25" s="0" t="s">
        <v>585</v>
      </c>
      <c r="DB25" s="0" t="s">
        <v>88</v>
      </c>
    </row>
    <row r="26" customFormat="false" ht="13.8" hidden="false" customHeight="false" outlineLevel="0" collapsed="false">
      <c r="BV26" s="0" t="n">
        <v>0</v>
      </c>
      <c r="BW26" s="0" t="n">
        <v>0</v>
      </c>
      <c r="BX26" s="0" t="n">
        <v>0</v>
      </c>
      <c r="BY26" s="0" t="n">
        <v>0</v>
      </c>
      <c r="BZ26" s="0" t="n">
        <v>0</v>
      </c>
      <c r="CA26" s="0" t="n">
        <v>0</v>
      </c>
      <c r="CB26" s="0" t="n">
        <v>0</v>
      </c>
      <c r="CC26" s="0" t="n">
        <f aca="false">118/4</f>
        <v>29.5</v>
      </c>
      <c r="CD26" s="0" t="n">
        <v>0</v>
      </c>
      <c r="CE26" s="0" t="n">
        <v>0</v>
      </c>
      <c r="CF26" s="0" t="n">
        <v>0</v>
      </c>
      <c r="CG26" s="0" t="n">
        <v>0</v>
      </c>
      <c r="CH26" s="0" t="n">
        <v>0</v>
      </c>
      <c r="CI26" s="0" t="n">
        <v>0</v>
      </c>
      <c r="CJ26" s="0" t="n">
        <v>0</v>
      </c>
      <c r="CK26" s="0" t="n">
        <v>0</v>
      </c>
      <c r="CL26" s="0" t="n">
        <f aca="false">15.8/4</f>
        <v>3.95</v>
      </c>
      <c r="CM26" s="0" t="n">
        <v>0</v>
      </c>
      <c r="CN26" s="0" t="n">
        <f aca="false">15/4</f>
        <v>3.75</v>
      </c>
      <c r="CO26" s="0" t="n">
        <v>0</v>
      </c>
      <c r="CP26" s="0" t="n">
        <v>0</v>
      </c>
      <c r="CQ26" s="0" t="n">
        <v>0</v>
      </c>
      <c r="CR26" s="0" t="n">
        <v>0</v>
      </c>
      <c r="CS26" s="0" t="n">
        <v>0</v>
      </c>
      <c r="CT26" s="0" t="n">
        <v>0</v>
      </c>
      <c r="CU26" s="0" t="n">
        <v>0</v>
      </c>
      <c r="CV26" s="0" t="n">
        <v>0.62</v>
      </c>
      <c r="CW26" s="0" t="n">
        <v>0.09</v>
      </c>
      <c r="CX26" s="0" t="n">
        <v>0</v>
      </c>
      <c r="CY26" s="0" t="n">
        <v>0</v>
      </c>
      <c r="CZ26" s="0" t="n">
        <v>0</v>
      </c>
      <c r="DA26" s="0" t="s">
        <v>586</v>
      </c>
      <c r="DB26" s="0" t="s">
        <v>88</v>
      </c>
    </row>
    <row r="27" customFormat="false" ht="13.8" hidden="false" customHeight="false" outlineLevel="0" collapsed="false">
      <c r="BV27" s="0" t="n">
        <v>0</v>
      </c>
      <c r="BW27" s="0" t="n">
        <v>25</v>
      </c>
      <c r="BX27" s="0" t="n">
        <v>0</v>
      </c>
      <c r="BY27" s="0" t="n">
        <v>0</v>
      </c>
      <c r="BZ27" s="0" t="n">
        <v>0</v>
      </c>
      <c r="CA27" s="0" t="n">
        <v>0</v>
      </c>
      <c r="CB27" s="0" t="n">
        <v>0</v>
      </c>
      <c r="CC27" s="0" t="n">
        <v>0</v>
      </c>
      <c r="CD27" s="0" t="n">
        <v>0</v>
      </c>
      <c r="CE27" s="0" t="n">
        <f aca="false">139/4</f>
        <v>34.75</v>
      </c>
      <c r="CF27" s="0" t="n">
        <v>0</v>
      </c>
      <c r="CG27" s="0" t="n">
        <v>0</v>
      </c>
      <c r="CH27" s="0" t="n">
        <v>0</v>
      </c>
      <c r="CI27" s="0" t="n">
        <v>0</v>
      </c>
      <c r="CJ27" s="0" t="n">
        <v>0</v>
      </c>
      <c r="CK27" s="0" t="n">
        <v>0</v>
      </c>
      <c r="CL27" s="0" t="n">
        <v>0</v>
      </c>
      <c r="CM27" s="0" t="n">
        <v>0</v>
      </c>
      <c r="CN27" s="0" t="n">
        <v>0</v>
      </c>
      <c r="CO27" s="0" t="n">
        <v>0</v>
      </c>
      <c r="CP27" s="0" t="n">
        <v>0</v>
      </c>
      <c r="CQ27" s="0" t="n">
        <v>0</v>
      </c>
      <c r="CR27" s="0" t="n">
        <v>0</v>
      </c>
      <c r="CS27" s="0" t="n">
        <v>0</v>
      </c>
      <c r="CT27" s="0" t="n">
        <v>0</v>
      </c>
      <c r="CU27" s="0" t="n">
        <v>0</v>
      </c>
      <c r="CV27" s="0" t="n">
        <v>0</v>
      </c>
      <c r="CW27" s="0" t="n">
        <v>0</v>
      </c>
      <c r="CX27" s="0" t="n">
        <v>0</v>
      </c>
      <c r="CY27" s="0" t="n">
        <v>0</v>
      </c>
      <c r="CZ27" s="0" t="n">
        <v>0</v>
      </c>
      <c r="DA27" s="0" t="s">
        <v>587</v>
      </c>
      <c r="DB27" s="0" t="s">
        <v>88</v>
      </c>
    </row>
    <row r="28" customFormat="false" ht="13.8" hidden="false" customHeight="false" outlineLevel="0" collapsed="false">
      <c r="BV28" s="0" t="n">
        <v>0</v>
      </c>
      <c r="BW28" s="0" t="n">
        <v>0</v>
      </c>
      <c r="BX28" s="0" t="n">
        <v>0</v>
      </c>
      <c r="BY28" s="0" t="n">
        <v>0</v>
      </c>
      <c r="BZ28" s="0" t="n">
        <v>0</v>
      </c>
      <c r="CA28" s="0" t="n">
        <v>0</v>
      </c>
      <c r="CB28" s="0" t="n">
        <v>0</v>
      </c>
      <c r="CC28" s="0" t="n">
        <v>0</v>
      </c>
      <c r="CD28" s="0" t="n">
        <v>0</v>
      </c>
      <c r="CE28" s="0" t="n">
        <v>0</v>
      </c>
      <c r="CF28" s="0" t="n">
        <v>0</v>
      </c>
      <c r="CG28" s="0" t="n">
        <v>0</v>
      </c>
      <c r="CH28" s="0" t="n">
        <v>0</v>
      </c>
      <c r="CI28" s="0" t="n">
        <v>0</v>
      </c>
      <c r="CJ28" s="0" t="n">
        <v>0</v>
      </c>
      <c r="CK28" s="0" t="n">
        <v>0</v>
      </c>
      <c r="CL28" s="0" t="n">
        <v>0</v>
      </c>
      <c r="CM28" s="0" t="n">
        <v>0</v>
      </c>
      <c r="CN28" s="0" t="n">
        <v>0</v>
      </c>
      <c r="CO28" s="0" t="n">
        <v>10</v>
      </c>
      <c r="CP28" s="0" t="n">
        <v>0</v>
      </c>
      <c r="CQ28" s="0" t="n">
        <v>0</v>
      </c>
      <c r="CR28" s="0" t="n">
        <v>0</v>
      </c>
      <c r="CS28" s="0" t="n">
        <v>0</v>
      </c>
      <c r="CT28" s="0" t="n">
        <v>0</v>
      </c>
      <c r="CU28" s="0" t="n">
        <v>0</v>
      </c>
      <c r="CV28" s="0" t="n">
        <v>0</v>
      </c>
      <c r="CW28" s="0" t="n">
        <v>0</v>
      </c>
      <c r="CX28" s="0" t="n">
        <v>0</v>
      </c>
      <c r="CY28" s="0" t="n">
        <v>0</v>
      </c>
      <c r="CZ28" s="0" t="n">
        <v>0</v>
      </c>
      <c r="DA28" s="0" t="s">
        <v>588</v>
      </c>
      <c r="DB28" s="0" t="s">
        <v>88</v>
      </c>
    </row>
    <row r="29" customFormat="false" ht="13.8" hidden="false" customHeight="false" outlineLevel="0" collapsed="false">
      <c r="BV29" s="0" t="n">
        <v>0</v>
      </c>
      <c r="BW29" s="0" t="n">
        <v>0</v>
      </c>
      <c r="BX29" s="0" t="n">
        <v>0</v>
      </c>
      <c r="BY29" s="0" t="n">
        <v>0</v>
      </c>
      <c r="BZ29" s="0" t="n">
        <v>0</v>
      </c>
      <c r="CA29" s="0" t="n">
        <v>0</v>
      </c>
      <c r="CB29" s="0" t="n">
        <v>0</v>
      </c>
      <c r="CC29" s="0" t="n">
        <v>0</v>
      </c>
      <c r="CD29" s="0" t="n">
        <v>0</v>
      </c>
      <c r="CE29" s="0" t="n">
        <v>0</v>
      </c>
      <c r="CF29" s="0" t="n">
        <v>0</v>
      </c>
      <c r="CG29" s="0" t="n">
        <v>0</v>
      </c>
      <c r="CH29" s="0" t="n">
        <v>0</v>
      </c>
      <c r="CI29" s="0" t="n">
        <v>0</v>
      </c>
      <c r="CJ29" s="0" t="n">
        <v>0</v>
      </c>
      <c r="CK29" s="0" t="n">
        <v>0</v>
      </c>
      <c r="CL29" s="0" t="n">
        <v>0</v>
      </c>
      <c r="CM29" s="0" t="n">
        <v>0</v>
      </c>
      <c r="CN29" s="0" t="n">
        <v>0</v>
      </c>
      <c r="CO29" s="0" t="n">
        <v>0</v>
      </c>
      <c r="CP29" s="0" t="n">
        <v>0</v>
      </c>
      <c r="CQ29" s="0" t="n">
        <v>0</v>
      </c>
      <c r="CR29" s="0" t="n">
        <v>0</v>
      </c>
      <c r="CS29" s="0" t="n">
        <v>0</v>
      </c>
      <c r="CT29" s="0" t="n">
        <v>0</v>
      </c>
      <c r="CU29" s="0" t="n">
        <v>0</v>
      </c>
      <c r="CV29" s="0" t="n">
        <v>0.83</v>
      </c>
      <c r="CW29" s="0" t="n">
        <v>0.83</v>
      </c>
      <c r="CX29" s="0" t="n">
        <v>0</v>
      </c>
      <c r="CY29" s="0" t="n">
        <v>0</v>
      </c>
      <c r="CZ29" s="0" t="n">
        <v>0</v>
      </c>
      <c r="DA29" s="0" t="s">
        <v>588</v>
      </c>
      <c r="DB29" s="0" t="s">
        <v>95</v>
      </c>
    </row>
    <row r="30" customFormat="false" ht="13.8" hidden="false" customHeight="false" outlineLevel="0" collapsed="false">
      <c r="BV30" s="0" t="n">
        <v>0</v>
      </c>
      <c r="BW30" s="0" t="n">
        <v>0</v>
      </c>
      <c r="BX30" s="0" t="n">
        <v>0</v>
      </c>
      <c r="BY30" s="0" t="n">
        <v>0</v>
      </c>
      <c r="BZ30" s="0" t="n">
        <v>0</v>
      </c>
      <c r="CA30" s="0" t="n">
        <v>0</v>
      </c>
      <c r="CB30" s="0" t="n">
        <v>0</v>
      </c>
      <c r="CC30" s="0" t="n">
        <v>19.66</v>
      </c>
      <c r="CD30" s="0" t="n">
        <v>0</v>
      </c>
      <c r="CE30" s="0" t="n">
        <v>0</v>
      </c>
      <c r="CF30" s="0" t="n">
        <v>0</v>
      </c>
      <c r="CG30" s="0" t="n">
        <v>0</v>
      </c>
      <c r="CH30" s="0" t="n">
        <v>0</v>
      </c>
      <c r="CI30" s="0" t="n">
        <v>0</v>
      </c>
      <c r="CJ30" s="0" t="n">
        <v>0</v>
      </c>
      <c r="CK30" s="0" t="n">
        <v>0</v>
      </c>
      <c r="CL30" s="0" t="n">
        <v>0</v>
      </c>
      <c r="CM30" s="0" t="n">
        <v>3.33</v>
      </c>
      <c r="CN30" s="0" t="n">
        <v>1</v>
      </c>
      <c r="CO30" s="0" t="n">
        <v>0</v>
      </c>
      <c r="CP30" s="0" t="n">
        <v>0</v>
      </c>
      <c r="CQ30" s="0" t="n">
        <v>0</v>
      </c>
      <c r="CR30" s="0" t="n">
        <v>0</v>
      </c>
      <c r="CS30" s="0" t="n">
        <v>0</v>
      </c>
      <c r="CT30" s="0" t="n">
        <v>0</v>
      </c>
      <c r="CU30" s="0" t="n">
        <v>0</v>
      </c>
      <c r="CV30" s="0" t="n">
        <v>0</v>
      </c>
      <c r="CW30" s="0" t="n">
        <v>0</v>
      </c>
      <c r="CX30" s="0" t="n">
        <v>0</v>
      </c>
      <c r="CY30" s="0" t="n">
        <v>0</v>
      </c>
      <c r="CZ30" s="0" t="n">
        <v>0</v>
      </c>
      <c r="DA30" s="0" t="s">
        <v>589</v>
      </c>
      <c r="DB30" s="0" t="s">
        <v>95</v>
      </c>
    </row>
    <row r="31" s="22" customFormat="true" ht="13.8" hidden="false" customHeight="false" outlineLevel="0" collapsed="false">
      <c r="A31" s="0"/>
      <c r="B31" s="0"/>
      <c r="C31" s="0"/>
      <c r="D31" s="0"/>
      <c r="E31" s="0"/>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t="n">
        <v>0</v>
      </c>
      <c r="BW31" s="0" t="n">
        <v>0</v>
      </c>
      <c r="BX31" s="0" t="n">
        <v>0</v>
      </c>
      <c r="BY31" s="0" t="n">
        <v>0</v>
      </c>
      <c r="BZ31" s="0" t="n">
        <v>0</v>
      </c>
      <c r="CA31" s="0" t="n">
        <v>0</v>
      </c>
      <c r="CB31" s="0" t="n">
        <v>0</v>
      </c>
      <c r="CC31" s="0" t="n">
        <f aca="false">27/5</f>
        <v>5.4</v>
      </c>
      <c r="CD31" s="0" t="n">
        <v>0</v>
      </c>
      <c r="CE31" s="0" t="n">
        <v>0</v>
      </c>
      <c r="CF31" s="0" t="n">
        <v>0</v>
      </c>
      <c r="CG31" s="0" t="n">
        <v>0</v>
      </c>
      <c r="CH31" s="0" t="n">
        <v>0</v>
      </c>
      <c r="CI31" s="0" t="n">
        <v>0</v>
      </c>
      <c r="CJ31" s="0" t="n">
        <v>0</v>
      </c>
      <c r="CK31" s="0" t="n">
        <v>0</v>
      </c>
      <c r="CL31" s="0" t="n">
        <v>0</v>
      </c>
      <c r="CM31" s="0" t="n">
        <v>0</v>
      </c>
      <c r="CN31" s="0" t="n">
        <v>0</v>
      </c>
      <c r="CO31" s="0" t="n">
        <v>0</v>
      </c>
      <c r="CP31" s="0" t="n">
        <v>0</v>
      </c>
      <c r="CQ31" s="0" t="n">
        <v>0</v>
      </c>
      <c r="CR31" s="0" t="n">
        <v>0</v>
      </c>
      <c r="CS31" s="0" t="n">
        <v>0</v>
      </c>
      <c r="CT31" s="0" t="n">
        <v>0</v>
      </c>
      <c r="CU31" s="0" t="n">
        <v>0</v>
      </c>
      <c r="CV31" s="0" t="n">
        <v>1</v>
      </c>
      <c r="CW31" s="0" t="n">
        <f aca="false">1.25/5</f>
        <v>0.25</v>
      </c>
      <c r="CX31" s="0" t="n">
        <v>0</v>
      </c>
      <c r="CY31" s="0" t="n">
        <v>0</v>
      </c>
      <c r="CZ31" s="0" t="n">
        <v>0</v>
      </c>
      <c r="DA31" s="22" t="s">
        <v>590</v>
      </c>
      <c r="DB31" s="22" t="s">
        <v>374</v>
      </c>
    </row>
    <row r="32" s="22" customFormat="true" ht="13.8" hidden="false" customHeight="false" outlineLevel="0" collapsed="false">
      <c r="A32" s="0"/>
      <c r="B32" s="0"/>
      <c r="C32" s="0"/>
      <c r="D32" s="0"/>
      <c r="E32" s="0"/>
      <c r="F32" s="0"/>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t="n">
        <v>0</v>
      </c>
      <c r="BW32" s="0" t="n">
        <v>0</v>
      </c>
      <c r="BX32" s="0" t="n">
        <v>0</v>
      </c>
      <c r="BY32" s="0" t="n">
        <v>0</v>
      </c>
      <c r="BZ32" s="0" t="n">
        <v>0</v>
      </c>
      <c r="CA32" s="0" t="n">
        <v>0</v>
      </c>
      <c r="CB32" s="0" t="n">
        <v>0</v>
      </c>
      <c r="CC32" s="0" t="n">
        <v>5.4</v>
      </c>
      <c r="CD32" s="0" t="n">
        <v>0</v>
      </c>
      <c r="CE32" s="0" t="n">
        <v>0</v>
      </c>
      <c r="CF32" s="0" t="n">
        <v>0</v>
      </c>
      <c r="CG32" s="0" t="n">
        <v>0</v>
      </c>
      <c r="CH32" s="0" t="n">
        <v>0</v>
      </c>
      <c r="CI32" s="0" t="n">
        <v>0</v>
      </c>
      <c r="CJ32" s="0" t="n">
        <v>0</v>
      </c>
      <c r="CK32" s="0" t="n">
        <v>0</v>
      </c>
      <c r="CL32" s="0" t="n">
        <v>0</v>
      </c>
      <c r="CM32" s="0" t="n">
        <v>0</v>
      </c>
      <c r="CN32" s="0" t="n">
        <v>0</v>
      </c>
      <c r="CO32" s="0" t="n">
        <v>0</v>
      </c>
      <c r="CP32" s="0" t="n">
        <v>0</v>
      </c>
      <c r="CQ32" s="0" t="n">
        <v>0</v>
      </c>
      <c r="CR32" s="0" t="n">
        <v>0</v>
      </c>
      <c r="CS32" s="0" t="n">
        <v>0</v>
      </c>
      <c r="CT32" s="0" t="n">
        <v>0</v>
      </c>
      <c r="CU32" s="0" t="n">
        <v>0</v>
      </c>
      <c r="CV32" s="0" t="n">
        <v>1</v>
      </c>
      <c r="CW32" s="0" t="n">
        <v>0.25</v>
      </c>
      <c r="CX32" s="0" t="n">
        <v>0</v>
      </c>
      <c r="CY32" s="0" t="n">
        <v>0</v>
      </c>
      <c r="CZ32" s="0" t="n">
        <v>0</v>
      </c>
      <c r="DA32" s="22" t="s">
        <v>590</v>
      </c>
      <c r="DB32" s="22" t="s">
        <v>374</v>
      </c>
    </row>
    <row r="33" s="22" customFormat="true" ht="13.8" hidden="false" customHeight="false" outlineLevel="0" collapsed="false">
      <c r="A33" s="0"/>
      <c r="B33" s="0"/>
      <c r="C33" s="0"/>
      <c r="D33" s="0"/>
      <c r="E33" s="0"/>
      <c r="F33" s="0"/>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t="n">
        <v>0</v>
      </c>
      <c r="BW33" s="0" t="n">
        <v>0</v>
      </c>
      <c r="BX33" s="0" t="n">
        <v>0</v>
      </c>
      <c r="BY33" s="0" t="n">
        <v>0</v>
      </c>
      <c r="BZ33" s="0" t="n">
        <v>0</v>
      </c>
      <c r="CA33" s="0" t="n">
        <v>0</v>
      </c>
      <c r="CB33" s="0" t="n">
        <v>0</v>
      </c>
      <c r="CC33" s="0" t="n">
        <v>0.12</v>
      </c>
      <c r="CD33" s="0" t="n">
        <v>0</v>
      </c>
      <c r="CE33" s="0" t="n">
        <v>0</v>
      </c>
      <c r="CF33" s="0" t="n">
        <v>0</v>
      </c>
      <c r="CG33" s="0" t="n">
        <v>50</v>
      </c>
      <c r="CH33" s="0" t="n">
        <v>0</v>
      </c>
      <c r="CI33" s="0" t="n">
        <v>0</v>
      </c>
      <c r="CJ33" s="0" t="n">
        <v>0</v>
      </c>
      <c r="CK33" s="0" t="n">
        <v>0</v>
      </c>
      <c r="CL33" s="0" t="n">
        <v>0</v>
      </c>
      <c r="CM33" s="0" t="n">
        <v>0</v>
      </c>
      <c r="CN33" s="0" t="n">
        <f aca="false">3/12</f>
        <v>0.25</v>
      </c>
      <c r="CO33" s="0" t="n">
        <v>0</v>
      </c>
      <c r="CP33" s="0" t="n">
        <v>0</v>
      </c>
      <c r="CQ33" s="0" t="n">
        <v>0</v>
      </c>
      <c r="CR33" s="0" t="n">
        <v>0</v>
      </c>
      <c r="CS33" s="0" t="n">
        <v>0</v>
      </c>
      <c r="CT33" s="0" t="n">
        <v>0</v>
      </c>
      <c r="CU33" s="0" t="n">
        <v>0</v>
      </c>
      <c r="CV33" s="0" t="n">
        <v>0.1</v>
      </c>
      <c r="CW33" s="0" t="n">
        <v>0.2</v>
      </c>
      <c r="CX33" s="0" t="n">
        <f aca="false">156/12</f>
        <v>13</v>
      </c>
      <c r="CY33" s="0" t="n">
        <v>0</v>
      </c>
      <c r="CZ33" s="0" t="n">
        <v>0</v>
      </c>
      <c r="DA33" s="22" t="s">
        <v>591</v>
      </c>
      <c r="DB33" s="22" t="s">
        <v>372</v>
      </c>
    </row>
    <row r="34" s="22" customFormat="true" ht="13.8" hidden="false" customHeight="false" outlineLevel="0" collapsed="false">
      <c r="A34" s="0"/>
      <c r="B34" s="0"/>
      <c r="C34" s="0"/>
      <c r="D34" s="0"/>
      <c r="E34" s="0"/>
      <c r="F34" s="0"/>
      <c r="G34" s="0"/>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t="n">
        <v>0</v>
      </c>
      <c r="BW34" s="0" t="n">
        <v>0</v>
      </c>
      <c r="BX34" s="0" t="n">
        <v>0</v>
      </c>
      <c r="BY34" s="0" t="n">
        <v>0</v>
      </c>
      <c r="BZ34" s="0" t="n">
        <v>0</v>
      </c>
      <c r="CA34" s="0" t="n">
        <v>0</v>
      </c>
      <c r="CB34" s="0" t="n">
        <v>0</v>
      </c>
      <c r="CC34" s="0" t="n">
        <v>0.12</v>
      </c>
      <c r="CD34" s="0" t="n">
        <v>0</v>
      </c>
      <c r="CE34" s="0" t="n">
        <v>0</v>
      </c>
      <c r="CF34" s="0" t="n">
        <v>0</v>
      </c>
      <c r="CG34" s="0" t="n">
        <v>50</v>
      </c>
      <c r="CH34" s="0" t="n">
        <v>0</v>
      </c>
      <c r="CI34" s="0" t="n">
        <v>0</v>
      </c>
      <c r="CJ34" s="0" t="n">
        <v>0</v>
      </c>
      <c r="CK34" s="0" t="n">
        <v>0</v>
      </c>
      <c r="CL34" s="0" t="n">
        <v>0</v>
      </c>
      <c r="CM34" s="0" t="n">
        <v>0</v>
      </c>
      <c r="CN34" s="0" t="n">
        <v>0.25</v>
      </c>
      <c r="CO34" s="0" t="n">
        <v>0</v>
      </c>
      <c r="CP34" s="0" t="n">
        <v>0</v>
      </c>
      <c r="CQ34" s="0" t="n">
        <v>0</v>
      </c>
      <c r="CR34" s="0" t="n">
        <v>0</v>
      </c>
      <c r="CS34" s="0" t="n">
        <v>0</v>
      </c>
      <c r="CT34" s="0" t="n">
        <v>0</v>
      </c>
      <c r="CU34" s="0" t="n">
        <v>0</v>
      </c>
      <c r="CV34" s="0" t="n">
        <v>0.1</v>
      </c>
      <c r="CW34" s="0" t="n">
        <v>0.2</v>
      </c>
      <c r="CX34" s="0" t="n">
        <v>0</v>
      </c>
      <c r="CY34" s="0" t="n">
        <v>0</v>
      </c>
      <c r="CZ34" s="0" t="n">
        <v>0</v>
      </c>
      <c r="DA34" s="22" t="s">
        <v>591</v>
      </c>
      <c r="DB34" s="22" t="s">
        <v>372</v>
      </c>
    </row>
    <row r="35" s="22" customFormat="true" ht="13.8" hidden="false" customHeight="false" outlineLevel="0" collapsed="false">
      <c r="A35" s="0"/>
      <c r="B35" s="0"/>
      <c r="C35" s="0"/>
      <c r="D35" s="0"/>
      <c r="E35" s="0"/>
      <c r="F35" s="0"/>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t="n">
        <v>0</v>
      </c>
      <c r="BW35" s="0" t="n">
        <v>0</v>
      </c>
      <c r="BX35" s="0" t="n">
        <v>0</v>
      </c>
      <c r="BY35" s="0" t="n">
        <v>0</v>
      </c>
      <c r="BZ35" s="0" t="n">
        <v>0</v>
      </c>
      <c r="CA35" s="0" t="n">
        <v>0</v>
      </c>
      <c r="CB35" s="0" t="n">
        <v>0</v>
      </c>
      <c r="CC35" s="0" t="n">
        <v>0.12</v>
      </c>
      <c r="CD35" s="0" t="n">
        <v>0</v>
      </c>
      <c r="CE35" s="0" t="n">
        <v>0</v>
      </c>
      <c r="CF35" s="0" t="n">
        <v>0</v>
      </c>
      <c r="CG35" s="0" t="n">
        <v>50</v>
      </c>
      <c r="CH35" s="0" t="n">
        <v>0</v>
      </c>
      <c r="CI35" s="0" t="n">
        <v>0</v>
      </c>
      <c r="CJ35" s="0" t="n">
        <v>0</v>
      </c>
      <c r="CK35" s="0" t="n">
        <v>13</v>
      </c>
      <c r="CL35" s="0" t="n">
        <v>0</v>
      </c>
      <c r="CM35" s="0" t="n">
        <v>0</v>
      </c>
      <c r="CN35" s="0" t="n">
        <v>0.25</v>
      </c>
      <c r="CO35" s="0" t="n">
        <v>0</v>
      </c>
      <c r="CP35" s="0" t="n">
        <v>0</v>
      </c>
      <c r="CQ35" s="0" t="n">
        <v>0</v>
      </c>
      <c r="CR35" s="0" t="n">
        <v>0</v>
      </c>
      <c r="CS35" s="0" t="n">
        <v>0</v>
      </c>
      <c r="CT35" s="0" t="n">
        <v>0</v>
      </c>
      <c r="CU35" s="0" t="n">
        <v>0</v>
      </c>
      <c r="CV35" s="0" t="n">
        <v>0.1</v>
      </c>
      <c r="CW35" s="0" t="n">
        <v>0.2</v>
      </c>
      <c r="CX35" s="0" t="n">
        <v>0</v>
      </c>
      <c r="CY35" s="0" t="n">
        <v>0</v>
      </c>
      <c r="CZ35" s="0" t="n">
        <v>0</v>
      </c>
      <c r="DA35" s="22" t="s">
        <v>591</v>
      </c>
      <c r="DB35" s="22" t="s">
        <v>372</v>
      </c>
    </row>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H28"/>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G7" activeCellId="0" sqref="G7"/>
    </sheetView>
  </sheetViews>
  <sheetFormatPr defaultRowHeight="14.25" zeroHeight="false" outlineLevelRow="0" outlineLevelCol="0"/>
  <cols>
    <col collapsed="false" customWidth="true" hidden="false" outlineLevel="0" max="1" min="1" style="0" width="40.85"/>
    <col collapsed="false" customWidth="true" hidden="false" outlineLevel="0" max="2" min="2" style="0" width="17"/>
    <col collapsed="false" customWidth="true" hidden="false" outlineLevel="0" max="3" min="3" style="0" width="12.6"/>
    <col collapsed="false" customWidth="true" hidden="false" outlineLevel="0" max="10" min="4" style="0" width="9.72"/>
    <col collapsed="false" customWidth="true" hidden="false" outlineLevel="0" max="11" min="11" style="0" width="14.4"/>
    <col collapsed="false" customWidth="true" hidden="false" outlineLevel="0" max="13" min="12" style="0" width="7.4"/>
    <col collapsed="false" customWidth="true" hidden="false" outlineLevel="0" max="14" min="14" style="0" width="11.93"/>
    <col collapsed="false" customWidth="true" hidden="false" outlineLevel="0" max="15" min="15" style="0" width="8.33"/>
    <col collapsed="false" customWidth="true" hidden="false" outlineLevel="0" max="17" min="16" style="0" width="12.81"/>
    <col collapsed="false" customWidth="true" hidden="false" outlineLevel="0" max="21" min="18" style="0" width="9.66"/>
    <col collapsed="false" customWidth="true" hidden="false" outlineLevel="0" max="23" min="22" style="0" width="8.66"/>
    <col collapsed="false" customWidth="true" hidden="false" outlineLevel="0" max="24" min="24" style="0" width="9.85"/>
    <col collapsed="false" customWidth="true" hidden="false" outlineLevel="0" max="25" min="25" style="0" width="23.67"/>
    <col collapsed="false" customWidth="true" hidden="false" outlineLevel="0" max="26" min="26" style="0" width="16.86"/>
    <col collapsed="false" customWidth="true" hidden="false" outlineLevel="0" max="27" min="27" style="0" width="11"/>
    <col collapsed="false" customWidth="true" hidden="false" outlineLevel="0" max="28" min="28" style="0" width="8.13"/>
    <col collapsed="false" customWidth="true" hidden="false" outlineLevel="0" max="29" min="29" style="0" width="17.13"/>
    <col collapsed="false" customWidth="true" hidden="false" outlineLevel="0" max="30" min="30" style="0" width="13.66"/>
    <col collapsed="false" customWidth="true" hidden="false" outlineLevel="0" max="31" min="31" style="0" width="11.72"/>
    <col collapsed="false" customWidth="true" hidden="false" outlineLevel="0" max="35" min="32" style="0" width="10"/>
    <col collapsed="false" customWidth="true" hidden="false" outlineLevel="0" max="36" min="36" style="0" width="11.13"/>
    <col collapsed="false" customWidth="true" hidden="false" outlineLevel="0" max="39" min="37" style="0" width="8.53"/>
    <col collapsed="false" customWidth="true" hidden="false" outlineLevel="0" max="40" min="40" style="0" width="10.47"/>
    <col collapsed="false" customWidth="true" hidden="false" outlineLevel="0" max="41" min="41" style="0" width="11.4"/>
    <col collapsed="false" customWidth="true" hidden="false" outlineLevel="0" max="42" min="42" style="0" width="8.33"/>
    <col collapsed="false" customWidth="true" hidden="false" outlineLevel="0" max="43" min="43" style="0" width="8.53"/>
    <col collapsed="false" customWidth="true" hidden="false" outlineLevel="0" max="44" min="44" style="0" width="11.6"/>
    <col collapsed="false" customWidth="true" hidden="false" outlineLevel="0" max="47" min="45" style="0" width="8.53"/>
    <col collapsed="false" customWidth="true" hidden="false" outlineLevel="0" max="49" min="48" style="0" width="10.47"/>
    <col collapsed="false" customWidth="true" hidden="false" outlineLevel="0" max="50" min="50" style="0" width="8.53"/>
    <col collapsed="false" customWidth="true" hidden="false" outlineLevel="0" max="51" min="51" style="0" width="10.53"/>
    <col collapsed="false" customWidth="true" hidden="false" outlineLevel="0" max="56" min="52" style="0" width="8.53"/>
    <col collapsed="false" customWidth="true" hidden="false" outlineLevel="0" max="57" min="57" style="0" width="14.2"/>
    <col collapsed="false" customWidth="true" hidden="false" outlineLevel="0" max="62" min="58" style="0" width="8.53"/>
    <col collapsed="false" customWidth="true" hidden="false" outlineLevel="0" max="63" min="63" style="0" width="12.2"/>
    <col collapsed="false" customWidth="true" hidden="false" outlineLevel="0" max="64" min="64" style="0" width="10.4"/>
    <col collapsed="false" customWidth="true" hidden="false" outlineLevel="0" max="69" min="65" style="0" width="8.53"/>
    <col collapsed="false" customWidth="true" hidden="false" outlineLevel="0" max="70" min="70" style="0" width="17.33"/>
    <col collapsed="false" customWidth="true" hidden="false" outlineLevel="0" max="71" min="71" style="0" width="16.73"/>
    <col collapsed="false" customWidth="true" hidden="false" outlineLevel="0" max="75" min="72" style="0" width="8.53"/>
    <col collapsed="false" customWidth="true" hidden="false" outlineLevel="0" max="76" min="76" style="0" width="15.07"/>
    <col collapsed="false" customWidth="true" hidden="false" outlineLevel="0" max="77" min="77" style="0" width="22.28"/>
    <col collapsed="false" customWidth="true" hidden="false" outlineLevel="0" max="79" min="78" style="0" width="9.85"/>
    <col collapsed="false" customWidth="true" hidden="false" outlineLevel="0" max="80" min="80" style="0" width="11.53"/>
    <col collapsed="false" customWidth="true" hidden="false" outlineLevel="0" max="81" min="81" style="0" width="14.4"/>
    <col collapsed="false" customWidth="true" hidden="false" outlineLevel="0" max="83" min="82" style="0" width="16.8"/>
    <col collapsed="false" customWidth="true" hidden="false" outlineLevel="0" max="1025" min="84" style="0" width="8.53"/>
  </cols>
  <sheetData>
    <row r="1" customFormat="false" ht="14.25" hidden="false" customHeight="false" outlineLevel="0" collapsed="false">
      <c r="A1" s="0" t="s">
        <v>0</v>
      </c>
      <c r="B1" s="1" t="s">
        <v>592</v>
      </c>
      <c r="C1" s="1" t="s">
        <v>551</v>
      </c>
      <c r="D1" s="0" t="s">
        <v>12</v>
      </c>
      <c r="E1" s="0" t="s">
        <v>193</v>
      </c>
      <c r="F1" s="0" t="s">
        <v>11</v>
      </c>
      <c r="G1" s="0" t="s">
        <v>109</v>
      </c>
      <c r="H1" s="0" t="s">
        <v>58</v>
      </c>
      <c r="I1" s="0" t="s">
        <v>4</v>
      </c>
      <c r="J1" s="0" t="s">
        <v>15</v>
      </c>
      <c r="K1" s="0" t="s">
        <v>9</v>
      </c>
      <c r="L1" s="0" t="s">
        <v>482</v>
      </c>
      <c r="M1" s="0" t="s">
        <v>198</v>
      </c>
      <c r="N1" s="0" t="s">
        <v>261</v>
      </c>
      <c r="O1" s="0" t="s">
        <v>62</v>
      </c>
      <c r="P1" s="0" t="s">
        <v>263</v>
      </c>
      <c r="Q1" s="0" t="s">
        <v>22</v>
      </c>
      <c r="R1" s="0" t="s">
        <v>21</v>
      </c>
      <c r="S1" s="0" t="s">
        <v>326</v>
      </c>
      <c r="T1" s="0" t="s">
        <v>40</v>
      </c>
      <c r="U1" s="0" t="s">
        <v>75</v>
      </c>
      <c r="V1" s="1" t="s">
        <v>73</v>
      </c>
      <c r="W1" s="1" t="s">
        <v>145</v>
      </c>
      <c r="X1" s="1" t="s">
        <v>593</v>
      </c>
      <c r="Y1" s="0" t="s">
        <v>67</v>
      </c>
      <c r="Z1" s="1" t="s">
        <v>70</v>
      </c>
      <c r="AA1" s="1" t="s">
        <v>259</v>
      </c>
      <c r="AB1" s="1" t="s">
        <v>28</v>
      </c>
      <c r="AC1" s="0" t="s">
        <v>328</v>
      </c>
      <c r="AD1" s="0" t="s">
        <v>83</v>
      </c>
      <c r="AE1" s="0" t="s">
        <v>194</v>
      </c>
      <c r="AF1" s="0" t="s">
        <v>18</v>
      </c>
      <c r="AG1" s="0" t="s">
        <v>199</v>
      </c>
      <c r="AH1" s="0" t="s">
        <v>39</v>
      </c>
      <c r="AI1" s="0" t="s">
        <v>256</v>
      </c>
      <c r="AJ1" s="0" t="s">
        <v>43</v>
      </c>
      <c r="AK1" s="1" t="s">
        <v>73</v>
      </c>
      <c r="AL1" s="0" t="s">
        <v>50</v>
      </c>
      <c r="AM1" s="0" t="s">
        <v>66</v>
      </c>
      <c r="AN1" s="1" t="s">
        <v>37</v>
      </c>
      <c r="AO1" s="1" t="s">
        <v>594</v>
      </c>
      <c r="AP1" s="1" t="s">
        <v>196</v>
      </c>
      <c r="AQ1" s="1" t="s">
        <v>275</v>
      </c>
      <c r="AR1" s="0" t="s">
        <v>377</v>
      </c>
      <c r="AS1" s="0" t="s">
        <v>77</v>
      </c>
      <c r="AT1" s="0" t="s">
        <v>44</v>
      </c>
      <c r="AU1" s="0" t="s">
        <v>47</v>
      </c>
      <c r="AV1" s="0" t="s">
        <v>5</v>
      </c>
      <c r="AW1" s="0" t="s">
        <v>78</v>
      </c>
      <c r="AX1" s="0" t="s">
        <v>291</v>
      </c>
      <c r="AY1" s="0" t="s">
        <v>195</v>
      </c>
      <c r="AZ1" s="0" t="s">
        <v>46</v>
      </c>
      <c r="BA1" s="0" t="s">
        <v>1</v>
      </c>
      <c r="BB1" s="1" t="s">
        <v>64</v>
      </c>
      <c r="BC1" s="0" t="s">
        <v>80</v>
      </c>
      <c r="BD1" s="0" t="s">
        <v>3</v>
      </c>
      <c r="BE1" s="0" t="s">
        <v>528</v>
      </c>
      <c r="BF1" s="1" t="s">
        <v>32</v>
      </c>
      <c r="BG1" s="0" t="s">
        <v>23</v>
      </c>
      <c r="BH1" s="0" t="s">
        <v>466</v>
      </c>
      <c r="BI1" s="0" t="s">
        <v>255</v>
      </c>
      <c r="BJ1" s="1" t="s">
        <v>33</v>
      </c>
      <c r="BK1" s="1" t="s">
        <v>595</v>
      </c>
      <c r="BL1" s="0" t="s">
        <v>553</v>
      </c>
      <c r="BM1" s="0" t="s">
        <v>222</v>
      </c>
      <c r="BN1" s="1" t="s">
        <v>81</v>
      </c>
      <c r="BO1" s="1" t="s">
        <v>36</v>
      </c>
      <c r="BP1" s="0" t="s">
        <v>79</v>
      </c>
      <c r="BQ1" s="0" t="s">
        <v>57</v>
      </c>
      <c r="BR1" s="1" t="s">
        <v>184</v>
      </c>
      <c r="BS1" s="0" t="s">
        <v>167</v>
      </c>
      <c r="BT1" s="0" t="s">
        <v>69</v>
      </c>
      <c r="BU1" s="0" t="s">
        <v>253</v>
      </c>
      <c r="BV1" s="0" t="s">
        <v>205</v>
      </c>
      <c r="BW1" s="0" t="s">
        <v>76</v>
      </c>
      <c r="BX1" s="0" t="s">
        <v>262</v>
      </c>
      <c r="BY1" s="0" t="s">
        <v>327</v>
      </c>
      <c r="BZ1" s="0" t="s">
        <v>25</v>
      </c>
      <c r="CA1" s="0" t="s">
        <v>330</v>
      </c>
      <c r="CB1" s="0" t="s">
        <v>16</v>
      </c>
      <c r="CC1" s="1" t="s">
        <v>31</v>
      </c>
      <c r="CD1" s="1" t="s">
        <v>272</v>
      </c>
      <c r="CE1" s="0" t="s">
        <v>51</v>
      </c>
      <c r="CF1" s="0" t="s">
        <v>41</v>
      </c>
      <c r="CG1" s="0" t="s">
        <v>84</v>
      </c>
      <c r="CH1" s="0" t="s">
        <v>85</v>
      </c>
    </row>
    <row r="2" customFormat="false" ht="14.25" hidden="false" customHeight="false" outlineLevel="0" collapsed="false">
      <c r="A2" s="0" t="s">
        <v>596</v>
      </c>
      <c r="B2" s="0" t="n">
        <v>0</v>
      </c>
      <c r="C2" s="0" t="n">
        <v>0</v>
      </c>
      <c r="D2" s="0" t="n">
        <v>0</v>
      </c>
      <c r="E2" s="0" t="n">
        <v>0</v>
      </c>
      <c r="F2" s="0" t="n">
        <v>0</v>
      </c>
      <c r="G2" s="0" t="n">
        <v>0</v>
      </c>
      <c r="H2" s="0" t="n">
        <v>0</v>
      </c>
      <c r="I2" s="0" t="n">
        <v>0</v>
      </c>
      <c r="J2" s="0" t="n">
        <v>0</v>
      </c>
      <c r="K2" s="0" t="n">
        <v>0</v>
      </c>
      <c r="L2" s="0" t="n">
        <v>0</v>
      </c>
      <c r="M2" s="0" t="n">
        <v>0</v>
      </c>
      <c r="N2" s="0" t="n">
        <v>0</v>
      </c>
      <c r="O2" s="0" t="n">
        <v>0</v>
      </c>
      <c r="P2" s="0" t="n">
        <v>0</v>
      </c>
      <c r="Q2" s="0" t="n">
        <v>0</v>
      </c>
      <c r="R2" s="0" t="n">
        <v>0</v>
      </c>
      <c r="S2" s="0" t="n">
        <v>0</v>
      </c>
      <c r="T2" s="0" t="n">
        <v>0</v>
      </c>
      <c r="U2" s="0" t="n">
        <v>0</v>
      </c>
      <c r="V2" s="0" t="n">
        <v>0</v>
      </c>
      <c r="W2" s="0" t="n">
        <v>0</v>
      </c>
      <c r="X2" s="0" t="n">
        <v>0</v>
      </c>
      <c r="Y2" s="0" t="n">
        <v>0</v>
      </c>
      <c r="Z2" s="0" t="n">
        <v>0</v>
      </c>
      <c r="AA2" s="0" t="n">
        <v>0</v>
      </c>
      <c r="AB2" s="0" t="n">
        <v>0</v>
      </c>
      <c r="AC2" s="0" t="n">
        <v>0</v>
      </c>
      <c r="AD2" s="0" t="n">
        <v>0</v>
      </c>
      <c r="AE2" s="0" t="n">
        <v>0</v>
      </c>
      <c r="AF2" s="0" t="n">
        <v>0</v>
      </c>
      <c r="AG2" s="0" t="n">
        <v>0</v>
      </c>
      <c r="AH2" s="0" t="n">
        <v>0</v>
      </c>
      <c r="AI2" s="0" t="n">
        <v>0</v>
      </c>
      <c r="AJ2" s="0" t="n">
        <v>0</v>
      </c>
      <c r="AK2" s="0" t="n">
        <v>0</v>
      </c>
      <c r="AL2" s="0" t="n">
        <v>0</v>
      </c>
      <c r="AM2" s="0" t="n">
        <v>0</v>
      </c>
      <c r="AN2" s="0" t="n">
        <v>0</v>
      </c>
      <c r="AO2" s="0" t="n">
        <v>0</v>
      </c>
      <c r="AP2" s="0" t="n">
        <v>0</v>
      </c>
      <c r="AQ2" s="0" t="n">
        <v>0</v>
      </c>
      <c r="AR2" s="0" t="n">
        <v>0</v>
      </c>
      <c r="AS2" s="0" t="n">
        <v>0</v>
      </c>
      <c r="AT2" s="0" t="n">
        <v>0</v>
      </c>
      <c r="AU2" s="0" t="n">
        <v>0</v>
      </c>
      <c r="AV2" s="0" t="n">
        <v>0</v>
      </c>
      <c r="AW2" s="0" t="n">
        <v>0</v>
      </c>
      <c r="AX2" s="0" t="n">
        <v>0</v>
      </c>
      <c r="AY2" s="0" t="n">
        <v>0</v>
      </c>
      <c r="AZ2" s="0" t="n">
        <v>0</v>
      </c>
      <c r="BA2" s="0" t="n">
        <v>25</v>
      </c>
      <c r="BB2" s="0" t="n">
        <v>0</v>
      </c>
      <c r="BC2" s="0" t="n">
        <f aca="false">6/4</f>
        <v>1.5</v>
      </c>
      <c r="BD2" s="0" t="n">
        <v>0</v>
      </c>
      <c r="BE2" s="0" t="n">
        <v>0</v>
      </c>
      <c r="BF2" s="0" t="n">
        <v>0</v>
      </c>
      <c r="BG2" s="0" t="n">
        <v>0</v>
      </c>
      <c r="BH2" s="0" t="n">
        <v>0</v>
      </c>
      <c r="BI2" s="0" t="n">
        <v>0</v>
      </c>
      <c r="BJ2" s="0" t="n">
        <v>1.25</v>
      </c>
      <c r="BK2" s="0" t="n">
        <v>0.25</v>
      </c>
      <c r="BL2" s="0" t="n">
        <f aca="false">450/4</f>
        <v>112.5</v>
      </c>
      <c r="BM2" s="0" t="n">
        <f aca="false">5/4</f>
        <v>1.25</v>
      </c>
      <c r="BN2" s="0" t="n">
        <f aca="false">5/4</f>
        <v>1.25</v>
      </c>
      <c r="BO2" s="0" t="n">
        <v>0</v>
      </c>
      <c r="BP2" s="0" t="n">
        <v>0.6</v>
      </c>
      <c r="BQ2" s="0" t="n">
        <v>0</v>
      </c>
      <c r="BR2" s="0" t="n">
        <v>0</v>
      </c>
      <c r="BS2" s="0" t="n">
        <v>0</v>
      </c>
      <c r="BT2" s="0" t="n">
        <f aca="false">42.6/4</f>
        <v>10.65</v>
      </c>
      <c r="BU2" s="0" t="n">
        <v>0</v>
      </c>
      <c r="BV2" s="0" t="n">
        <v>0</v>
      </c>
      <c r="BW2" s="0" t="n">
        <v>0</v>
      </c>
      <c r="BX2" s="0" t="n">
        <v>0</v>
      </c>
      <c r="BY2" s="0" t="n">
        <v>0</v>
      </c>
      <c r="BZ2" s="0" t="n">
        <v>0</v>
      </c>
      <c r="CA2" s="0" t="n">
        <v>0</v>
      </c>
      <c r="CB2" s="0" t="n">
        <v>0</v>
      </c>
      <c r="CC2" s="0" t="n">
        <v>0</v>
      </c>
      <c r="CD2" s="0" t="n">
        <v>0</v>
      </c>
      <c r="CE2" s="0" t="n">
        <v>0</v>
      </c>
      <c r="CF2" s="0" t="n">
        <v>0</v>
      </c>
      <c r="CG2" s="0" t="s">
        <v>597</v>
      </c>
      <c r="CH2" s="0" t="s">
        <v>88</v>
      </c>
    </row>
    <row r="3" customFormat="false" ht="14.25" hidden="false" customHeight="false" outlineLevel="0" collapsed="false">
      <c r="A3" s="0" t="s">
        <v>598</v>
      </c>
      <c r="B3" s="0" t="n">
        <v>0</v>
      </c>
      <c r="C3" s="0" t="n">
        <v>0</v>
      </c>
      <c r="D3" s="0" t="n">
        <v>0</v>
      </c>
      <c r="E3" s="0" t="n">
        <v>0</v>
      </c>
      <c r="F3" s="0" t="n">
        <v>0</v>
      </c>
      <c r="G3" s="0" t="n">
        <v>0</v>
      </c>
      <c r="H3" s="0" t="n">
        <v>0</v>
      </c>
      <c r="I3" s="0" t="n">
        <v>0</v>
      </c>
      <c r="J3" s="0" t="n">
        <v>0</v>
      </c>
      <c r="K3" s="0" t="n">
        <v>0</v>
      </c>
      <c r="L3" s="0" t="n">
        <v>0</v>
      </c>
      <c r="M3" s="0" t="n">
        <v>0</v>
      </c>
      <c r="N3" s="0" t="n">
        <v>0</v>
      </c>
      <c r="O3" s="0" t="n">
        <v>0</v>
      </c>
      <c r="P3" s="0" t="n">
        <v>0</v>
      </c>
      <c r="Q3" s="0" t="n">
        <v>0</v>
      </c>
      <c r="R3" s="0" t="n">
        <v>0</v>
      </c>
      <c r="S3" s="0" t="n">
        <v>0</v>
      </c>
      <c r="T3" s="0" t="n">
        <v>0</v>
      </c>
      <c r="U3" s="0" t="n">
        <v>0</v>
      </c>
      <c r="V3" s="0" t="n">
        <v>0</v>
      </c>
      <c r="W3" s="0" t="n">
        <v>0</v>
      </c>
      <c r="X3" s="0" t="n">
        <v>0</v>
      </c>
      <c r="Y3" s="0" t="n">
        <v>0</v>
      </c>
      <c r="Z3" s="0" t="n">
        <v>0</v>
      </c>
      <c r="AA3" s="0" t="n">
        <v>0</v>
      </c>
      <c r="AB3" s="0" t="n">
        <v>0</v>
      </c>
      <c r="AC3" s="0" t="n">
        <v>0</v>
      </c>
      <c r="AD3" s="0" t="n">
        <v>0</v>
      </c>
      <c r="AE3" s="0" t="n">
        <v>0</v>
      </c>
      <c r="AF3" s="0" t="n">
        <v>0</v>
      </c>
      <c r="AG3" s="0" t="n">
        <v>0</v>
      </c>
      <c r="AH3" s="0" t="n">
        <v>0</v>
      </c>
      <c r="AI3" s="0" t="n">
        <v>0</v>
      </c>
      <c r="AJ3" s="0" t="n">
        <v>0</v>
      </c>
      <c r="AK3" s="0" t="n">
        <v>0</v>
      </c>
      <c r="AL3" s="0" t="n">
        <v>0</v>
      </c>
      <c r="AM3" s="0" t="n">
        <v>0</v>
      </c>
      <c r="AN3" s="0" t="n">
        <v>0</v>
      </c>
      <c r="AO3" s="0" t="n">
        <v>0</v>
      </c>
      <c r="AP3" s="0" t="n">
        <v>0</v>
      </c>
      <c r="AQ3" s="0" t="n">
        <v>0</v>
      </c>
      <c r="AR3" s="0" t="n">
        <v>0</v>
      </c>
      <c r="AS3" s="0" t="n">
        <v>0</v>
      </c>
      <c r="AT3" s="0" t="n">
        <v>0</v>
      </c>
      <c r="AU3" s="0" t="n">
        <v>0</v>
      </c>
      <c r="AV3" s="0" t="n">
        <v>0</v>
      </c>
      <c r="AW3" s="0" t="n">
        <v>0</v>
      </c>
      <c r="AX3" s="0" t="n">
        <v>0</v>
      </c>
      <c r="AY3" s="0" t="n">
        <v>0</v>
      </c>
      <c r="AZ3" s="0" t="n">
        <v>0</v>
      </c>
      <c r="BA3" s="0" t="n">
        <f aca="false">450/8</f>
        <v>56.25</v>
      </c>
      <c r="BB3" s="0" t="n">
        <v>0</v>
      </c>
      <c r="BC3" s="0" t="n">
        <v>0</v>
      </c>
      <c r="BD3" s="0" t="n">
        <v>0</v>
      </c>
      <c r="BE3" s="0" t="n">
        <f aca="false">900/8</f>
        <v>112.5</v>
      </c>
      <c r="BF3" s="0" t="n">
        <f aca="false">600/8</f>
        <v>75</v>
      </c>
      <c r="BG3" s="0" t="n">
        <v>28.12</v>
      </c>
      <c r="BH3" s="0" t="n">
        <f aca="false">900/8</f>
        <v>112.5</v>
      </c>
      <c r="BI3" s="0" t="n">
        <v>0</v>
      </c>
      <c r="BJ3" s="0" t="n">
        <v>0</v>
      </c>
      <c r="BK3" s="0" t="n">
        <v>0</v>
      </c>
      <c r="BL3" s="0" t="n">
        <v>0</v>
      </c>
      <c r="BM3" s="0" t="n">
        <v>0</v>
      </c>
      <c r="BN3" s="0" t="n">
        <v>0.6</v>
      </c>
      <c r="BO3" s="0" t="n">
        <v>0</v>
      </c>
      <c r="BP3" s="0" t="n">
        <v>0.6</v>
      </c>
      <c r="BQ3" s="0" t="n">
        <v>0</v>
      </c>
      <c r="BR3" s="0" t="n">
        <v>0</v>
      </c>
      <c r="BS3" s="0" t="n">
        <v>0</v>
      </c>
      <c r="BT3" s="0" t="n">
        <f aca="false">100/8</f>
        <v>12.5</v>
      </c>
      <c r="BU3" s="0" t="n">
        <v>0</v>
      </c>
      <c r="BV3" s="0" t="n">
        <v>0</v>
      </c>
      <c r="BW3" s="0" t="n">
        <v>0</v>
      </c>
      <c r="BX3" s="0" t="n">
        <v>0</v>
      </c>
      <c r="BY3" s="0" t="n">
        <v>0</v>
      </c>
      <c r="BZ3" s="0" t="n">
        <v>0</v>
      </c>
      <c r="CA3" s="0" t="n">
        <v>0</v>
      </c>
      <c r="CB3" s="0" t="n">
        <v>0</v>
      </c>
      <c r="CC3" s="0" t="n">
        <v>0</v>
      </c>
      <c r="CD3" s="0" t="n">
        <v>0</v>
      </c>
      <c r="CE3" s="0" t="n">
        <v>0</v>
      </c>
      <c r="CF3" s="0" t="n">
        <f aca="false">20/8</f>
        <v>2.5</v>
      </c>
      <c r="CG3" s="0" t="s">
        <v>599</v>
      </c>
      <c r="CH3" s="0" t="s">
        <v>216</v>
      </c>
    </row>
    <row r="4" customFormat="false" ht="14.25" hidden="false" customHeight="false" outlineLevel="0" collapsed="false">
      <c r="A4" s="0" t="s">
        <v>600</v>
      </c>
      <c r="B4" s="0" t="n">
        <v>0</v>
      </c>
      <c r="C4" s="0" t="n">
        <v>0</v>
      </c>
      <c r="D4" s="0" t="n">
        <v>0</v>
      </c>
      <c r="E4" s="0" t="n">
        <v>0</v>
      </c>
      <c r="F4" s="0" t="n">
        <v>0</v>
      </c>
      <c r="G4" s="0" t="n">
        <v>0</v>
      </c>
      <c r="H4" s="0" t="n">
        <v>0</v>
      </c>
      <c r="I4" s="0" t="n">
        <v>0</v>
      </c>
      <c r="J4" s="0" t="n">
        <v>0</v>
      </c>
      <c r="K4" s="0" t="n">
        <v>0</v>
      </c>
      <c r="L4" s="0" t="n">
        <v>0</v>
      </c>
      <c r="M4" s="0" t="n">
        <v>0</v>
      </c>
      <c r="N4" s="0" t="n">
        <v>0</v>
      </c>
      <c r="O4" s="0" t="n">
        <v>0</v>
      </c>
      <c r="P4" s="0" t="n">
        <v>0</v>
      </c>
      <c r="Q4" s="0" t="n">
        <v>0</v>
      </c>
      <c r="R4" s="0" t="n">
        <v>0</v>
      </c>
      <c r="S4" s="0" t="n">
        <v>0</v>
      </c>
      <c r="T4" s="0" t="n">
        <v>0</v>
      </c>
      <c r="U4" s="0" t="n">
        <v>0</v>
      </c>
      <c r="V4" s="0" t="n">
        <v>0</v>
      </c>
      <c r="W4" s="0" t="n">
        <v>0</v>
      </c>
      <c r="X4" s="0" t="n">
        <v>0</v>
      </c>
      <c r="Y4" s="0" t="n">
        <v>0</v>
      </c>
      <c r="Z4" s="0" t="n">
        <v>0</v>
      </c>
      <c r="AA4" s="0" t="n">
        <v>0</v>
      </c>
      <c r="AB4" s="0" t="n">
        <v>0</v>
      </c>
      <c r="AC4" s="0" t="n">
        <v>0</v>
      </c>
      <c r="AD4" s="0" t="n">
        <v>0</v>
      </c>
      <c r="AE4" s="0" t="n">
        <v>0</v>
      </c>
      <c r="AF4" s="0" t="n">
        <v>0</v>
      </c>
      <c r="AG4" s="0" t="n">
        <v>0</v>
      </c>
      <c r="AH4" s="0" t="n">
        <v>0</v>
      </c>
      <c r="AI4" s="0" t="n">
        <v>0</v>
      </c>
      <c r="AJ4" s="0" t="n">
        <v>0</v>
      </c>
      <c r="AK4" s="0" t="n">
        <v>0</v>
      </c>
      <c r="AL4" s="0" t="n">
        <v>0</v>
      </c>
      <c r="AM4" s="0" t="n">
        <v>50</v>
      </c>
      <c r="AN4" s="0" t="n">
        <v>0</v>
      </c>
      <c r="AO4" s="0" t="n">
        <v>0</v>
      </c>
      <c r="AP4" s="0" t="n">
        <v>0</v>
      </c>
      <c r="AQ4" s="0" t="n">
        <v>0</v>
      </c>
      <c r="AR4" s="0" t="n">
        <v>0</v>
      </c>
      <c r="AS4" s="0" t="n">
        <v>0</v>
      </c>
      <c r="AT4" s="0" t="n">
        <v>0</v>
      </c>
      <c r="AU4" s="0" t="n">
        <v>0</v>
      </c>
      <c r="AV4" s="0" t="n">
        <v>0</v>
      </c>
      <c r="AW4" s="0" t="n">
        <v>0</v>
      </c>
      <c r="AX4" s="0" t="n">
        <v>0</v>
      </c>
      <c r="AY4" s="0" t="n">
        <v>0</v>
      </c>
      <c r="AZ4" s="0" t="n">
        <v>213</v>
      </c>
      <c r="BA4" s="0" t="n">
        <v>50</v>
      </c>
      <c r="BB4" s="0" t="n">
        <f aca="false">30/4</f>
        <v>7.5</v>
      </c>
      <c r="BC4" s="0" t="n">
        <v>0</v>
      </c>
      <c r="BD4" s="0" t="n">
        <v>0</v>
      </c>
      <c r="BE4" s="0" t="n">
        <v>0</v>
      </c>
      <c r="BF4" s="0" t="n">
        <v>0</v>
      </c>
      <c r="BG4" s="0" t="n">
        <v>0</v>
      </c>
      <c r="BH4" s="0" t="n">
        <v>0</v>
      </c>
      <c r="BI4" s="0" t="n">
        <v>0</v>
      </c>
      <c r="BJ4" s="0" t="n">
        <v>0</v>
      </c>
      <c r="BK4" s="0" t="n">
        <v>0</v>
      </c>
      <c r="BL4" s="0" t="n">
        <v>0</v>
      </c>
      <c r="BM4" s="0" t="n">
        <v>2.38</v>
      </c>
      <c r="BN4" s="0" t="n">
        <v>0.62</v>
      </c>
      <c r="BO4" s="0" t="n">
        <v>0</v>
      </c>
      <c r="BP4" s="0" t="n">
        <v>0.62</v>
      </c>
      <c r="BQ4" s="0" t="n">
        <v>0</v>
      </c>
      <c r="BR4" s="0" t="n">
        <v>0</v>
      </c>
      <c r="BS4" s="0" t="n">
        <v>0</v>
      </c>
      <c r="BT4" s="0" t="n">
        <v>0</v>
      </c>
      <c r="BU4" s="0" t="n">
        <v>0</v>
      </c>
      <c r="BV4" s="0" t="n">
        <v>0</v>
      </c>
      <c r="BW4" s="0" t="n">
        <v>0</v>
      </c>
      <c r="BX4" s="0" t="n">
        <v>0</v>
      </c>
      <c r="BY4" s="0" t="n">
        <v>0</v>
      </c>
      <c r="BZ4" s="0" t="n">
        <v>0</v>
      </c>
      <c r="CA4" s="0" t="n">
        <v>0</v>
      </c>
      <c r="CB4" s="0" t="n">
        <v>0</v>
      </c>
      <c r="CC4" s="0" t="n">
        <v>0</v>
      </c>
      <c r="CD4" s="0" t="n">
        <v>0</v>
      </c>
      <c r="CE4" s="0" t="n">
        <v>0</v>
      </c>
      <c r="CF4" s="0" t="n">
        <v>0</v>
      </c>
      <c r="CG4" s="0" t="s">
        <v>601</v>
      </c>
      <c r="CH4" s="23" t="s">
        <v>88</v>
      </c>
    </row>
    <row r="5" customFormat="false" ht="14.25" hidden="false" customHeight="false" outlineLevel="0" collapsed="false">
      <c r="A5" s="0" t="s">
        <v>602</v>
      </c>
      <c r="B5" s="0" t="n">
        <v>0</v>
      </c>
      <c r="C5" s="0" t="n">
        <v>0</v>
      </c>
      <c r="D5" s="0" t="n">
        <v>0</v>
      </c>
      <c r="E5" s="0" t="n">
        <v>0</v>
      </c>
      <c r="F5" s="0" t="n">
        <v>0</v>
      </c>
      <c r="G5" s="0" t="n">
        <v>0</v>
      </c>
      <c r="H5" s="0" t="n">
        <v>0</v>
      </c>
      <c r="I5" s="0" t="n">
        <v>0</v>
      </c>
      <c r="J5" s="0" t="n">
        <v>0</v>
      </c>
      <c r="K5" s="0" t="n">
        <v>0</v>
      </c>
      <c r="L5" s="0" t="n">
        <v>0</v>
      </c>
      <c r="M5" s="0" t="n">
        <v>0</v>
      </c>
      <c r="N5" s="0" t="n">
        <v>0</v>
      </c>
      <c r="O5" s="0" t="n">
        <v>0</v>
      </c>
      <c r="P5" s="0" t="n">
        <v>0</v>
      </c>
      <c r="Q5" s="0" t="n">
        <v>0</v>
      </c>
      <c r="R5" s="0" t="n">
        <v>0</v>
      </c>
      <c r="S5" s="0" t="n">
        <v>0</v>
      </c>
      <c r="T5" s="0" t="n">
        <v>0</v>
      </c>
      <c r="U5" s="0" t="n">
        <v>0</v>
      </c>
      <c r="V5" s="0" t="n">
        <v>0</v>
      </c>
      <c r="W5" s="0" t="n">
        <v>0</v>
      </c>
      <c r="X5" s="0" t="n">
        <v>0</v>
      </c>
      <c r="Y5" s="0" t="n">
        <v>0</v>
      </c>
      <c r="Z5" s="0" t="n">
        <v>0</v>
      </c>
      <c r="AA5" s="0" t="n">
        <v>0</v>
      </c>
      <c r="AB5" s="0" t="n">
        <v>0</v>
      </c>
      <c r="AC5" s="0" t="n">
        <v>0</v>
      </c>
      <c r="AD5" s="0" t="n">
        <v>0</v>
      </c>
      <c r="AE5" s="0" t="n">
        <v>0</v>
      </c>
      <c r="AF5" s="0" t="n">
        <v>0</v>
      </c>
      <c r="AG5" s="0" t="n">
        <v>0</v>
      </c>
      <c r="AH5" s="0" t="n">
        <v>0</v>
      </c>
      <c r="AI5" s="0" t="n">
        <v>0</v>
      </c>
      <c r="AJ5" s="0" t="n">
        <v>100</v>
      </c>
      <c r="AK5" s="0" t="n">
        <v>0</v>
      </c>
      <c r="AL5" s="0" t="n">
        <v>2.5</v>
      </c>
      <c r="AM5" s="0" t="n">
        <v>0</v>
      </c>
      <c r="AN5" s="0" t="n">
        <v>6</v>
      </c>
      <c r="AO5" s="0" t="n">
        <v>14</v>
      </c>
      <c r="AP5" s="0" t="n">
        <v>2.5</v>
      </c>
      <c r="AQ5" s="0" t="n">
        <v>10</v>
      </c>
      <c r="AR5" s="0" t="n">
        <f aca="false">2.5/2</f>
        <v>1.25</v>
      </c>
      <c r="AS5" s="0" t="n">
        <v>20</v>
      </c>
      <c r="AT5" s="0" t="n">
        <v>20</v>
      </c>
      <c r="AU5" s="0" t="n">
        <v>100</v>
      </c>
      <c r="AV5" s="0" t="n">
        <v>105</v>
      </c>
      <c r="AW5" s="0" t="n">
        <v>0</v>
      </c>
      <c r="AX5" s="0" t="n">
        <v>100</v>
      </c>
      <c r="AY5" s="0" t="n">
        <v>0</v>
      </c>
      <c r="AZ5" s="0" t="n">
        <v>0</v>
      </c>
      <c r="BA5" s="0" t="n">
        <v>50</v>
      </c>
      <c r="BB5" s="0" t="n">
        <v>0</v>
      </c>
      <c r="BC5" s="0" t="n">
        <v>6</v>
      </c>
      <c r="BD5" s="0" t="n">
        <v>0</v>
      </c>
      <c r="BE5" s="0" t="n">
        <v>0</v>
      </c>
      <c r="BF5" s="0" t="n">
        <v>0</v>
      </c>
      <c r="BG5" s="0" t="n">
        <v>0</v>
      </c>
      <c r="BH5" s="0" t="n">
        <v>0</v>
      </c>
      <c r="BI5" s="0" t="n">
        <v>0</v>
      </c>
      <c r="BJ5" s="0" t="n">
        <v>0</v>
      </c>
      <c r="BK5" s="0" t="n">
        <v>0</v>
      </c>
      <c r="BL5" s="0" t="n">
        <v>0</v>
      </c>
      <c r="BM5" s="0" t="n">
        <v>0</v>
      </c>
      <c r="BN5" s="0" t="n">
        <v>2.5</v>
      </c>
      <c r="BO5" s="0" t="n">
        <v>0</v>
      </c>
      <c r="BP5" s="0" t="n">
        <v>2.5</v>
      </c>
      <c r="BQ5" s="0" t="n">
        <v>0</v>
      </c>
      <c r="BR5" s="0" t="n">
        <v>0</v>
      </c>
      <c r="BS5" s="0" t="n">
        <v>0</v>
      </c>
      <c r="BT5" s="0" t="n">
        <v>0</v>
      </c>
      <c r="BU5" s="0" t="n">
        <v>0</v>
      </c>
      <c r="BV5" s="0" t="n">
        <v>0</v>
      </c>
      <c r="BW5" s="0" t="n">
        <v>0</v>
      </c>
      <c r="BX5" s="0" t="n">
        <v>0</v>
      </c>
      <c r="BY5" s="0" t="n">
        <v>0</v>
      </c>
      <c r="BZ5" s="0" t="n">
        <v>0</v>
      </c>
      <c r="CA5" s="0" t="n">
        <v>0</v>
      </c>
      <c r="CB5" s="0" t="n">
        <v>0</v>
      </c>
      <c r="CC5" s="0" t="n">
        <v>0</v>
      </c>
      <c r="CD5" s="0" t="n">
        <v>0</v>
      </c>
      <c r="CE5" s="0" t="n">
        <v>0</v>
      </c>
      <c r="CF5" s="0" t="n">
        <v>0</v>
      </c>
      <c r="CG5" s="0" t="s">
        <v>603</v>
      </c>
      <c r="CH5" s="0" t="s">
        <v>244</v>
      </c>
    </row>
    <row r="6" customFormat="false" ht="14.25" hidden="false" customHeight="false" outlineLevel="0" collapsed="false">
      <c r="A6" s="0" t="s">
        <v>604</v>
      </c>
      <c r="B6" s="0" t="n">
        <v>0</v>
      </c>
      <c r="C6" s="0" t="n">
        <v>0</v>
      </c>
      <c r="D6" s="0" t="n">
        <v>0</v>
      </c>
      <c r="E6" s="0" t="n">
        <v>0</v>
      </c>
      <c r="F6" s="0" t="n">
        <v>0</v>
      </c>
      <c r="G6" s="0" t="n">
        <v>0</v>
      </c>
      <c r="H6" s="0" t="n">
        <v>0</v>
      </c>
      <c r="I6" s="0" t="n">
        <v>0</v>
      </c>
      <c r="J6" s="0" t="n">
        <v>0</v>
      </c>
      <c r="K6" s="0" t="n">
        <v>0</v>
      </c>
      <c r="L6" s="0" t="n">
        <v>0</v>
      </c>
      <c r="M6" s="0" t="n">
        <v>0</v>
      </c>
      <c r="N6" s="0" t="n">
        <v>0</v>
      </c>
      <c r="O6" s="0" t="n">
        <v>0</v>
      </c>
      <c r="P6" s="0" t="n">
        <v>0</v>
      </c>
      <c r="Q6" s="0" t="n">
        <v>0</v>
      </c>
      <c r="R6" s="0" t="n">
        <v>0</v>
      </c>
      <c r="S6" s="0" t="n">
        <v>0</v>
      </c>
      <c r="T6" s="0" t="n">
        <v>0</v>
      </c>
      <c r="U6" s="0" t="n">
        <v>0</v>
      </c>
      <c r="V6" s="0" t="n">
        <v>0</v>
      </c>
      <c r="W6" s="0" t="n">
        <v>0</v>
      </c>
      <c r="X6" s="0" t="n">
        <v>0</v>
      </c>
      <c r="Y6" s="0" t="n">
        <v>0</v>
      </c>
      <c r="Z6" s="0" t="n">
        <v>0</v>
      </c>
      <c r="AA6" s="0" t="n">
        <v>0</v>
      </c>
      <c r="AB6" s="0" t="n">
        <v>0</v>
      </c>
      <c r="AC6" s="0" t="n">
        <v>0</v>
      </c>
      <c r="AD6" s="0" t="n">
        <v>0</v>
      </c>
      <c r="AE6" s="0" t="n">
        <v>0</v>
      </c>
      <c r="AF6" s="0" t="n">
        <f aca="false">250/4</f>
        <v>62.5</v>
      </c>
      <c r="AG6" s="0" t="n">
        <v>25</v>
      </c>
      <c r="AH6" s="0" t="n">
        <f aca="false">10/4</f>
        <v>2.5</v>
      </c>
      <c r="AI6" s="0" t="n">
        <v>6.45</v>
      </c>
      <c r="AJ6" s="0" t="n">
        <v>0</v>
      </c>
      <c r="AK6" s="0" t="n">
        <v>0</v>
      </c>
      <c r="AL6" s="0" t="n">
        <v>6.75</v>
      </c>
      <c r="AM6" s="0" t="n">
        <v>0</v>
      </c>
      <c r="AN6" s="0" t="n">
        <v>0</v>
      </c>
      <c r="AO6" s="0" t="n">
        <v>0</v>
      </c>
      <c r="AP6" s="0" t="n">
        <v>0</v>
      </c>
      <c r="AQ6" s="0" t="n">
        <v>0</v>
      </c>
      <c r="AR6" s="0" t="n">
        <v>0</v>
      </c>
      <c r="AS6" s="0" t="n">
        <v>0</v>
      </c>
      <c r="AT6" s="0" t="n">
        <v>0</v>
      </c>
      <c r="AU6" s="0" t="n">
        <v>0</v>
      </c>
      <c r="AV6" s="0" t="n">
        <v>0</v>
      </c>
      <c r="AW6" s="0" t="n">
        <v>0</v>
      </c>
      <c r="AX6" s="0" t="n">
        <v>0</v>
      </c>
      <c r="AY6" s="0" t="n">
        <v>0</v>
      </c>
      <c r="AZ6" s="0" t="n">
        <f aca="false">213/4</f>
        <v>53.25</v>
      </c>
      <c r="BA6" s="0" t="n">
        <f aca="false">150/4</f>
        <v>37.5</v>
      </c>
      <c r="BB6" s="0" t="n">
        <v>0</v>
      </c>
      <c r="BC6" s="0" t="n">
        <v>0</v>
      </c>
      <c r="BD6" s="0" t="n">
        <v>0</v>
      </c>
      <c r="BE6" s="0" t="n">
        <v>0</v>
      </c>
      <c r="BF6" s="0" t="n">
        <v>0</v>
      </c>
      <c r="BG6" s="0" t="n">
        <v>0</v>
      </c>
      <c r="BH6" s="0" t="n">
        <v>0</v>
      </c>
      <c r="BI6" s="0" t="n">
        <v>0</v>
      </c>
      <c r="BJ6" s="0" t="n">
        <v>0</v>
      </c>
      <c r="BK6" s="0" t="n">
        <v>0</v>
      </c>
      <c r="BL6" s="0" t="n">
        <v>0</v>
      </c>
      <c r="BM6" s="0" t="n">
        <v>0</v>
      </c>
      <c r="BN6" s="0" t="n">
        <v>0</v>
      </c>
      <c r="BO6" s="0" t="n">
        <v>0</v>
      </c>
      <c r="BP6" s="0" t="n">
        <f aca="false">0.36/4</f>
        <v>0.09</v>
      </c>
      <c r="BQ6" s="0" t="n">
        <v>0</v>
      </c>
      <c r="BR6" s="0" t="n">
        <v>0</v>
      </c>
      <c r="BS6" s="0" t="n">
        <v>0</v>
      </c>
      <c r="BT6" s="0" t="n">
        <v>0</v>
      </c>
      <c r="BU6" s="0" t="n">
        <v>0</v>
      </c>
      <c r="BV6" s="0" t="n">
        <f aca="false">6/4</f>
        <v>1.5</v>
      </c>
      <c r="BW6" s="0" t="n">
        <f aca="false">175/4</f>
        <v>43.75</v>
      </c>
      <c r="BX6" s="0" t="n">
        <f aca="false">150/4</f>
        <v>37.5</v>
      </c>
      <c r="BY6" s="0" t="n">
        <v>0</v>
      </c>
      <c r="BZ6" s="0" t="n">
        <v>1</v>
      </c>
      <c r="CA6" s="0" t="n">
        <v>0</v>
      </c>
      <c r="CB6" s="0" t="n">
        <f aca="false">50/4</f>
        <v>12.5</v>
      </c>
      <c r="CC6" s="0" t="n">
        <v>0</v>
      </c>
      <c r="CD6" s="0" t="n">
        <v>0</v>
      </c>
      <c r="CE6" s="0" t="n">
        <v>0</v>
      </c>
      <c r="CF6" s="0" t="n">
        <v>0</v>
      </c>
      <c r="CG6" s="0" t="s">
        <v>605</v>
      </c>
      <c r="CH6" s="0" t="s">
        <v>88</v>
      </c>
    </row>
    <row r="7" customFormat="false" ht="14.25" hidden="false" customHeight="false" outlineLevel="0" collapsed="false">
      <c r="A7" s="0" t="s">
        <v>606</v>
      </c>
      <c r="B7" s="0" t="n">
        <v>50</v>
      </c>
      <c r="C7" s="0" t="n">
        <v>0</v>
      </c>
      <c r="D7" s="0" t="n">
        <v>0</v>
      </c>
      <c r="E7" s="0" t="n">
        <v>0</v>
      </c>
      <c r="F7" s="0" t="n">
        <v>0</v>
      </c>
      <c r="G7" s="0" t="n">
        <v>0</v>
      </c>
      <c r="H7" s="0" t="n">
        <v>0</v>
      </c>
      <c r="I7" s="0" t="n">
        <v>0</v>
      </c>
      <c r="J7" s="0" t="n">
        <v>0</v>
      </c>
      <c r="K7" s="0" t="n">
        <v>0</v>
      </c>
      <c r="L7" s="0" t="n">
        <v>0</v>
      </c>
      <c r="M7" s="0" t="n">
        <v>0</v>
      </c>
      <c r="N7" s="0" t="n">
        <v>0</v>
      </c>
      <c r="O7" s="0" t="n">
        <v>0</v>
      </c>
      <c r="P7" s="0" t="n">
        <v>0</v>
      </c>
      <c r="Q7" s="0" t="n">
        <v>0</v>
      </c>
      <c r="R7" s="0" t="n">
        <v>0</v>
      </c>
      <c r="S7" s="0" t="n">
        <v>0</v>
      </c>
      <c r="T7" s="0" t="n">
        <v>0</v>
      </c>
      <c r="U7" s="0" t="n">
        <v>0</v>
      </c>
      <c r="V7" s="0" t="n">
        <v>0</v>
      </c>
      <c r="W7" s="0" t="n">
        <v>0</v>
      </c>
      <c r="X7" s="0" t="n">
        <v>0</v>
      </c>
      <c r="Y7" s="0" t="n">
        <v>0</v>
      </c>
      <c r="Z7" s="0" t="n">
        <v>0</v>
      </c>
      <c r="AA7" s="0" t="n">
        <v>0</v>
      </c>
      <c r="AB7" s="0" t="n">
        <v>0</v>
      </c>
      <c r="AC7" s="0" t="n">
        <v>0</v>
      </c>
      <c r="AD7" s="0" t="n">
        <v>0</v>
      </c>
      <c r="AE7" s="0" t="n">
        <v>0</v>
      </c>
      <c r="AF7" s="0" t="n">
        <f aca="false">350/2</f>
        <v>175</v>
      </c>
      <c r="AG7" s="0" t="n">
        <v>0</v>
      </c>
      <c r="AH7" s="0" t="n">
        <v>0</v>
      </c>
      <c r="AI7" s="0" t="n">
        <v>0</v>
      </c>
      <c r="AJ7" s="0" t="n">
        <v>0</v>
      </c>
      <c r="AK7" s="0" t="n">
        <v>0</v>
      </c>
      <c r="AL7" s="0" t="n">
        <v>0</v>
      </c>
      <c r="AM7" s="0" t="n">
        <v>0</v>
      </c>
      <c r="AN7" s="0" t="n">
        <v>0</v>
      </c>
      <c r="AO7" s="0" t="n">
        <v>0</v>
      </c>
      <c r="AP7" s="0" t="n">
        <v>0</v>
      </c>
      <c r="AQ7" s="0" t="n">
        <v>0</v>
      </c>
      <c r="AR7" s="0" t="n">
        <v>0</v>
      </c>
      <c r="AS7" s="0" t="n">
        <v>0</v>
      </c>
      <c r="AT7" s="0" t="n">
        <v>0</v>
      </c>
      <c r="AU7" s="0" t="n">
        <v>0</v>
      </c>
      <c r="AV7" s="0" t="n">
        <v>0</v>
      </c>
      <c r="AW7" s="0" t="n">
        <v>0</v>
      </c>
      <c r="AX7" s="0" t="n">
        <v>0</v>
      </c>
      <c r="AY7" s="0" t="n">
        <f aca="false">450/2</f>
        <v>225</v>
      </c>
      <c r="AZ7" s="0" t="n">
        <v>0</v>
      </c>
      <c r="BA7" s="0" t="n">
        <v>0</v>
      </c>
      <c r="BB7" s="0" t="n">
        <v>0</v>
      </c>
      <c r="BC7" s="0" t="n">
        <v>0</v>
      </c>
      <c r="BD7" s="0" t="n">
        <v>0</v>
      </c>
      <c r="BE7" s="0" t="n">
        <v>0</v>
      </c>
      <c r="BF7" s="0" t="n">
        <v>0</v>
      </c>
      <c r="BG7" s="0" t="n">
        <v>0</v>
      </c>
      <c r="BH7" s="0" t="n">
        <v>0</v>
      </c>
      <c r="BI7" s="0" t="n">
        <v>0</v>
      </c>
      <c r="BJ7" s="0" t="n">
        <v>0</v>
      </c>
      <c r="BK7" s="0" t="n">
        <v>0</v>
      </c>
      <c r="BL7" s="0" t="n">
        <v>0</v>
      </c>
      <c r="BM7" s="0" t="n">
        <v>0</v>
      </c>
      <c r="BN7" s="0" t="n">
        <v>0</v>
      </c>
      <c r="BO7" s="0" t="n">
        <v>0</v>
      </c>
      <c r="BP7" s="0" t="n">
        <v>0</v>
      </c>
      <c r="BQ7" s="0" t="n">
        <f aca="false">55/2</f>
        <v>27.5</v>
      </c>
      <c r="BR7" s="0" t="n">
        <v>2.16</v>
      </c>
      <c r="BS7" s="0" t="n">
        <v>0</v>
      </c>
      <c r="BT7" s="0" t="n">
        <v>0</v>
      </c>
      <c r="BU7" s="0" t="n">
        <v>0</v>
      </c>
      <c r="BV7" s="0" t="n">
        <v>0</v>
      </c>
      <c r="BW7" s="0" t="n">
        <v>0</v>
      </c>
      <c r="BX7" s="0" t="n">
        <v>0</v>
      </c>
      <c r="BY7" s="0" t="n">
        <v>0</v>
      </c>
      <c r="BZ7" s="0" t="n">
        <v>0</v>
      </c>
      <c r="CA7" s="0" t="n">
        <v>0</v>
      </c>
      <c r="CB7" s="0" t="n">
        <v>0</v>
      </c>
      <c r="CC7" s="0" t="n">
        <v>0</v>
      </c>
      <c r="CD7" s="0" t="n">
        <v>2.6</v>
      </c>
      <c r="CE7" s="0" t="n">
        <v>0</v>
      </c>
      <c r="CF7" s="0" t="n">
        <v>0</v>
      </c>
      <c r="CG7" s="0" t="s">
        <v>607</v>
      </c>
      <c r="CH7" s="0" t="s">
        <v>278</v>
      </c>
    </row>
    <row r="8" customFormat="false" ht="13.8" hidden="false" customHeight="false" outlineLevel="0" collapsed="false">
      <c r="BS8" s="0" t="n">
        <v>0</v>
      </c>
      <c r="BT8" s="0" t="n">
        <v>0</v>
      </c>
      <c r="BU8" s="0" t="n">
        <v>0</v>
      </c>
      <c r="BV8" s="0" t="n">
        <v>0</v>
      </c>
      <c r="BW8" s="0" t="n">
        <v>0</v>
      </c>
      <c r="BX8" s="0" t="n">
        <v>0</v>
      </c>
      <c r="BY8" s="0" t="n">
        <v>0</v>
      </c>
      <c r="BZ8" s="0" t="n">
        <v>0</v>
      </c>
      <c r="CA8" s="0" t="n">
        <v>0</v>
      </c>
      <c r="CB8" s="0" t="n">
        <v>0</v>
      </c>
      <c r="CC8" s="0" t="n">
        <v>0</v>
      </c>
      <c r="CD8" s="0" t="n">
        <v>0</v>
      </c>
      <c r="CE8" s="0" t="n">
        <v>0</v>
      </c>
      <c r="CF8" s="0" t="n">
        <v>0</v>
      </c>
      <c r="CG8" s="0" t="s">
        <v>608</v>
      </c>
      <c r="CH8" s="0" t="s">
        <v>278</v>
      </c>
    </row>
    <row r="9" customFormat="false" ht="13.8" hidden="false" customHeight="false" outlineLevel="0" collapsed="false">
      <c r="BS9" s="0" t="n">
        <v>0</v>
      </c>
      <c r="BT9" s="0" t="n">
        <v>0</v>
      </c>
      <c r="BU9" s="0" t="n">
        <v>0</v>
      </c>
      <c r="BV9" s="0" t="n">
        <v>0</v>
      </c>
      <c r="BW9" s="0" t="n">
        <v>0</v>
      </c>
      <c r="BX9" s="0" t="n">
        <v>0</v>
      </c>
      <c r="BY9" s="0" t="n">
        <v>0</v>
      </c>
      <c r="BZ9" s="0" t="n">
        <v>0</v>
      </c>
      <c r="CA9" s="0" t="n">
        <v>0</v>
      </c>
      <c r="CB9" s="0" t="n">
        <v>0</v>
      </c>
      <c r="CC9" s="0" t="n">
        <v>0</v>
      </c>
      <c r="CD9" s="0" t="n">
        <v>0</v>
      </c>
      <c r="CE9" s="0" t="n">
        <v>0</v>
      </c>
      <c r="CF9" s="0" t="n">
        <v>0</v>
      </c>
      <c r="CG9" s="0" t="s">
        <v>609</v>
      </c>
      <c r="CH9" s="0" t="s">
        <v>216</v>
      </c>
    </row>
    <row r="10" customFormat="false" ht="13.8" hidden="false" customHeight="false" outlineLevel="0" collapsed="false">
      <c r="BS10" s="0" t="n">
        <f aca="false">5.62/2</f>
        <v>2.81</v>
      </c>
      <c r="BT10" s="0" t="n">
        <f aca="false">25/4</f>
        <v>6.25</v>
      </c>
      <c r="BU10" s="0" t="n">
        <v>0</v>
      </c>
      <c r="BV10" s="0" t="n">
        <v>0</v>
      </c>
      <c r="BW10" s="0" t="n">
        <v>0</v>
      </c>
      <c r="BX10" s="0" t="n">
        <v>0</v>
      </c>
      <c r="BY10" s="0" t="n">
        <v>0</v>
      </c>
      <c r="BZ10" s="0" t="n">
        <v>0</v>
      </c>
      <c r="CA10" s="0" t="n">
        <v>0</v>
      </c>
      <c r="CB10" s="0" t="n">
        <v>0</v>
      </c>
      <c r="CC10" s="0" t="n">
        <v>0</v>
      </c>
      <c r="CD10" s="0" t="n">
        <v>0</v>
      </c>
      <c r="CE10" s="0" t="n">
        <v>0</v>
      </c>
      <c r="CF10" s="0" t="n">
        <v>0</v>
      </c>
      <c r="CG10" s="0" t="s">
        <v>610</v>
      </c>
      <c r="CH10" s="0" t="s">
        <v>88</v>
      </c>
    </row>
    <row r="11" customFormat="false" ht="13.8" hidden="false" customHeight="false" outlineLevel="0" collapsed="false">
      <c r="BS11" s="0" t="n">
        <v>0</v>
      </c>
      <c r="BT11" s="0" t="n">
        <v>0</v>
      </c>
      <c r="BU11" s="0" t="n">
        <v>0</v>
      </c>
      <c r="BV11" s="0" t="n">
        <v>0</v>
      </c>
      <c r="BW11" s="0" t="n">
        <v>0</v>
      </c>
      <c r="BX11" s="0" t="n">
        <v>0</v>
      </c>
      <c r="BY11" s="0" t="n">
        <v>0</v>
      </c>
      <c r="BZ11" s="0" t="n">
        <v>0</v>
      </c>
      <c r="CA11" s="0" t="n">
        <v>0</v>
      </c>
      <c r="CB11" s="0" t="n">
        <v>0</v>
      </c>
      <c r="CC11" s="0" t="n">
        <v>0</v>
      </c>
      <c r="CD11" s="0" t="n">
        <v>0</v>
      </c>
      <c r="CE11" s="0" t="n">
        <v>9.37</v>
      </c>
      <c r="CF11" s="0" t="n">
        <v>0</v>
      </c>
      <c r="CG11" s="0" t="s">
        <v>611</v>
      </c>
      <c r="CH11" s="0" t="s">
        <v>216</v>
      </c>
    </row>
    <row r="12" customFormat="false" ht="13.8" hidden="false" customHeight="false" outlineLevel="0" collapsed="false">
      <c r="BS12" s="0" t="n">
        <v>0</v>
      </c>
      <c r="BT12" s="0" t="n">
        <v>0</v>
      </c>
      <c r="BU12" s="0" t="n">
        <v>0</v>
      </c>
      <c r="BV12" s="0" t="n">
        <v>0</v>
      </c>
      <c r="BW12" s="0" t="n">
        <v>0</v>
      </c>
      <c r="BX12" s="0" t="n">
        <v>0</v>
      </c>
      <c r="BY12" s="0" t="n">
        <v>0</v>
      </c>
      <c r="BZ12" s="0" t="n">
        <v>1</v>
      </c>
      <c r="CA12" s="0" t="n">
        <v>0</v>
      </c>
      <c r="CB12" s="0" t="n">
        <v>30</v>
      </c>
      <c r="CC12" s="0" t="n">
        <v>0</v>
      </c>
      <c r="CD12" s="0" t="n">
        <v>0</v>
      </c>
      <c r="CE12" s="0" t="n">
        <v>0</v>
      </c>
      <c r="CF12" s="0" t="n">
        <v>0</v>
      </c>
      <c r="CG12" s="0" t="s">
        <v>612</v>
      </c>
      <c r="CH12" s="0" t="s">
        <v>88</v>
      </c>
    </row>
    <row r="13" customFormat="false" ht="13.8" hidden="false" customHeight="false" outlineLevel="0" collapsed="false">
      <c r="BS13" s="0" t="n">
        <v>5.62</v>
      </c>
      <c r="BT13" s="0" t="n">
        <v>0</v>
      </c>
      <c r="BU13" s="0" t="n">
        <v>0</v>
      </c>
      <c r="BV13" s="0" t="n">
        <v>0</v>
      </c>
      <c r="BW13" s="0" t="n">
        <v>0</v>
      </c>
      <c r="BX13" s="0" t="n">
        <v>0</v>
      </c>
      <c r="BY13" s="0" t="n">
        <v>0</v>
      </c>
      <c r="BZ13" s="0" t="n">
        <v>0</v>
      </c>
      <c r="CA13" s="0" t="n">
        <v>0</v>
      </c>
      <c r="CB13" s="0" t="n">
        <v>0</v>
      </c>
      <c r="CC13" s="0" t="n">
        <v>0</v>
      </c>
      <c r="CD13" s="0" t="n">
        <v>0</v>
      </c>
      <c r="CE13" s="0" t="n">
        <v>14.37</v>
      </c>
      <c r="CF13" s="0" t="n">
        <v>3.25</v>
      </c>
      <c r="CG13" s="0" t="s">
        <v>613</v>
      </c>
      <c r="CH13" s="0" t="s">
        <v>88</v>
      </c>
    </row>
    <row r="14" customFormat="false" ht="13.8" hidden="false" customHeight="false" outlineLevel="0" collapsed="false">
      <c r="BS14" s="0" t="n">
        <v>0</v>
      </c>
      <c r="BT14" s="0" t="n">
        <v>0</v>
      </c>
      <c r="BU14" s="0" t="n">
        <v>0</v>
      </c>
      <c r="BV14" s="0" t="n">
        <v>0</v>
      </c>
      <c r="BW14" s="0" t="n">
        <v>0</v>
      </c>
      <c r="BX14" s="0" t="n">
        <v>0</v>
      </c>
      <c r="BY14" s="0" t="n">
        <v>0</v>
      </c>
      <c r="BZ14" s="0" t="n">
        <v>0</v>
      </c>
      <c r="CA14" s="0" t="n">
        <v>0</v>
      </c>
      <c r="CB14" s="0" t="n">
        <v>0</v>
      </c>
      <c r="CC14" s="0" t="n">
        <v>0</v>
      </c>
      <c r="CD14" s="0" t="n">
        <v>0</v>
      </c>
      <c r="CE14" s="0" t="n">
        <v>0</v>
      </c>
      <c r="CF14" s="0" t="n">
        <v>0</v>
      </c>
      <c r="CG14" s="0" t="s">
        <v>614</v>
      </c>
      <c r="CH14" s="0" t="s">
        <v>88</v>
      </c>
    </row>
    <row r="15" customFormat="false" ht="13.8" hidden="false" customHeight="false" outlineLevel="0" collapsed="false">
      <c r="BS15" s="0" t="n">
        <v>0</v>
      </c>
      <c r="BT15" s="0" t="n">
        <v>0</v>
      </c>
      <c r="BU15" s="0" t="n">
        <v>0</v>
      </c>
      <c r="BV15" s="0" t="n">
        <v>0</v>
      </c>
      <c r="BW15" s="0" t="n">
        <v>0</v>
      </c>
      <c r="BX15" s="0" t="n">
        <v>0</v>
      </c>
      <c r="BY15" s="0" t="n">
        <v>0</v>
      </c>
      <c r="BZ15" s="0" t="n">
        <v>0</v>
      </c>
      <c r="CA15" s="0" t="n">
        <v>0</v>
      </c>
      <c r="CB15" s="0" t="n">
        <v>0</v>
      </c>
      <c r="CC15" s="0" t="n">
        <v>0</v>
      </c>
      <c r="CD15" s="0" t="n">
        <v>0</v>
      </c>
      <c r="CE15" s="0" t="n">
        <v>0</v>
      </c>
      <c r="CF15" s="0" t="n">
        <v>0</v>
      </c>
      <c r="CG15" s="0" t="s">
        <v>615</v>
      </c>
      <c r="CH15" s="0" t="s">
        <v>374</v>
      </c>
    </row>
    <row r="16" customFormat="false" ht="13.8" hidden="false" customHeight="false" outlineLevel="0" collapsed="false">
      <c r="BS16" s="0" t="n">
        <v>0</v>
      </c>
      <c r="BT16" s="0" t="n">
        <v>0</v>
      </c>
      <c r="BU16" s="0" t="n">
        <v>0</v>
      </c>
      <c r="BV16" s="0" t="n">
        <v>0</v>
      </c>
      <c r="BW16" s="0" t="n">
        <v>0</v>
      </c>
      <c r="BX16" s="0" t="n">
        <v>0</v>
      </c>
      <c r="BY16" s="0" t="n">
        <v>0</v>
      </c>
      <c r="BZ16" s="0" t="n">
        <v>0</v>
      </c>
      <c r="CA16" s="0" t="n">
        <v>0</v>
      </c>
      <c r="CB16" s="0" t="n">
        <v>10</v>
      </c>
      <c r="CC16" s="0" t="n">
        <v>0.31</v>
      </c>
      <c r="CD16" s="0" t="n">
        <v>0</v>
      </c>
      <c r="CE16" s="0" t="n">
        <v>0</v>
      </c>
      <c r="CF16" s="0" t="n">
        <v>0</v>
      </c>
      <c r="CG16" s="0" t="s">
        <v>616</v>
      </c>
      <c r="CH16" s="0" t="s">
        <v>88</v>
      </c>
    </row>
    <row r="17" customFormat="false" ht="13.8" hidden="false" customHeight="false" outlineLevel="0" collapsed="false">
      <c r="BS17" s="0" t="n">
        <v>0</v>
      </c>
      <c r="BT17" s="0" t="n">
        <v>0</v>
      </c>
      <c r="BU17" s="0" t="n">
        <v>0</v>
      </c>
      <c r="BV17" s="0" t="n">
        <v>0</v>
      </c>
      <c r="BW17" s="0" t="n">
        <v>0</v>
      </c>
      <c r="BX17" s="0" t="n">
        <v>0</v>
      </c>
      <c r="BY17" s="0" t="n">
        <v>0</v>
      </c>
      <c r="BZ17" s="0" t="n">
        <v>0</v>
      </c>
      <c r="CA17" s="0" t="n">
        <v>0</v>
      </c>
      <c r="CB17" s="0" t="n">
        <v>0</v>
      </c>
      <c r="CC17" s="0" t="n">
        <v>0</v>
      </c>
      <c r="CD17" s="0" t="n">
        <v>0</v>
      </c>
      <c r="CE17" s="0" t="n">
        <v>0</v>
      </c>
      <c r="CF17" s="0" t="n">
        <v>0</v>
      </c>
      <c r="CG17" s="0" t="s">
        <v>617</v>
      </c>
      <c r="CH17" s="0" t="s">
        <v>88</v>
      </c>
    </row>
    <row r="18" customFormat="false" ht="13.8" hidden="false" customHeight="false" outlineLevel="0" collapsed="false">
      <c r="J18" s="4"/>
      <c r="BS18" s="0" t="n">
        <v>0</v>
      </c>
      <c r="BT18" s="0" t="n">
        <v>0</v>
      </c>
      <c r="BU18" s="0" t="n">
        <v>0</v>
      </c>
      <c r="BV18" s="0" t="n">
        <v>0</v>
      </c>
      <c r="BW18" s="0" t="n">
        <v>0</v>
      </c>
      <c r="BX18" s="0" t="n">
        <v>0</v>
      </c>
      <c r="BY18" s="0" t="n">
        <v>0</v>
      </c>
      <c r="BZ18" s="0" t="n">
        <v>0</v>
      </c>
      <c r="CA18" s="0" t="n">
        <v>0</v>
      </c>
      <c r="CB18" s="0" t="n">
        <v>0</v>
      </c>
      <c r="CC18" s="0" t="n">
        <v>0</v>
      </c>
      <c r="CD18" s="0" t="n">
        <v>0</v>
      </c>
      <c r="CE18" s="0" t="n">
        <v>0</v>
      </c>
      <c r="CF18" s="0" t="n">
        <v>0</v>
      </c>
      <c r="CG18" s="0" t="s">
        <v>618</v>
      </c>
      <c r="CH18" s="0" t="s">
        <v>88</v>
      </c>
    </row>
    <row r="19" customFormat="false" ht="13.8" hidden="false" customHeight="false" outlineLevel="0" collapsed="false">
      <c r="BS19" s="0" t="n">
        <v>0</v>
      </c>
      <c r="BT19" s="0" t="n">
        <f aca="false">14.2/5</f>
        <v>2.84</v>
      </c>
      <c r="BU19" s="0" t="n">
        <v>0</v>
      </c>
      <c r="BV19" s="0" t="n">
        <v>0</v>
      </c>
      <c r="BW19" s="0" t="n">
        <v>0</v>
      </c>
      <c r="BX19" s="0" t="n">
        <v>0</v>
      </c>
      <c r="BY19" s="0" t="n">
        <v>0</v>
      </c>
      <c r="BZ19" s="0" t="n">
        <v>0</v>
      </c>
      <c r="CA19" s="0" t="n">
        <v>0</v>
      </c>
      <c r="CB19" s="0" t="n">
        <v>0</v>
      </c>
      <c r="CC19" s="0" t="n">
        <v>0</v>
      </c>
      <c r="CD19" s="0" t="n">
        <v>0</v>
      </c>
      <c r="CE19" s="0" t="n">
        <v>0</v>
      </c>
      <c r="CF19" s="0" t="n">
        <v>0</v>
      </c>
      <c r="CG19" s="15" t="s">
        <v>619</v>
      </c>
      <c r="CH19" s="0" t="s">
        <v>374</v>
      </c>
    </row>
    <row r="20" customFormat="false" ht="13.8" hidden="false" customHeight="false" outlineLevel="0" collapsed="false">
      <c r="BS20" s="0" t="n">
        <v>0</v>
      </c>
      <c r="BT20" s="0" t="n">
        <f aca="false">14.2/5</f>
        <v>2.84</v>
      </c>
      <c r="BU20" s="0" t="n">
        <v>0</v>
      </c>
      <c r="BV20" s="0" t="n">
        <v>0</v>
      </c>
      <c r="BW20" s="0" t="n">
        <v>0</v>
      </c>
      <c r="BX20" s="0" t="n">
        <v>0</v>
      </c>
      <c r="BY20" s="0" t="n">
        <v>0</v>
      </c>
      <c r="BZ20" s="0" t="n">
        <v>0</v>
      </c>
      <c r="CA20" s="0" t="n">
        <v>0</v>
      </c>
      <c r="CB20" s="0" t="n">
        <f aca="false">31.2</f>
        <v>31.2</v>
      </c>
      <c r="CC20" s="0" t="n">
        <v>0</v>
      </c>
      <c r="CD20" s="0" t="n">
        <v>0</v>
      </c>
      <c r="CE20" s="0" t="n">
        <v>0</v>
      </c>
      <c r="CF20" s="0" t="n">
        <v>0</v>
      </c>
      <c r="CG20" s="15" t="s">
        <v>619</v>
      </c>
      <c r="CH20" s="0" t="s">
        <v>374</v>
      </c>
    </row>
    <row r="21" customFormat="false" ht="13.8" hidden="false" customHeight="false" outlineLevel="0" collapsed="false">
      <c r="BS21" s="0" t="n">
        <v>0</v>
      </c>
      <c r="BT21" s="0" t="n">
        <f aca="false">14.2/5</f>
        <v>2.84</v>
      </c>
      <c r="BU21" s="0" t="n">
        <v>0</v>
      </c>
      <c r="BV21" s="0" t="n">
        <v>0</v>
      </c>
      <c r="BW21" s="0" t="n">
        <v>0</v>
      </c>
      <c r="BX21" s="0" t="n">
        <v>0</v>
      </c>
      <c r="BY21" s="0" t="n">
        <v>0</v>
      </c>
      <c r="BZ21" s="0" t="n">
        <v>0</v>
      </c>
      <c r="CA21" s="0" t="n">
        <v>0</v>
      </c>
      <c r="CB21" s="0" t="n">
        <v>0</v>
      </c>
      <c r="CC21" s="0" t="n">
        <v>0</v>
      </c>
      <c r="CD21" s="0" t="n">
        <v>0</v>
      </c>
      <c r="CE21" s="0" t="n">
        <v>0</v>
      </c>
      <c r="CF21" s="0" t="n">
        <v>0</v>
      </c>
      <c r="CG21" s="15" t="s">
        <v>619</v>
      </c>
      <c r="CH21" s="0" t="s">
        <v>374</v>
      </c>
    </row>
    <row r="22" customFormat="false" ht="13.8" hidden="false" customHeight="false" outlineLevel="0" collapsed="false">
      <c r="BS22" s="0" t="n">
        <v>0</v>
      </c>
      <c r="BT22" s="0" t="n">
        <f aca="false">14.2/5</f>
        <v>2.84</v>
      </c>
      <c r="BU22" s="0" t="n">
        <v>0</v>
      </c>
      <c r="BV22" s="0" t="n">
        <v>0</v>
      </c>
      <c r="BW22" s="0" t="n">
        <v>0</v>
      </c>
      <c r="BX22" s="0" t="n">
        <v>0</v>
      </c>
      <c r="BY22" s="0" t="n">
        <v>0</v>
      </c>
      <c r="BZ22" s="0" t="n">
        <v>0</v>
      </c>
      <c r="CA22" s="0" t="n">
        <v>0</v>
      </c>
      <c r="CB22" s="0" t="n">
        <v>0</v>
      </c>
      <c r="CC22" s="0" t="n">
        <v>0</v>
      </c>
      <c r="CD22" s="0" t="n">
        <v>0</v>
      </c>
      <c r="CE22" s="0" t="n">
        <v>0</v>
      </c>
      <c r="CF22" s="0" t="n">
        <v>0</v>
      </c>
      <c r="CG22" s="15" t="s">
        <v>619</v>
      </c>
      <c r="CH22" s="0" t="s">
        <v>374</v>
      </c>
    </row>
    <row r="23" customFormat="false" ht="13.8" hidden="false" customHeight="false" outlineLevel="0" collapsed="false">
      <c r="BS23" s="0" t="n">
        <v>0</v>
      </c>
      <c r="BT23" s="0" t="n">
        <v>0</v>
      </c>
      <c r="BU23" s="0" t="n">
        <v>0</v>
      </c>
      <c r="BV23" s="0" t="n">
        <v>0</v>
      </c>
      <c r="BW23" s="0" t="n">
        <v>0</v>
      </c>
      <c r="BX23" s="0" t="n">
        <v>0</v>
      </c>
      <c r="BY23" s="0" t="n">
        <v>0</v>
      </c>
      <c r="BZ23" s="0" t="n">
        <v>0</v>
      </c>
      <c r="CA23" s="0" t="n">
        <v>14</v>
      </c>
      <c r="CB23" s="0" t="n">
        <v>0</v>
      </c>
      <c r="CC23" s="0" t="n">
        <v>0</v>
      </c>
      <c r="CD23" s="0" t="n">
        <v>0</v>
      </c>
      <c r="CE23" s="0" t="n">
        <v>0</v>
      </c>
      <c r="CF23" s="0" t="n">
        <v>0</v>
      </c>
      <c r="CG23" s="0" t="s">
        <v>590</v>
      </c>
      <c r="CH23" s="0" t="s">
        <v>374</v>
      </c>
    </row>
    <row r="24" customFormat="false" ht="13.8" hidden="false" customHeight="false" outlineLevel="0" collapsed="false">
      <c r="BS24" s="0" t="n">
        <v>0</v>
      </c>
      <c r="BT24" s="0" t="n">
        <v>0</v>
      </c>
      <c r="BU24" s="0" t="n">
        <v>0</v>
      </c>
      <c r="BV24" s="0" t="n">
        <v>0</v>
      </c>
      <c r="BW24" s="0" t="n">
        <v>0</v>
      </c>
      <c r="BX24" s="0" t="n">
        <v>0</v>
      </c>
      <c r="BY24" s="0" t="n">
        <v>0</v>
      </c>
      <c r="BZ24" s="0" t="n">
        <v>0</v>
      </c>
      <c r="CA24" s="0" t="n">
        <v>0</v>
      </c>
      <c r="CB24" s="0" t="n">
        <v>0</v>
      </c>
      <c r="CC24" s="0" t="n">
        <v>0</v>
      </c>
      <c r="CD24" s="0" t="n">
        <v>0</v>
      </c>
      <c r="CE24" s="0" t="n">
        <v>0</v>
      </c>
      <c r="CF24" s="0" t="n">
        <v>0</v>
      </c>
      <c r="CG24" s="0" t="s">
        <v>590</v>
      </c>
      <c r="CH24" s="0" t="s">
        <v>374</v>
      </c>
    </row>
    <row r="25" customFormat="false" ht="13.8" hidden="false" customHeight="false" outlineLevel="0" collapsed="false">
      <c r="BS25" s="0" t="n">
        <v>0</v>
      </c>
      <c r="BT25" s="0" t="n">
        <v>0</v>
      </c>
      <c r="BU25" s="0" t="n">
        <v>0</v>
      </c>
      <c r="BV25" s="0" t="n">
        <v>0</v>
      </c>
      <c r="BW25" s="0" t="n">
        <v>0</v>
      </c>
      <c r="BX25" s="0" t="n">
        <v>0</v>
      </c>
      <c r="BY25" s="0" t="n">
        <f aca="false">75/12</f>
        <v>6.25</v>
      </c>
      <c r="BZ25" s="0" t="n">
        <v>0</v>
      </c>
      <c r="CA25" s="0" t="n">
        <v>0</v>
      </c>
      <c r="CB25" s="0" t="n">
        <v>0</v>
      </c>
      <c r="CC25" s="0" t="n">
        <v>0</v>
      </c>
      <c r="CD25" s="0" t="n">
        <v>0</v>
      </c>
      <c r="CE25" s="0" t="n">
        <v>0</v>
      </c>
      <c r="CF25" s="0" t="n">
        <v>0</v>
      </c>
      <c r="CG25" s="0" t="s">
        <v>591</v>
      </c>
      <c r="CH25" s="0" t="s">
        <v>372</v>
      </c>
    </row>
    <row r="26" customFormat="false" ht="13.8" hidden="false" customHeight="false" outlineLevel="0" collapsed="false">
      <c r="BS26" s="0" t="n">
        <v>0</v>
      </c>
      <c r="BT26" s="0" t="n">
        <v>0</v>
      </c>
      <c r="BU26" s="0" t="n">
        <v>0</v>
      </c>
      <c r="BV26" s="0" t="n">
        <v>0</v>
      </c>
      <c r="BW26" s="0" t="n">
        <v>0</v>
      </c>
      <c r="BX26" s="0" t="n">
        <v>0</v>
      </c>
      <c r="BY26" s="0" t="n">
        <v>6.25</v>
      </c>
      <c r="BZ26" s="0" t="n">
        <v>0</v>
      </c>
      <c r="CA26" s="0" t="n">
        <v>0</v>
      </c>
      <c r="CB26" s="0" t="n">
        <v>13</v>
      </c>
      <c r="CC26" s="0" t="n">
        <v>0</v>
      </c>
      <c r="CD26" s="0" t="n">
        <v>0</v>
      </c>
      <c r="CE26" s="0" t="n">
        <v>0</v>
      </c>
      <c r="CF26" s="0" t="n">
        <v>0</v>
      </c>
      <c r="CG26" s="0" t="s">
        <v>591</v>
      </c>
      <c r="CH26" s="0" t="s">
        <v>372</v>
      </c>
    </row>
    <row r="27" customFormat="false" ht="13.8" hidden="false" customHeight="false" outlineLevel="0" collapsed="false">
      <c r="BS27" s="0" t="n">
        <v>0</v>
      </c>
      <c r="BT27" s="0" t="n">
        <v>0</v>
      </c>
      <c r="BU27" s="0" t="n">
        <v>0</v>
      </c>
      <c r="BV27" s="0" t="n">
        <v>0</v>
      </c>
      <c r="BW27" s="0" t="n">
        <v>0</v>
      </c>
      <c r="BX27" s="0" t="n">
        <v>0</v>
      </c>
      <c r="BY27" s="0" t="n">
        <v>6.25</v>
      </c>
      <c r="BZ27" s="0" t="n">
        <v>0</v>
      </c>
      <c r="CA27" s="0" t="n">
        <v>0</v>
      </c>
      <c r="CB27" s="0" t="n">
        <v>0</v>
      </c>
      <c r="CC27" s="0" t="n">
        <v>0</v>
      </c>
      <c r="CD27" s="0" t="n">
        <v>0</v>
      </c>
      <c r="CE27" s="0" t="n">
        <v>0</v>
      </c>
      <c r="CF27" s="0" t="n">
        <v>0</v>
      </c>
      <c r="CG27" s="0" t="s">
        <v>591</v>
      </c>
      <c r="CH27" s="0" t="s">
        <v>372</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J20" activeCellId="0" sqref="J20"/>
    </sheetView>
  </sheetViews>
  <sheetFormatPr defaultRowHeight="14.25" zeroHeight="false" outlineLevelRow="0" outlineLevelCol="0"/>
  <cols>
    <col collapsed="false" customWidth="true" hidden="false" outlineLevel="0" max="1025" min="1" style="0" width="8.53"/>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W2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3" activeCellId="0" sqref="A3"/>
    </sheetView>
  </sheetViews>
  <sheetFormatPr defaultRowHeight="14.25" zeroHeight="false" outlineLevelRow="0" outlineLevelCol="0"/>
  <cols>
    <col collapsed="false" customWidth="true" hidden="false" outlineLevel="0" max="1" min="1" style="0" width="32.2"/>
    <col collapsed="false" customWidth="true" hidden="false" outlineLevel="0" max="2" min="2" style="0" width="6.85"/>
    <col collapsed="false" customWidth="true" hidden="false" outlineLevel="0" max="8" min="3" style="0" width="9.2"/>
    <col collapsed="false" customWidth="true" hidden="false" outlineLevel="0" max="9" min="9" style="0" width="11.81"/>
    <col collapsed="false" customWidth="true" hidden="false" outlineLevel="0" max="13" min="10" style="0" width="12.72"/>
    <col collapsed="false" customWidth="true" hidden="false" outlineLevel="0" max="15" min="14" style="0" width="8.33"/>
    <col collapsed="false" customWidth="true" hidden="false" outlineLevel="0" max="16" min="16" style="0" width="5.94"/>
    <col collapsed="false" customWidth="true" hidden="false" outlineLevel="0" max="18" min="17" style="0" width="9.2"/>
    <col collapsed="false" customWidth="true" hidden="false" outlineLevel="0" max="19" min="19" style="0" width="11.6"/>
    <col collapsed="false" customWidth="true" hidden="false" outlineLevel="0" max="20" min="20" style="0" width="11.53"/>
    <col collapsed="false" customWidth="true" hidden="false" outlineLevel="0" max="22" min="21" style="0" width="11.27"/>
    <col collapsed="false" customWidth="true" hidden="false" outlineLevel="0" max="23" min="23" style="0" width="7.85"/>
    <col collapsed="false" customWidth="true" hidden="false" outlineLevel="0" max="27" min="24" style="0" width="11.27"/>
    <col collapsed="false" customWidth="true" hidden="false" outlineLevel="0" max="31" min="28" style="0" width="7.27"/>
    <col collapsed="false" customWidth="true" hidden="false" outlineLevel="0" max="32" min="32" style="0" width="11.93"/>
    <col collapsed="false" customWidth="true" hidden="false" outlineLevel="0" max="33" min="33" style="0" width="7.27"/>
    <col collapsed="false" customWidth="true" hidden="false" outlineLevel="0" max="35" min="34" style="0" width="13.4"/>
    <col collapsed="false" customWidth="true" hidden="false" outlineLevel="0" max="36" min="36" style="0" width="9.66"/>
    <col collapsed="false" customWidth="true" hidden="false" outlineLevel="0" max="37" min="37" style="0" width="10"/>
    <col collapsed="false" customWidth="true" hidden="false" outlineLevel="0" max="39" min="38" style="0" width="7.27"/>
    <col collapsed="false" customWidth="true" hidden="false" outlineLevel="0" max="40" min="40" style="0" width="11.2"/>
    <col collapsed="false" customWidth="true" hidden="false" outlineLevel="0" max="41" min="41" style="0" width="12.2"/>
    <col collapsed="false" customWidth="true" hidden="false" outlineLevel="0" max="43" min="42" style="0" width="7.27"/>
    <col collapsed="false" customWidth="true" hidden="false" outlineLevel="0" max="44" min="44" style="0" width="15.8"/>
    <col collapsed="false" customWidth="true" hidden="false" outlineLevel="0" max="45" min="45" style="0" width="10.27"/>
    <col collapsed="false" customWidth="true" hidden="false" outlineLevel="0" max="47" min="46" style="0" width="11.27"/>
    <col collapsed="false" customWidth="true" hidden="false" outlineLevel="0" max="48" min="48" style="0" width="12.06"/>
    <col collapsed="false" customWidth="true" hidden="false" outlineLevel="0" max="49" min="49" style="0" width="6.66"/>
    <col collapsed="false" customWidth="true" hidden="false" outlineLevel="0" max="50" min="50" style="0" width="9.46"/>
    <col collapsed="false" customWidth="true" hidden="false" outlineLevel="0" max="53" min="51" style="0" width="8.53"/>
    <col collapsed="false" customWidth="true" hidden="false" outlineLevel="0" max="54" min="54" style="0" width="11.2"/>
    <col collapsed="false" customWidth="true" hidden="false" outlineLevel="0" max="55" min="55" style="0" width="8.53"/>
    <col collapsed="false" customWidth="true" hidden="false" outlineLevel="0" max="56" min="56" style="0" width="16.47"/>
    <col collapsed="false" customWidth="true" hidden="false" outlineLevel="0" max="57" min="57" style="0" width="11.2"/>
    <col collapsed="false" customWidth="true" hidden="false" outlineLevel="0" max="61" min="58" style="0" width="8.53"/>
    <col collapsed="false" customWidth="true" hidden="false" outlineLevel="0" max="62" min="62" style="0" width="17.28"/>
    <col collapsed="false" customWidth="true" hidden="false" outlineLevel="0" max="63" min="63" style="0" width="10.6"/>
    <col collapsed="false" customWidth="true" hidden="false" outlineLevel="0" max="64" min="64" style="0" width="16.93"/>
    <col collapsed="false" customWidth="true" hidden="false" outlineLevel="0" max="65" min="65" style="0" width="11.2"/>
    <col collapsed="false" customWidth="true" hidden="false" outlineLevel="0" max="66" min="66" style="0" width="10.6"/>
    <col collapsed="false" customWidth="true" hidden="false" outlineLevel="0" max="67" min="67" style="0" width="12.66"/>
    <col collapsed="false" customWidth="true" hidden="false" outlineLevel="0" max="68" min="68" style="0" width="8.33"/>
    <col collapsed="false" customWidth="true" hidden="false" outlineLevel="0" max="71" min="69" style="0" width="8.53"/>
    <col collapsed="false" customWidth="true" hidden="false" outlineLevel="0" max="72" min="72" style="0" width="14"/>
    <col collapsed="false" customWidth="true" hidden="false" outlineLevel="0" max="73" min="73" style="0" width="15.47"/>
    <col collapsed="false" customWidth="true" hidden="false" outlineLevel="0" max="1025" min="74" style="0" width="8.53"/>
  </cols>
  <sheetData>
    <row r="1" customFormat="false" ht="14.25" hidden="false" customHeight="false" outlineLevel="0" collapsed="false">
      <c r="A1" s="0" t="s">
        <v>0</v>
      </c>
      <c r="B1" s="0" t="s">
        <v>100</v>
      </c>
      <c r="C1" s="0" t="s">
        <v>2</v>
      </c>
      <c r="D1" s="0" t="s">
        <v>69</v>
      </c>
      <c r="E1" s="0" t="s">
        <v>50</v>
      </c>
      <c r="F1" s="0" t="s">
        <v>101</v>
      </c>
      <c r="G1" s="0" t="s">
        <v>41</v>
      </c>
      <c r="H1" s="0" t="s">
        <v>53</v>
      </c>
      <c r="I1" s="0" t="s">
        <v>102</v>
      </c>
      <c r="J1" s="0" t="s">
        <v>103</v>
      </c>
      <c r="K1" s="0" t="s">
        <v>104</v>
      </c>
      <c r="L1" s="0" t="s">
        <v>105</v>
      </c>
      <c r="M1" s="0" t="s">
        <v>106</v>
      </c>
      <c r="N1" s="0" t="s">
        <v>107</v>
      </c>
      <c r="O1" s="0" t="s">
        <v>108</v>
      </c>
      <c r="P1" s="0" t="s">
        <v>22</v>
      </c>
      <c r="Q1" s="0" t="s">
        <v>65</v>
      </c>
      <c r="R1" s="0" t="s">
        <v>109</v>
      </c>
      <c r="S1" s="0" t="s">
        <v>110</v>
      </c>
      <c r="T1" s="0" t="s">
        <v>17</v>
      </c>
      <c r="U1" s="0" t="s">
        <v>38</v>
      </c>
      <c r="V1" s="1" t="s">
        <v>34</v>
      </c>
      <c r="W1" s="1" t="s">
        <v>111</v>
      </c>
      <c r="X1" s="1" t="s">
        <v>112</v>
      </c>
      <c r="Y1" s="0" t="s">
        <v>113</v>
      </c>
      <c r="Z1" s="0" t="s">
        <v>114</v>
      </c>
      <c r="AA1" s="1" t="s">
        <v>115</v>
      </c>
      <c r="AB1" s="0" t="s">
        <v>116</v>
      </c>
      <c r="AC1" s="0" t="s">
        <v>12</v>
      </c>
      <c r="AD1" s="0" t="s">
        <v>117</v>
      </c>
      <c r="AE1" s="0" t="s">
        <v>118</v>
      </c>
      <c r="AF1" s="0" t="s">
        <v>119</v>
      </c>
      <c r="AG1" s="0" t="s">
        <v>120</v>
      </c>
      <c r="AH1" s="0" t="s">
        <v>121</v>
      </c>
      <c r="AI1" s="0" t="s">
        <v>83</v>
      </c>
      <c r="AJ1" s="0" t="s">
        <v>122</v>
      </c>
      <c r="AK1" s="0" t="s">
        <v>123</v>
      </c>
      <c r="AL1" s="0" t="s">
        <v>124</v>
      </c>
      <c r="AM1" s="0" t="s">
        <v>125</v>
      </c>
      <c r="AN1" s="0" t="s">
        <v>126</v>
      </c>
      <c r="AO1" s="0" t="s">
        <v>127</v>
      </c>
      <c r="AP1" s="0" t="s">
        <v>128</v>
      </c>
      <c r="AQ1" s="0" t="s">
        <v>26</v>
      </c>
      <c r="AR1" s="0" t="s">
        <v>129</v>
      </c>
      <c r="AS1" s="1" t="s">
        <v>130</v>
      </c>
      <c r="AT1" s="0" t="s">
        <v>131</v>
      </c>
      <c r="AU1" s="0" t="s">
        <v>49</v>
      </c>
      <c r="AV1" s="0" t="s">
        <v>132</v>
      </c>
      <c r="AW1" s="1" t="s">
        <v>133</v>
      </c>
      <c r="AX1" s="1" t="s">
        <v>134</v>
      </c>
      <c r="AY1" s="0" t="s">
        <v>135</v>
      </c>
      <c r="AZ1" s="0" t="s">
        <v>76</v>
      </c>
      <c r="BA1" s="0" t="s">
        <v>79</v>
      </c>
      <c r="BB1" s="0" t="s">
        <v>18</v>
      </c>
      <c r="BC1" s="0" t="s">
        <v>136</v>
      </c>
      <c r="BD1" s="0" t="s">
        <v>137</v>
      </c>
      <c r="BE1" s="0" t="s">
        <v>138</v>
      </c>
      <c r="BF1" s="1" t="s">
        <v>139</v>
      </c>
      <c r="BG1" s="0" t="s">
        <v>140</v>
      </c>
      <c r="BH1" s="0" t="s">
        <v>141</v>
      </c>
      <c r="BI1" s="0" t="s">
        <v>11</v>
      </c>
      <c r="BJ1" s="0" t="s">
        <v>51</v>
      </c>
      <c r="BK1" s="0" t="s">
        <v>142</v>
      </c>
      <c r="BL1" s="1" t="s">
        <v>143</v>
      </c>
      <c r="BM1" s="0" t="s">
        <v>66</v>
      </c>
      <c r="BN1" s="0" t="s">
        <v>25</v>
      </c>
      <c r="BO1" s="1" t="s">
        <v>144</v>
      </c>
      <c r="BP1" s="1" t="s">
        <v>145</v>
      </c>
      <c r="BQ1" s="0" t="s">
        <v>146</v>
      </c>
      <c r="BR1" s="0" t="s">
        <v>147</v>
      </c>
      <c r="BS1" s="0" t="s">
        <v>148</v>
      </c>
      <c r="BT1" s="1" t="s">
        <v>149</v>
      </c>
      <c r="BU1" s="0" t="s">
        <v>150</v>
      </c>
      <c r="BV1" s="0" t="s">
        <v>84</v>
      </c>
      <c r="BW1" s="0" t="s">
        <v>85</v>
      </c>
    </row>
    <row r="2" customFormat="false" ht="14.25" hidden="false" customHeight="false" outlineLevel="0" collapsed="false">
      <c r="A2" s="5" t="s">
        <v>151</v>
      </c>
      <c r="B2" s="5" t="n">
        <v>0</v>
      </c>
      <c r="C2" s="5" t="n">
        <v>0</v>
      </c>
      <c r="D2" s="5" t="n">
        <v>0</v>
      </c>
      <c r="E2" s="5" t="n">
        <v>0</v>
      </c>
      <c r="F2" s="5" t="n">
        <v>0</v>
      </c>
      <c r="G2" s="5" t="n">
        <v>0</v>
      </c>
      <c r="H2" s="5" t="n">
        <v>0</v>
      </c>
      <c r="I2" s="5" t="n">
        <v>0</v>
      </c>
      <c r="J2" s="5" t="n">
        <v>0</v>
      </c>
      <c r="K2" s="5" t="n">
        <v>0</v>
      </c>
      <c r="L2" s="5" t="n">
        <v>0</v>
      </c>
      <c r="M2" s="5" t="n">
        <v>0</v>
      </c>
      <c r="N2" s="5" t="n">
        <v>0</v>
      </c>
      <c r="O2" s="5" t="n">
        <v>0</v>
      </c>
      <c r="P2" s="5" t="n">
        <v>0</v>
      </c>
      <c r="Q2" s="5" t="n">
        <v>0</v>
      </c>
      <c r="R2" s="5" t="n">
        <v>0</v>
      </c>
      <c r="S2" s="5" t="n">
        <v>0</v>
      </c>
      <c r="T2" s="5" t="n">
        <v>0</v>
      </c>
      <c r="U2" s="0" t="n">
        <v>100</v>
      </c>
      <c r="V2" s="5" t="n">
        <v>0</v>
      </c>
      <c r="W2" s="5" t="n">
        <v>0</v>
      </c>
      <c r="X2" s="5" t="n">
        <v>0</v>
      </c>
      <c r="Y2" s="5" t="n">
        <v>0</v>
      </c>
      <c r="Z2" s="5" t="n">
        <v>0</v>
      </c>
      <c r="AA2" s="0" t="n">
        <v>0</v>
      </c>
      <c r="AB2" s="5" t="n">
        <v>0</v>
      </c>
      <c r="AC2" s="5" t="n">
        <v>0</v>
      </c>
      <c r="AD2" s="5" t="n">
        <v>0</v>
      </c>
      <c r="AE2" s="5" t="n">
        <v>0</v>
      </c>
      <c r="AF2" s="5" t="n">
        <v>0</v>
      </c>
      <c r="AG2" s="5" t="n">
        <v>0</v>
      </c>
      <c r="AH2" s="5" t="n">
        <v>0</v>
      </c>
      <c r="AI2" s="5" t="n">
        <v>0</v>
      </c>
      <c r="AJ2" s="5" t="n">
        <v>0</v>
      </c>
      <c r="AK2" s="5" t="n">
        <v>0</v>
      </c>
      <c r="AL2" s="5" t="n">
        <v>0</v>
      </c>
      <c r="AM2" s="5" t="n">
        <v>0</v>
      </c>
      <c r="AN2" s="5" t="n">
        <v>0</v>
      </c>
      <c r="AO2" s="5" t="n">
        <v>0</v>
      </c>
      <c r="AP2" s="5" t="n">
        <v>0</v>
      </c>
      <c r="AQ2" s="5" t="n">
        <v>0</v>
      </c>
      <c r="AR2" s="5" t="n">
        <v>0</v>
      </c>
      <c r="AS2" s="0" t="n">
        <v>0</v>
      </c>
      <c r="AT2" s="0" t="n">
        <v>0</v>
      </c>
      <c r="AU2" s="0" t="n">
        <v>0</v>
      </c>
      <c r="AV2" s="0" t="n">
        <v>0</v>
      </c>
      <c r="AW2" s="0" t="n">
        <v>0</v>
      </c>
      <c r="AX2" s="0" t="n">
        <v>0</v>
      </c>
      <c r="AY2" s="0" t="n">
        <v>0</v>
      </c>
      <c r="AZ2" s="0" t="n">
        <v>0</v>
      </c>
      <c r="BA2" s="0" t="n">
        <v>0</v>
      </c>
      <c r="BB2" s="0" t="n">
        <v>0</v>
      </c>
      <c r="BC2" s="0" t="n">
        <v>0</v>
      </c>
      <c r="BD2" s="0" t="n">
        <v>0</v>
      </c>
      <c r="BE2" s="0" t="n">
        <v>0</v>
      </c>
      <c r="BF2" s="0" t="n">
        <v>0</v>
      </c>
      <c r="BG2" s="0" t="n">
        <v>0</v>
      </c>
      <c r="BH2" s="0" t="n">
        <v>0</v>
      </c>
      <c r="BI2" s="0" t="n">
        <v>0</v>
      </c>
      <c r="BJ2" s="0" t="n">
        <v>0</v>
      </c>
      <c r="BK2" s="0" t="n">
        <v>0</v>
      </c>
      <c r="BL2" s="0" t="n">
        <v>0</v>
      </c>
      <c r="BM2" s="0" t="n">
        <v>16.6</v>
      </c>
      <c r="BN2" s="0" t="n">
        <f aca="false">12.6/6</f>
        <v>2.1</v>
      </c>
      <c r="BO2" s="0" t="n">
        <v>1.6</v>
      </c>
      <c r="BP2" s="0" t="n">
        <v>0</v>
      </c>
      <c r="BQ2" s="0" t="n">
        <v>16.6</v>
      </c>
      <c r="BR2" s="0" t="n">
        <v>16.6</v>
      </c>
      <c r="BS2" s="0" t="n">
        <v>16.6</v>
      </c>
      <c r="BT2" s="0" t="n">
        <v>2</v>
      </c>
      <c r="BU2" s="0" t="n">
        <v>10</v>
      </c>
      <c r="BV2" s="0" t="s">
        <v>152</v>
      </c>
      <c r="BW2" s="0" t="s">
        <v>95</v>
      </c>
    </row>
    <row r="3" customFormat="false" ht="14.25" hidden="false" customHeight="false" outlineLevel="0" collapsed="false">
      <c r="A3" s="0" t="s">
        <v>153</v>
      </c>
      <c r="B3" s="5" t="n">
        <v>0</v>
      </c>
      <c r="C3" s="5" t="n">
        <v>0</v>
      </c>
      <c r="D3" s="5" t="n">
        <v>0</v>
      </c>
      <c r="E3" s="5" t="n">
        <v>0</v>
      </c>
      <c r="F3" s="5" t="n">
        <v>0</v>
      </c>
      <c r="G3" s="5" t="n">
        <v>0</v>
      </c>
      <c r="H3" s="5" t="n">
        <v>0</v>
      </c>
      <c r="I3" s="5" t="n">
        <v>0</v>
      </c>
      <c r="J3" s="5" t="n">
        <v>0</v>
      </c>
      <c r="K3" s="5" t="n">
        <v>0</v>
      </c>
      <c r="L3" s="5" t="n">
        <v>0</v>
      </c>
      <c r="M3" s="5" t="n">
        <v>0</v>
      </c>
      <c r="N3" s="5" t="n">
        <v>0</v>
      </c>
      <c r="O3" s="5" t="n">
        <v>0</v>
      </c>
      <c r="P3" s="5" t="n">
        <v>0</v>
      </c>
      <c r="Q3" s="5" t="n">
        <v>0</v>
      </c>
      <c r="R3" s="5" t="n">
        <v>0</v>
      </c>
      <c r="S3" s="5" t="n">
        <v>0</v>
      </c>
      <c r="T3" s="5" t="n">
        <v>0</v>
      </c>
      <c r="U3" s="0" t="n">
        <v>0</v>
      </c>
      <c r="V3" s="5" t="n">
        <v>0</v>
      </c>
      <c r="W3" s="5" t="n">
        <v>0</v>
      </c>
      <c r="X3" s="5" t="n">
        <v>0</v>
      </c>
      <c r="Y3" s="5" t="n">
        <v>0</v>
      </c>
      <c r="Z3" s="5" t="n">
        <v>0</v>
      </c>
      <c r="AA3" s="0" t="n">
        <v>0</v>
      </c>
      <c r="AB3" s="5" t="n">
        <v>0</v>
      </c>
      <c r="AC3" s="5" t="n">
        <v>0</v>
      </c>
      <c r="AD3" s="5" t="n">
        <v>0</v>
      </c>
      <c r="AE3" s="5" t="n">
        <v>0</v>
      </c>
      <c r="AF3" s="5" t="n">
        <v>0</v>
      </c>
      <c r="AG3" s="5" t="n">
        <v>0</v>
      </c>
      <c r="AH3" s="5" t="n">
        <v>0</v>
      </c>
      <c r="AI3" s="5" t="n">
        <v>0</v>
      </c>
      <c r="AJ3" s="5" t="n">
        <v>0</v>
      </c>
      <c r="AK3" s="5" t="n">
        <v>0</v>
      </c>
      <c r="AL3" s="5" t="n">
        <v>0</v>
      </c>
      <c r="AM3" s="5" t="n">
        <v>0</v>
      </c>
      <c r="AN3" s="5" t="n">
        <v>0</v>
      </c>
      <c r="AO3" s="5" t="n">
        <v>0</v>
      </c>
      <c r="AP3" s="5" t="n">
        <v>0</v>
      </c>
      <c r="AQ3" s="5" t="n">
        <v>0</v>
      </c>
      <c r="AR3" s="5" t="n">
        <v>0</v>
      </c>
      <c r="AS3" s="0" t="n">
        <v>0</v>
      </c>
      <c r="AT3" s="0" t="n">
        <v>0</v>
      </c>
      <c r="AU3" s="0" t="n">
        <v>0</v>
      </c>
      <c r="AV3" s="0" t="n">
        <v>0</v>
      </c>
      <c r="AW3" s="0" t="n">
        <v>0</v>
      </c>
      <c r="AX3" s="0" t="n">
        <v>0</v>
      </c>
      <c r="AY3" s="0" t="n">
        <v>0</v>
      </c>
      <c r="AZ3" s="0" t="n">
        <f aca="false">100/4</f>
        <v>25</v>
      </c>
      <c r="BA3" s="0" t="n">
        <f aca="false">1/4</f>
        <v>0.25</v>
      </c>
      <c r="BB3" s="0" t="n">
        <v>0</v>
      </c>
      <c r="BC3" s="0" t="n">
        <v>0</v>
      </c>
      <c r="BD3" s="0" t="n">
        <v>0</v>
      </c>
      <c r="BE3" s="0" t="n">
        <f aca="false">170/4</f>
        <v>42.5</v>
      </c>
      <c r="BF3" s="0" t="n">
        <v>1</v>
      </c>
      <c r="BG3" s="0" t="n">
        <f aca="false">290/4</f>
        <v>72.5</v>
      </c>
      <c r="BH3" s="0" t="n">
        <f aca="false">150/4</f>
        <v>37.5</v>
      </c>
      <c r="BI3" s="0" t="n">
        <f aca="false">42/4</f>
        <v>10.5</v>
      </c>
      <c r="BJ3" s="0" t="n">
        <v>5</v>
      </c>
      <c r="BK3" s="0" t="n">
        <f aca="false">25/4</f>
        <v>6.25</v>
      </c>
      <c r="BL3" s="0" t="n">
        <f aca="false">300/4</f>
        <v>75</v>
      </c>
      <c r="BM3" s="0" t="n">
        <v>25</v>
      </c>
      <c r="BN3" s="0" t="n">
        <v>0</v>
      </c>
      <c r="BO3" s="0" t="n">
        <v>0</v>
      </c>
      <c r="BP3" s="0" t="n">
        <v>0</v>
      </c>
      <c r="BQ3" s="0" t="n">
        <v>0</v>
      </c>
      <c r="BR3" s="0" t="n">
        <v>0</v>
      </c>
      <c r="BS3" s="0" t="n">
        <v>0</v>
      </c>
      <c r="BT3" s="0" t="n">
        <v>0</v>
      </c>
      <c r="BU3" s="0" t="n">
        <v>0</v>
      </c>
      <c r="BV3" s="0" t="s">
        <v>154</v>
      </c>
      <c r="BW3" s="0" t="s">
        <v>88</v>
      </c>
    </row>
    <row r="4" customFormat="false" ht="14.25" hidden="false" customHeight="false" outlineLevel="0" collapsed="false">
      <c r="A4" s="0" t="s">
        <v>155</v>
      </c>
      <c r="B4" s="5" t="n">
        <v>0</v>
      </c>
      <c r="C4" s="5" t="n">
        <v>0</v>
      </c>
      <c r="D4" s="5" t="n">
        <v>0</v>
      </c>
      <c r="E4" s="5" t="n">
        <v>0</v>
      </c>
      <c r="F4" s="5" t="n">
        <v>0</v>
      </c>
      <c r="G4" s="5" t="n">
        <v>0</v>
      </c>
      <c r="H4" s="5" t="n">
        <v>0</v>
      </c>
      <c r="I4" s="5" t="n">
        <v>0</v>
      </c>
      <c r="J4" s="5" t="n">
        <v>0</v>
      </c>
      <c r="K4" s="5" t="n">
        <v>0</v>
      </c>
      <c r="L4" s="5" t="n">
        <v>0</v>
      </c>
      <c r="M4" s="5" t="n">
        <v>0</v>
      </c>
      <c r="N4" s="5" t="n">
        <v>0</v>
      </c>
      <c r="O4" s="5" t="n">
        <v>0</v>
      </c>
      <c r="P4" s="5" t="n">
        <v>0</v>
      </c>
      <c r="Q4" s="5" t="n">
        <v>0</v>
      </c>
      <c r="R4" s="5" t="n">
        <v>0</v>
      </c>
      <c r="S4" s="5" t="n">
        <v>0</v>
      </c>
      <c r="T4" s="5" t="n">
        <v>0</v>
      </c>
      <c r="U4" s="0" t="n">
        <v>30</v>
      </c>
      <c r="V4" s="5" t="n">
        <v>0</v>
      </c>
      <c r="W4" s="5" t="n">
        <v>0</v>
      </c>
      <c r="X4" s="5" t="n">
        <v>0</v>
      </c>
      <c r="Y4" s="5" t="n">
        <v>0</v>
      </c>
      <c r="Z4" s="5" t="n">
        <v>0</v>
      </c>
      <c r="AA4" s="0" t="n">
        <v>0</v>
      </c>
      <c r="AB4" s="5" t="n">
        <v>0</v>
      </c>
      <c r="AC4" s="5" t="n">
        <v>0</v>
      </c>
      <c r="AD4" s="5" t="n">
        <v>0</v>
      </c>
      <c r="AE4" s="5" t="n">
        <v>0</v>
      </c>
      <c r="AF4" s="5" t="n">
        <v>0</v>
      </c>
      <c r="AG4" s="5" t="n">
        <v>0</v>
      </c>
      <c r="AH4" s="5" t="n">
        <v>0</v>
      </c>
      <c r="AI4" s="5" t="n">
        <v>0</v>
      </c>
      <c r="AJ4" s="5" t="n">
        <v>0</v>
      </c>
      <c r="AK4" s="5" t="n">
        <v>0</v>
      </c>
      <c r="AL4" s="5" t="n">
        <v>0</v>
      </c>
      <c r="AM4" s="5" t="n">
        <v>0</v>
      </c>
      <c r="AN4" s="5" t="n">
        <v>0</v>
      </c>
      <c r="AO4" s="5" t="n">
        <v>0</v>
      </c>
      <c r="AP4" s="5" t="n">
        <v>0</v>
      </c>
      <c r="AQ4" s="5" t="n">
        <v>0</v>
      </c>
      <c r="AR4" s="5" t="n">
        <v>0</v>
      </c>
      <c r="AS4" s="0" t="n">
        <v>0</v>
      </c>
      <c r="AT4" s="0" t="n">
        <v>0</v>
      </c>
      <c r="AU4" s="0" t="n">
        <v>0</v>
      </c>
      <c r="AV4" s="0" t="n">
        <v>0</v>
      </c>
      <c r="AW4" s="0" t="n">
        <v>0</v>
      </c>
      <c r="AX4" s="0" t="n">
        <v>0</v>
      </c>
      <c r="AY4" s="0" t="n">
        <v>0</v>
      </c>
      <c r="AZ4" s="0" t="n">
        <f aca="false">100/10</f>
        <v>10</v>
      </c>
      <c r="BA4" s="0" t="n">
        <v>0</v>
      </c>
      <c r="BB4" s="0" t="n">
        <v>3</v>
      </c>
      <c r="BC4" s="0" t="n">
        <v>45</v>
      </c>
      <c r="BD4" s="0" t="n">
        <f aca="false">225/10</f>
        <v>22.5</v>
      </c>
      <c r="BE4" s="0" t="n">
        <v>0</v>
      </c>
      <c r="BF4" s="0" t="n">
        <v>0</v>
      </c>
      <c r="BG4" s="0" t="n">
        <v>0</v>
      </c>
      <c r="BH4" s="0" t="n">
        <v>0</v>
      </c>
      <c r="BI4" s="0" t="n">
        <v>0</v>
      </c>
      <c r="BJ4" s="0" t="n">
        <v>0</v>
      </c>
      <c r="BK4" s="0" t="n">
        <v>1</v>
      </c>
      <c r="BL4" s="0" t="n">
        <v>0</v>
      </c>
      <c r="BM4" s="0" t="n">
        <v>5</v>
      </c>
      <c r="BN4" s="0" t="n">
        <v>0</v>
      </c>
      <c r="BO4" s="0" t="n">
        <v>0</v>
      </c>
      <c r="BP4" s="0" t="n">
        <v>0</v>
      </c>
      <c r="BQ4" s="0" t="n">
        <v>0</v>
      </c>
      <c r="BR4" s="0" t="n">
        <v>0</v>
      </c>
      <c r="BS4" s="0" t="n">
        <v>0</v>
      </c>
      <c r="BT4" s="0" t="n">
        <v>2.5</v>
      </c>
      <c r="BU4" s="0" t="n">
        <v>0</v>
      </c>
      <c r="BV4" s="0" t="s">
        <v>156</v>
      </c>
      <c r="BW4" s="0" t="s">
        <v>157</v>
      </c>
    </row>
    <row r="5" customFormat="false" ht="14.25" hidden="false" customHeight="false" outlineLevel="0" collapsed="false">
      <c r="A5" s="0" t="s">
        <v>158</v>
      </c>
      <c r="B5" s="5" t="n">
        <v>0</v>
      </c>
      <c r="C5" s="5" t="n">
        <f aca="false">175/4</f>
        <v>43.75</v>
      </c>
      <c r="D5" s="5" t="n">
        <v>0</v>
      </c>
      <c r="E5" s="5" t="n">
        <v>0</v>
      </c>
      <c r="F5" s="5" t="n">
        <v>0</v>
      </c>
      <c r="G5" s="5" t="n">
        <v>1</v>
      </c>
      <c r="H5" s="5" t="n">
        <v>0</v>
      </c>
      <c r="I5" s="5" t="n">
        <v>0</v>
      </c>
      <c r="J5" s="5" t="n">
        <v>0</v>
      </c>
      <c r="K5" s="5" t="n">
        <v>0</v>
      </c>
      <c r="L5" s="5" t="n">
        <v>0</v>
      </c>
      <c r="M5" s="5" t="n">
        <v>0</v>
      </c>
      <c r="N5" s="5" t="n">
        <v>0</v>
      </c>
      <c r="O5" s="5" t="n">
        <v>0</v>
      </c>
      <c r="P5" s="5" t="n">
        <v>0</v>
      </c>
      <c r="Q5" s="5" t="n">
        <v>0</v>
      </c>
      <c r="R5" s="5" t="n">
        <v>0</v>
      </c>
      <c r="S5" s="5" t="n">
        <v>0</v>
      </c>
      <c r="T5" s="5" t="n">
        <v>0</v>
      </c>
      <c r="U5" s="5" t="n">
        <v>0</v>
      </c>
      <c r="V5" s="5" t="n">
        <v>0</v>
      </c>
      <c r="W5" s="5" t="n">
        <v>0</v>
      </c>
      <c r="X5" s="5" t="n">
        <v>0</v>
      </c>
      <c r="Y5" s="5" t="n">
        <v>0</v>
      </c>
      <c r="Z5" s="5" t="n">
        <v>0</v>
      </c>
      <c r="AA5" s="5" t="n">
        <v>25</v>
      </c>
      <c r="AB5" s="5" t="n">
        <v>0</v>
      </c>
      <c r="AC5" s="5" t="n">
        <v>0</v>
      </c>
      <c r="AD5" s="5" t="n">
        <v>0</v>
      </c>
      <c r="AE5" s="5" t="n">
        <v>0</v>
      </c>
      <c r="AF5" s="5" t="n">
        <v>0</v>
      </c>
      <c r="AG5" s="5" t="n">
        <v>0</v>
      </c>
      <c r="AH5" s="5" t="n">
        <v>0</v>
      </c>
      <c r="AI5" s="5" t="n">
        <v>0</v>
      </c>
      <c r="AJ5" s="5" t="n">
        <v>0</v>
      </c>
      <c r="AK5" s="5" t="n">
        <v>0</v>
      </c>
      <c r="AL5" s="5" t="n">
        <v>0</v>
      </c>
      <c r="AM5" s="5" t="n">
        <v>0</v>
      </c>
      <c r="AN5" s="5" t="n">
        <v>0</v>
      </c>
      <c r="AO5" s="5" t="n">
        <v>0</v>
      </c>
      <c r="AP5" s="5" t="n">
        <v>0</v>
      </c>
      <c r="AQ5" s="5" t="n">
        <v>0</v>
      </c>
      <c r="AR5" s="5" t="n">
        <v>0</v>
      </c>
      <c r="AS5" s="0" t="n">
        <v>25</v>
      </c>
      <c r="AT5" s="5" t="n">
        <f aca="false">50/4</f>
        <v>12.5</v>
      </c>
      <c r="AU5" s="5" t="n">
        <f aca="false">150/4</f>
        <v>37.5</v>
      </c>
      <c r="AV5" s="5" t="n">
        <v>1</v>
      </c>
      <c r="AW5" s="5" t="n">
        <v>1.87</v>
      </c>
      <c r="AX5" s="0" t="n">
        <v>0</v>
      </c>
      <c r="AY5" s="5" t="n">
        <v>0</v>
      </c>
      <c r="AZ5" s="5" t="n">
        <f aca="false">175/4</f>
        <v>43.75</v>
      </c>
      <c r="BA5" s="5" t="n">
        <v>0</v>
      </c>
      <c r="BB5" s="5" t="n">
        <v>0</v>
      </c>
      <c r="BC5" s="5" t="n">
        <v>0</v>
      </c>
      <c r="BD5" s="5" t="n">
        <v>0</v>
      </c>
      <c r="BE5" s="5" t="n">
        <v>0</v>
      </c>
      <c r="BF5" s="5" t="n">
        <v>0</v>
      </c>
      <c r="BG5" s="5" t="n">
        <v>0</v>
      </c>
      <c r="BH5" s="5" t="n">
        <v>0</v>
      </c>
      <c r="BI5" s="5" t="n">
        <v>0</v>
      </c>
      <c r="BJ5" s="5" t="n">
        <v>0</v>
      </c>
      <c r="BK5" s="5" t="n">
        <v>0</v>
      </c>
      <c r="BL5" s="5" t="n">
        <v>0</v>
      </c>
      <c r="BM5" s="5" t="n">
        <v>25</v>
      </c>
      <c r="BN5" s="6" t="n">
        <v>25</v>
      </c>
      <c r="BO5" s="5" t="n">
        <v>0</v>
      </c>
      <c r="BP5" s="0" t="n">
        <v>0</v>
      </c>
      <c r="BQ5" s="5" t="n">
        <v>0</v>
      </c>
      <c r="BR5" s="5" t="n">
        <v>0</v>
      </c>
      <c r="BS5" s="5" t="n">
        <v>0</v>
      </c>
      <c r="BT5" s="5" t="n">
        <v>0</v>
      </c>
      <c r="BU5" s="5" t="n">
        <v>0</v>
      </c>
      <c r="BV5" s="0" t="s">
        <v>159</v>
      </c>
      <c r="BW5" s="0" t="s">
        <v>88</v>
      </c>
    </row>
    <row r="6" customFormat="false" ht="14.25" hidden="false" customHeight="false" outlineLevel="0" collapsed="false">
      <c r="A6" s="0" t="s">
        <v>160</v>
      </c>
      <c r="B6" s="5" t="n">
        <v>0</v>
      </c>
      <c r="C6" s="5" t="n">
        <v>0</v>
      </c>
      <c r="D6" s="5" t="n">
        <f aca="false">25/4</f>
        <v>6.25</v>
      </c>
      <c r="E6" s="5" t="n">
        <v>0</v>
      </c>
      <c r="F6" s="5" t="n">
        <v>0</v>
      </c>
      <c r="G6" s="5" t="n">
        <v>0</v>
      </c>
      <c r="H6" s="5" t="n">
        <v>0</v>
      </c>
      <c r="I6" s="5" t="n">
        <v>0</v>
      </c>
      <c r="J6" s="5" t="n">
        <v>0</v>
      </c>
      <c r="K6" s="5" t="n">
        <v>0</v>
      </c>
      <c r="L6" s="5" t="n">
        <v>0</v>
      </c>
      <c r="M6" s="5" t="n">
        <v>0</v>
      </c>
      <c r="N6" s="5" t="n">
        <v>0</v>
      </c>
      <c r="O6" s="5" t="n">
        <v>0</v>
      </c>
      <c r="P6" s="5" t="n">
        <v>0</v>
      </c>
      <c r="Q6" s="5" t="n">
        <v>0</v>
      </c>
      <c r="R6" s="5" t="n">
        <v>0</v>
      </c>
      <c r="S6" s="5" t="n">
        <v>0</v>
      </c>
      <c r="T6" s="5" t="n">
        <v>25</v>
      </c>
      <c r="U6" s="5" t="n">
        <v>0</v>
      </c>
      <c r="V6" s="5" t="n">
        <v>0</v>
      </c>
      <c r="W6" s="5" t="n">
        <v>0</v>
      </c>
      <c r="X6" s="5" t="n">
        <v>0</v>
      </c>
      <c r="Y6" s="5" t="n">
        <v>0</v>
      </c>
      <c r="Z6" s="5" t="n">
        <v>0</v>
      </c>
      <c r="AA6" s="5" t="n">
        <v>0</v>
      </c>
      <c r="AB6" s="5" t="n">
        <f aca="false">450/4</f>
        <v>112.5</v>
      </c>
      <c r="AC6" s="5" t="n">
        <v>0</v>
      </c>
      <c r="AD6" s="5" t="n">
        <v>0</v>
      </c>
      <c r="AE6" s="5" t="n">
        <v>0</v>
      </c>
      <c r="AF6" s="5" t="n">
        <v>0</v>
      </c>
      <c r="AG6" s="5" t="n">
        <v>0</v>
      </c>
      <c r="AH6" s="5" t="n">
        <v>0</v>
      </c>
      <c r="AI6" s="5" t="n">
        <v>0</v>
      </c>
      <c r="AJ6" s="5" t="n">
        <v>0</v>
      </c>
      <c r="AK6" s="5" t="n">
        <v>0</v>
      </c>
      <c r="AL6" s="5" t="n">
        <v>0</v>
      </c>
      <c r="AM6" s="5" t="n">
        <v>0</v>
      </c>
      <c r="AN6" s="5" t="n">
        <v>0</v>
      </c>
      <c r="AO6" s="5" t="n">
        <v>0</v>
      </c>
      <c r="AP6" s="5" t="n">
        <v>0</v>
      </c>
      <c r="AQ6" s="5" t="n">
        <v>0</v>
      </c>
      <c r="AR6" s="5" t="n">
        <v>0</v>
      </c>
      <c r="AS6" s="5" t="n">
        <v>0</v>
      </c>
      <c r="AT6" s="5" t="n">
        <v>0</v>
      </c>
      <c r="AU6" s="5" t="n">
        <v>0</v>
      </c>
      <c r="AV6" s="5" t="n">
        <v>0</v>
      </c>
      <c r="AW6" s="5" t="n">
        <v>0</v>
      </c>
      <c r="AX6" s="0" t="n">
        <v>0</v>
      </c>
      <c r="AY6" s="5" t="n">
        <v>0</v>
      </c>
      <c r="AZ6" s="5" t="n">
        <v>0</v>
      </c>
      <c r="BA6" s="5" t="n">
        <v>0</v>
      </c>
      <c r="BB6" s="5" t="n">
        <v>0</v>
      </c>
      <c r="BC6" s="5" t="n">
        <v>0</v>
      </c>
      <c r="BD6" s="5" t="n">
        <v>0</v>
      </c>
      <c r="BE6" s="5" t="n">
        <v>0</v>
      </c>
      <c r="BF6" s="5" t="n">
        <v>0</v>
      </c>
      <c r="BG6" s="5" t="n">
        <v>0</v>
      </c>
      <c r="BH6" s="5" t="n">
        <v>0</v>
      </c>
      <c r="BI6" s="5" t="n">
        <v>0</v>
      </c>
      <c r="BJ6" s="5" t="n">
        <v>0</v>
      </c>
      <c r="BK6" s="5" t="n">
        <v>0</v>
      </c>
      <c r="BL6" s="5" t="n">
        <v>0</v>
      </c>
      <c r="BM6" s="5" t="n">
        <v>0</v>
      </c>
      <c r="BN6" s="6" t="n">
        <v>4.32</v>
      </c>
      <c r="BO6" s="5" t="n">
        <v>0</v>
      </c>
      <c r="BP6" s="0" t="n">
        <v>0</v>
      </c>
      <c r="BQ6" s="5" t="n">
        <v>0</v>
      </c>
      <c r="BR6" s="5" t="n">
        <v>0</v>
      </c>
      <c r="BS6" s="5" t="n">
        <v>0</v>
      </c>
      <c r="BT6" s="5" t="n">
        <v>0</v>
      </c>
      <c r="BU6" s="5" t="n">
        <v>0</v>
      </c>
      <c r="BV6" s="0" t="s">
        <v>161</v>
      </c>
      <c r="BW6" s="0" t="s">
        <v>88</v>
      </c>
    </row>
    <row r="7" customFormat="false" ht="14.25" hidden="false" customHeight="false" outlineLevel="0" collapsed="false">
      <c r="A7" s="0" t="s">
        <v>162</v>
      </c>
      <c r="B7" s="5" t="n">
        <v>9</v>
      </c>
      <c r="C7" s="5" t="n">
        <v>0</v>
      </c>
      <c r="D7" s="5" t="n">
        <f aca="false">150/4</f>
        <v>37.5</v>
      </c>
      <c r="E7" s="5" t="n">
        <v>0</v>
      </c>
      <c r="F7" s="5" t="n">
        <v>0</v>
      </c>
      <c r="G7" s="5" t="n">
        <v>0</v>
      </c>
      <c r="H7" s="5" t="n">
        <v>0</v>
      </c>
      <c r="I7" s="5" t="n">
        <v>0</v>
      </c>
      <c r="J7" s="5" t="n">
        <v>0</v>
      </c>
      <c r="K7" s="5" t="n">
        <v>0</v>
      </c>
      <c r="L7" s="5" t="n">
        <v>0</v>
      </c>
      <c r="M7" s="5" t="n">
        <v>0</v>
      </c>
      <c r="N7" s="5" t="n">
        <v>0</v>
      </c>
      <c r="O7" s="5" t="n">
        <v>0</v>
      </c>
      <c r="P7" s="5" t="n">
        <v>0</v>
      </c>
      <c r="Q7" s="5" t="n">
        <v>0</v>
      </c>
      <c r="R7" s="5" t="n">
        <v>0</v>
      </c>
      <c r="S7" s="5" t="n">
        <v>0</v>
      </c>
      <c r="T7" s="5" t="n">
        <v>50</v>
      </c>
      <c r="U7" s="5" t="n">
        <v>0</v>
      </c>
      <c r="V7" s="5" t="n">
        <v>0</v>
      </c>
      <c r="W7" s="5" t="n">
        <v>0</v>
      </c>
      <c r="X7" s="5" t="n">
        <v>0</v>
      </c>
      <c r="Y7" s="5" t="n">
        <v>0</v>
      </c>
      <c r="Z7" s="5" t="n">
        <v>0</v>
      </c>
      <c r="AA7" s="5" t="n">
        <v>0</v>
      </c>
      <c r="AB7" s="5" t="n">
        <v>0</v>
      </c>
      <c r="AC7" s="5" t="n">
        <v>0</v>
      </c>
      <c r="AD7" s="5" t="n">
        <v>0</v>
      </c>
      <c r="AE7" s="5" t="n">
        <v>0</v>
      </c>
      <c r="AF7" s="5" t="n">
        <v>0</v>
      </c>
      <c r="AG7" s="5" t="n">
        <v>0</v>
      </c>
      <c r="AH7" s="5" t="n">
        <v>0</v>
      </c>
      <c r="AI7" s="5" t="n">
        <v>0</v>
      </c>
      <c r="AJ7" s="5" t="n">
        <v>0</v>
      </c>
      <c r="AK7" s="5" t="n">
        <v>0</v>
      </c>
      <c r="AL7" s="5" t="n">
        <v>0</v>
      </c>
      <c r="AM7" s="5" t="n">
        <v>0</v>
      </c>
      <c r="AN7" s="5" t="n">
        <v>0</v>
      </c>
      <c r="AO7" s="5" t="n">
        <v>0</v>
      </c>
      <c r="AP7" s="5" t="n">
        <v>0</v>
      </c>
      <c r="AQ7" s="5" t="n">
        <v>0</v>
      </c>
      <c r="AR7" s="5" t="n">
        <v>0</v>
      </c>
      <c r="AS7" s="5" t="n">
        <v>0</v>
      </c>
      <c r="AT7" s="5" t="n">
        <v>0</v>
      </c>
      <c r="AU7" s="5" t="n">
        <v>0</v>
      </c>
      <c r="AV7" s="5" t="n">
        <v>0</v>
      </c>
      <c r="AW7" s="5" t="n">
        <v>0</v>
      </c>
      <c r="AX7" s="0" t="n">
        <v>0</v>
      </c>
      <c r="AY7" s="5" t="n">
        <v>0</v>
      </c>
      <c r="AZ7" s="5" t="n">
        <v>0</v>
      </c>
      <c r="BA7" s="5" t="n">
        <v>0</v>
      </c>
      <c r="BB7" s="5" t="n">
        <v>0</v>
      </c>
      <c r="BC7" s="5" t="n">
        <f aca="false">900/4</f>
        <v>225</v>
      </c>
      <c r="BD7" s="5" t="n">
        <v>0</v>
      </c>
      <c r="BE7" s="5" t="n">
        <v>0</v>
      </c>
      <c r="BF7" s="5" t="n">
        <v>0</v>
      </c>
      <c r="BG7" s="5" t="n">
        <v>0</v>
      </c>
      <c r="BH7" s="5" t="n">
        <v>0</v>
      </c>
      <c r="BI7" s="5" t="n">
        <v>0</v>
      </c>
      <c r="BJ7" s="5" t="n">
        <f aca="false">45/4</f>
        <v>11.25</v>
      </c>
      <c r="BK7" s="5" t="n">
        <v>0</v>
      </c>
      <c r="BL7" s="5" t="n">
        <v>0</v>
      </c>
      <c r="BM7" s="5" t="n">
        <v>0</v>
      </c>
      <c r="BN7" s="6" t="n">
        <v>25</v>
      </c>
      <c r="BO7" s="5" t="n">
        <v>0</v>
      </c>
      <c r="BP7" s="0" t="n">
        <v>0</v>
      </c>
      <c r="BQ7" s="5" t="n">
        <v>0</v>
      </c>
      <c r="BR7" s="5" t="n">
        <v>0</v>
      </c>
      <c r="BS7" s="5" t="n">
        <v>0</v>
      </c>
      <c r="BT7" s="5" t="n">
        <v>0</v>
      </c>
      <c r="BU7" s="5" t="n">
        <v>0</v>
      </c>
      <c r="BV7" s="0" t="s">
        <v>163</v>
      </c>
      <c r="BW7" s="0" t="s">
        <v>164</v>
      </c>
    </row>
    <row r="8" customFormat="false" ht="13.8" hidden="false" customHeight="false" outlineLevel="0" collapsed="false">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Y8" s="5"/>
      <c r="AZ8" s="5"/>
      <c r="BA8" s="5"/>
      <c r="BB8" s="5"/>
      <c r="BC8" s="5"/>
      <c r="BD8" s="5"/>
      <c r="BE8" s="5"/>
      <c r="BF8" s="5"/>
      <c r="BG8" s="5"/>
      <c r="BH8" s="5"/>
      <c r="BI8" s="5"/>
      <c r="BJ8" s="5"/>
      <c r="BK8" s="5"/>
      <c r="BL8" s="5"/>
      <c r="BM8" s="5"/>
      <c r="BN8" s="6"/>
      <c r="BO8" s="5"/>
      <c r="BQ8" s="5"/>
      <c r="BR8" s="5"/>
      <c r="BS8" s="5"/>
      <c r="BT8" s="5"/>
      <c r="BU8" s="5"/>
    </row>
    <row r="9" customFormat="false" ht="13.8" hidden="false" customHeight="false" outlineLevel="0" collapsed="false">
      <c r="B9" s="6"/>
      <c r="C9" s="6"/>
      <c r="D9" s="6"/>
      <c r="E9" s="5"/>
      <c r="F9" s="5"/>
      <c r="G9" s="5"/>
      <c r="H9" s="5"/>
      <c r="I9" s="5"/>
      <c r="J9" s="5"/>
      <c r="K9" s="5"/>
      <c r="L9" s="5"/>
      <c r="M9" s="5"/>
      <c r="N9" s="5"/>
      <c r="O9" s="5"/>
      <c r="P9" s="5"/>
      <c r="Q9" s="5"/>
      <c r="R9" s="5"/>
      <c r="S9" s="5"/>
      <c r="T9" s="6"/>
      <c r="U9" s="6"/>
      <c r="V9" s="6"/>
      <c r="W9" s="5"/>
      <c r="X9" s="5"/>
      <c r="Y9" s="5"/>
      <c r="Z9" s="5"/>
      <c r="AA9" s="6"/>
      <c r="AB9" s="6"/>
      <c r="AC9" s="6"/>
      <c r="AD9" s="6"/>
      <c r="AE9" s="6"/>
      <c r="AF9" s="5"/>
      <c r="AG9" s="5"/>
      <c r="AH9" s="6"/>
      <c r="AI9" s="6"/>
      <c r="AJ9" s="5"/>
      <c r="AK9" s="6"/>
      <c r="AL9" s="6"/>
      <c r="AM9" s="6"/>
      <c r="AN9" s="6"/>
      <c r="AO9" s="5"/>
      <c r="AP9" s="6"/>
      <c r="AQ9" s="6"/>
      <c r="AR9" s="6"/>
      <c r="AS9" s="6"/>
      <c r="AT9" s="6"/>
      <c r="AU9" s="6"/>
      <c r="AV9" s="6"/>
      <c r="AW9" s="6"/>
      <c r="AY9" s="6"/>
      <c r="AZ9" s="6"/>
      <c r="BA9" s="6"/>
      <c r="BB9" s="6"/>
      <c r="BC9" s="6"/>
      <c r="BD9" s="6"/>
      <c r="BE9" s="6"/>
      <c r="BF9" s="6"/>
      <c r="BG9" s="6"/>
      <c r="BH9" s="6"/>
      <c r="BI9" s="6"/>
      <c r="BJ9" s="6"/>
      <c r="BK9" s="6"/>
      <c r="BL9" s="6"/>
      <c r="BM9" s="6"/>
      <c r="BN9" s="6"/>
      <c r="BO9" s="6"/>
      <c r="BQ9" s="6"/>
      <c r="BR9" s="6"/>
      <c r="BS9" s="6"/>
      <c r="BT9" s="6"/>
      <c r="BU9" s="6"/>
    </row>
    <row r="10" customFormat="false" ht="13.8" hidden="false" customHeight="false" outlineLevel="0" collapsed="false">
      <c r="B10" s="6"/>
      <c r="C10" s="6"/>
      <c r="D10" s="6"/>
      <c r="E10" s="5"/>
      <c r="F10" s="5"/>
      <c r="G10" s="5"/>
      <c r="H10" s="5"/>
      <c r="I10" s="5"/>
      <c r="J10" s="5"/>
      <c r="K10" s="5"/>
      <c r="L10" s="5"/>
      <c r="M10" s="5"/>
      <c r="N10" s="5"/>
      <c r="O10" s="5"/>
      <c r="P10" s="5"/>
      <c r="Q10" s="5"/>
      <c r="R10" s="5"/>
      <c r="S10" s="5"/>
      <c r="T10" s="6"/>
      <c r="U10" s="6"/>
      <c r="V10" s="6"/>
      <c r="W10" s="5"/>
      <c r="X10" s="5"/>
      <c r="Y10" s="5"/>
      <c r="Z10" s="5"/>
      <c r="AA10" s="6"/>
      <c r="AB10" s="6"/>
      <c r="AC10" s="6"/>
      <c r="AD10" s="6"/>
      <c r="AE10" s="6"/>
      <c r="AF10" s="5"/>
      <c r="AG10" s="5"/>
      <c r="AH10" s="6"/>
      <c r="AI10" s="6"/>
      <c r="AJ10" s="5"/>
      <c r="AK10" s="6"/>
      <c r="AL10" s="6"/>
      <c r="AM10" s="6"/>
      <c r="AN10" s="6"/>
      <c r="AO10" s="5"/>
      <c r="AP10" s="6"/>
      <c r="AQ10" s="6"/>
      <c r="AR10" s="6"/>
      <c r="AS10" s="6"/>
      <c r="AT10" s="6"/>
      <c r="AU10" s="6"/>
      <c r="AV10" s="6"/>
      <c r="AW10" s="6"/>
      <c r="AY10" s="6"/>
      <c r="AZ10" s="6"/>
      <c r="BA10" s="6"/>
      <c r="BB10" s="6"/>
      <c r="BC10" s="6"/>
      <c r="BD10" s="6"/>
      <c r="BE10" s="6"/>
      <c r="BF10" s="6"/>
      <c r="BG10" s="6"/>
      <c r="BH10" s="6"/>
      <c r="BI10" s="6"/>
      <c r="BJ10" s="6"/>
      <c r="BK10" s="6"/>
      <c r="BL10" s="6"/>
      <c r="BM10" s="6"/>
      <c r="BN10" s="6"/>
      <c r="BO10" s="6"/>
      <c r="BQ10" s="6"/>
      <c r="BR10" s="6"/>
      <c r="BS10" s="6"/>
      <c r="BT10" s="6"/>
      <c r="BU10" s="6"/>
    </row>
    <row r="11" customFormat="false" ht="13.8" hidden="false" customHeight="false" outlineLevel="0" collapsed="false">
      <c r="B11" s="6"/>
      <c r="C11" s="6"/>
      <c r="D11" s="6"/>
      <c r="E11" s="5"/>
      <c r="F11" s="5"/>
      <c r="G11" s="5"/>
      <c r="H11" s="5"/>
      <c r="I11" s="5"/>
      <c r="J11" s="5"/>
      <c r="K11" s="5"/>
      <c r="L11" s="5"/>
      <c r="M11" s="5"/>
      <c r="N11" s="5"/>
      <c r="O11" s="5"/>
      <c r="P11" s="5"/>
      <c r="Q11" s="5"/>
      <c r="R11" s="5"/>
      <c r="S11" s="5"/>
      <c r="T11" s="6"/>
      <c r="U11" s="6"/>
      <c r="V11" s="6"/>
      <c r="W11" s="5"/>
      <c r="X11" s="5"/>
      <c r="Y11" s="5"/>
      <c r="Z11" s="5"/>
      <c r="AA11" s="6"/>
      <c r="AB11" s="6"/>
      <c r="AC11" s="6"/>
      <c r="AD11" s="6"/>
      <c r="AE11" s="6"/>
      <c r="AF11" s="5"/>
      <c r="AG11" s="5"/>
      <c r="AH11" s="6"/>
      <c r="AI11" s="6"/>
      <c r="AJ11" s="5"/>
      <c r="AK11" s="6"/>
      <c r="AL11" s="6"/>
      <c r="AM11" s="6"/>
      <c r="AN11" s="6"/>
      <c r="AO11" s="6"/>
      <c r="AP11" s="6"/>
      <c r="AQ11" s="6"/>
      <c r="AR11" s="6"/>
      <c r="AS11" s="6"/>
      <c r="AT11" s="6"/>
      <c r="AU11" s="6"/>
      <c r="AV11" s="6"/>
      <c r="AW11" s="6"/>
      <c r="AY11" s="6"/>
      <c r="AZ11" s="6"/>
      <c r="BA11" s="6"/>
      <c r="BB11" s="6"/>
      <c r="BC11" s="6"/>
      <c r="BD11" s="6"/>
      <c r="BE11" s="6"/>
      <c r="BF11" s="6"/>
      <c r="BG11" s="6"/>
      <c r="BH11" s="6"/>
      <c r="BI11" s="6"/>
      <c r="BJ11" s="6"/>
      <c r="BK11" s="6"/>
      <c r="BL11" s="6"/>
      <c r="BM11" s="6"/>
      <c r="BN11" s="6"/>
      <c r="BO11" s="6"/>
      <c r="BQ11" s="6"/>
      <c r="BR11" s="6"/>
      <c r="BS11" s="6"/>
      <c r="BT11" s="6"/>
      <c r="BU11" s="6"/>
    </row>
    <row r="12" customFormat="false" ht="13.8" hidden="false" customHeight="false" outlineLevel="0" collapsed="false">
      <c r="B12" s="6"/>
      <c r="C12" s="6"/>
      <c r="D12" s="6"/>
      <c r="E12" s="5"/>
      <c r="F12" s="5"/>
      <c r="G12" s="5"/>
      <c r="H12" s="5"/>
      <c r="I12" s="5"/>
      <c r="J12" s="5"/>
      <c r="K12" s="5"/>
      <c r="L12" s="5"/>
      <c r="M12" s="5"/>
      <c r="N12" s="5"/>
      <c r="O12" s="5"/>
      <c r="P12" s="5"/>
      <c r="Q12" s="5"/>
      <c r="R12" s="5"/>
      <c r="S12" s="5"/>
      <c r="T12" s="6"/>
      <c r="U12" s="6"/>
      <c r="V12" s="6"/>
      <c r="W12" s="5"/>
      <c r="X12" s="5"/>
      <c r="Y12" s="5"/>
      <c r="Z12" s="5"/>
      <c r="AA12" s="6"/>
      <c r="AB12" s="6"/>
      <c r="AC12" s="6"/>
      <c r="AD12" s="6"/>
      <c r="AE12" s="6"/>
      <c r="AF12" s="5"/>
      <c r="AG12" s="5"/>
      <c r="AH12" s="6"/>
      <c r="AI12" s="6"/>
      <c r="AJ12" s="5"/>
      <c r="AK12" s="6"/>
      <c r="AL12" s="6"/>
      <c r="AM12" s="6"/>
      <c r="AN12" s="6"/>
      <c r="AO12" s="6"/>
      <c r="AP12" s="6"/>
      <c r="AQ12" s="6"/>
      <c r="AR12" s="6"/>
      <c r="AS12" s="6"/>
      <c r="AT12" s="6"/>
      <c r="AU12" s="6"/>
      <c r="AV12" s="6"/>
      <c r="AW12" s="6"/>
      <c r="AY12" s="6"/>
      <c r="AZ12" s="6"/>
      <c r="BA12" s="6"/>
      <c r="BB12" s="6"/>
      <c r="BC12" s="6"/>
      <c r="BD12" s="6"/>
      <c r="BE12" s="6"/>
      <c r="BF12" s="6"/>
      <c r="BG12" s="6"/>
      <c r="BH12" s="6"/>
      <c r="BI12" s="6"/>
      <c r="BJ12" s="6"/>
      <c r="BK12" s="6"/>
      <c r="BL12" s="6"/>
      <c r="BM12" s="6"/>
      <c r="BN12" s="6"/>
      <c r="BO12" s="6"/>
      <c r="BQ12" s="6"/>
      <c r="BR12" s="6"/>
      <c r="BS12" s="6"/>
      <c r="BT12" s="6"/>
      <c r="BU12" s="6"/>
    </row>
    <row r="13" customFormat="false" ht="13.8" hidden="false" customHeight="false" outlineLevel="0" collapsed="false">
      <c r="B13" s="6"/>
      <c r="C13" s="6"/>
      <c r="D13" s="6"/>
      <c r="E13" s="5"/>
      <c r="F13" s="5"/>
      <c r="G13" s="5"/>
      <c r="H13" s="5"/>
      <c r="I13" s="5"/>
      <c r="J13" s="5"/>
      <c r="K13" s="5"/>
      <c r="L13" s="5"/>
      <c r="M13" s="5"/>
      <c r="N13" s="5"/>
      <c r="O13" s="5"/>
      <c r="P13" s="5"/>
      <c r="Q13" s="5"/>
      <c r="R13" s="5"/>
      <c r="S13" s="5"/>
      <c r="T13" s="6"/>
      <c r="U13" s="6"/>
      <c r="V13" s="6"/>
      <c r="W13" s="5"/>
      <c r="X13" s="5"/>
      <c r="Y13" s="5"/>
      <c r="Z13" s="5"/>
      <c r="AA13" s="6"/>
      <c r="AB13" s="6"/>
      <c r="AC13" s="6"/>
      <c r="AD13" s="6"/>
      <c r="AE13" s="6"/>
      <c r="AF13" s="5"/>
      <c r="AG13" s="5"/>
      <c r="AH13" s="6"/>
      <c r="AI13" s="6"/>
      <c r="AJ13" s="5"/>
      <c r="AK13" s="6"/>
      <c r="AL13" s="6"/>
      <c r="AM13" s="6"/>
      <c r="AN13" s="6"/>
      <c r="AO13" s="6"/>
      <c r="AP13" s="6"/>
      <c r="AQ13" s="6"/>
      <c r="AR13" s="6"/>
      <c r="AS13" s="6"/>
      <c r="AT13" s="6"/>
      <c r="AU13" s="6"/>
      <c r="AV13" s="6"/>
      <c r="AW13" s="6"/>
      <c r="AY13" s="6"/>
      <c r="AZ13" s="6"/>
      <c r="BA13" s="6"/>
      <c r="BB13" s="6"/>
      <c r="BC13" s="6"/>
      <c r="BD13" s="6"/>
      <c r="BE13" s="6"/>
      <c r="BF13" s="6"/>
      <c r="BG13" s="6"/>
      <c r="BH13" s="6"/>
      <c r="BI13" s="6"/>
      <c r="BJ13" s="6"/>
      <c r="BK13" s="6"/>
      <c r="BL13" s="6"/>
      <c r="BM13" s="6"/>
      <c r="BN13" s="6"/>
      <c r="BO13" s="6"/>
      <c r="BQ13" s="6"/>
      <c r="BR13" s="6"/>
      <c r="BS13" s="6"/>
      <c r="BT13" s="6"/>
      <c r="BU13" s="6"/>
    </row>
    <row r="14" customFormat="false" ht="13.8" hidden="false" customHeight="false" outlineLevel="0" collapsed="false">
      <c r="B14" s="6"/>
      <c r="C14" s="6"/>
      <c r="D14" s="6"/>
      <c r="E14" s="5"/>
      <c r="F14" s="6"/>
      <c r="G14" s="6"/>
      <c r="H14" s="5"/>
      <c r="I14" s="5"/>
      <c r="J14" s="5"/>
      <c r="K14" s="5"/>
      <c r="L14" s="5"/>
      <c r="M14" s="5"/>
      <c r="N14" s="5"/>
      <c r="O14" s="5"/>
      <c r="P14" s="6"/>
      <c r="Q14" s="6"/>
      <c r="R14" s="5"/>
      <c r="S14" s="6"/>
      <c r="T14" s="6"/>
      <c r="U14" s="6"/>
      <c r="V14" s="6"/>
      <c r="W14" s="5"/>
      <c r="X14" s="5"/>
      <c r="Y14" s="5"/>
      <c r="Z14" s="5"/>
      <c r="AA14" s="6"/>
      <c r="AB14" s="6"/>
      <c r="AC14" s="6"/>
      <c r="AD14" s="6"/>
      <c r="AE14" s="6"/>
      <c r="AF14" s="5"/>
      <c r="AG14" s="5"/>
      <c r="AH14" s="6"/>
      <c r="AI14" s="6"/>
      <c r="AJ14" s="6"/>
      <c r="AK14" s="6"/>
      <c r="AL14" s="6"/>
      <c r="AM14" s="6"/>
      <c r="AN14" s="6"/>
      <c r="AO14" s="6"/>
      <c r="AP14" s="6"/>
      <c r="AQ14" s="6"/>
      <c r="AR14" s="6"/>
      <c r="AS14" s="6"/>
      <c r="AT14" s="6"/>
      <c r="AU14" s="6"/>
      <c r="AV14" s="6"/>
      <c r="AW14" s="6"/>
      <c r="AY14" s="6"/>
      <c r="AZ14" s="6"/>
      <c r="BA14" s="6"/>
      <c r="BB14" s="6"/>
      <c r="BC14" s="6"/>
      <c r="BD14" s="6"/>
      <c r="BE14" s="6"/>
      <c r="BF14" s="6"/>
      <c r="BG14" s="6"/>
      <c r="BH14" s="6"/>
      <c r="BI14" s="6"/>
      <c r="BJ14" s="6"/>
      <c r="BK14" s="6"/>
      <c r="BL14" s="6"/>
      <c r="BM14" s="6"/>
      <c r="BN14" s="6"/>
      <c r="BO14" s="6"/>
      <c r="BQ14" s="6"/>
      <c r="BR14" s="6"/>
      <c r="BS14" s="6"/>
      <c r="BT14" s="6"/>
      <c r="BU14" s="6"/>
    </row>
    <row r="15" customFormat="false" ht="13.8" hidden="false" customHeight="false" outlineLevel="0" collapsed="false">
      <c r="B15" s="6"/>
      <c r="C15" s="6"/>
      <c r="D15" s="6"/>
      <c r="E15" s="5"/>
      <c r="F15" s="6"/>
      <c r="G15" s="6"/>
      <c r="H15" s="5"/>
      <c r="I15" s="5"/>
      <c r="J15" s="5"/>
      <c r="K15" s="5"/>
      <c r="L15" s="5"/>
      <c r="M15" s="5"/>
      <c r="N15" s="5"/>
      <c r="O15" s="5"/>
      <c r="P15" s="6"/>
      <c r="Q15" s="6"/>
      <c r="R15" s="6"/>
      <c r="S15" s="6"/>
      <c r="T15" s="6"/>
      <c r="U15" s="6"/>
      <c r="V15" s="6"/>
      <c r="W15" s="5"/>
      <c r="X15" s="5"/>
      <c r="Y15" s="5"/>
      <c r="Z15" s="5"/>
      <c r="AA15" s="6"/>
      <c r="AB15" s="6"/>
      <c r="AC15" s="6"/>
      <c r="AD15" s="6"/>
      <c r="AE15" s="6"/>
      <c r="AF15" s="5"/>
      <c r="AG15" s="5"/>
      <c r="AH15" s="6"/>
      <c r="AI15" s="6"/>
      <c r="AJ15" s="6"/>
      <c r="AK15" s="6"/>
      <c r="AL15" s="6"/>
      <c r="AM15" s="6"/>
      <c r="AN15" s="6"/>
      <c r="AO15" s="6"/>
      <c r="AP15" s="6"/>
      <c r="AQ15" s="6"/>
      <c r="AR15" s="6"/>
      <c r="AS15" s="6"/>
      <c r="AT15" s="6"/>
      <c r="AU15" s="6"/>
      <c r="AV15" s="6"/>
      <c r="AW15" s="6"/>
      <c r="AY15" s="6"/>
      <c r="AZ15" s="6"/>
      <c r="BA15" s="6"/>
      <c r="BB15" s="6"/>
      <c r="BC15" s="6"/>
      <c r="BD15" s="6"/>
      <c r="BE15" s="6"/>
      <c r="BF15" s="6"/>
      <c r="BG15" s="6"/>
      <c r="BH15" s="6"/>
      <c r="BI15" s="6"/>
      <c r="BJ15" s="6"/>
      <c r="BK15" s="6"/>
      <c r="BL15" s="6"/>
      <c r="BM15" s="6"/>
      <c r="BN15" s="6"/>
      <c r="BO15" s="6"/>
      <c r="BQ15" s="6"/>
      <c r="BR15" s="6"/>
      <c r="BS15" s="6"/>
      <c r="BT15" s="6"/>
      <c r="BU15" s="6"/>
    </row>
    <row r="16" customFormat="false" ht="13.8" hidden="false" customHeight="false" outlineLevel="0" collapsed="false">
      <c r="B16" s="6"/>
      <c r="C16" s="6"/>
      <c r="D16" s="6"/>
      <c r="E16" s="5"/>
      <c r="F16" s="6"/>
      <c r="G16" s="6"/>
      <c r="H16" s="5"/>
      <c r="I16" s="5"/>
      <c r="J16" s="5"/>
      <c r="K16" s="5"/>
      <c r="L16" s="5"/>
      <c r="M16" s="5"/>
      <c r="N16" s="5"/>
      <c r="O16" s="5"/>
      <c r="P16" s="6"/>
      <c r="Q16" s="6"/>
      <c r="R16" s="6"/>
      <c r="S16" s="6"/>
      <c r="T16" s="6"/>
      <c r="U16" s="6"/>
      <c r="V16" s="6"/>
      <c r="W16" s="5"/>
      <c r="X16" s="5"/>
      <c r="Y16" s="5"/>
      <c r="Z16" s="5"/>
      <c r="AA16" s="6"/>
      <c r="AB16" s="6"/>
      <c r="AC16" s="6"/>
      <c r="AD16" s="6"/>
      <c r="AE16" s="6"/>
      <c r="AF16" s="5"/>
      <c r="AG16" s="5"/>
      <c r="AH16" s="6"/>
      <c r="AI16" s="6"/>
      <c r="AJ16" s="6"/>
      <c r="AK16" s="6"/>
      <c r="AL16" s="6"/>
      <c r="AM16" s="6"/>
      <c r="AN16" s="6"/>
      <c r="AO16" s="6"/>
      <c r="AP16" s="6"/>
      <c r="AQ16" s="6"/>
      <c r="AR16" s="6"/>
      <c r="AS16" s="6"/>
      <c r="AT16" s="6"/>
      <c r="AU16" s="6"/>
      <c r="AV16" s="6"/>
      <c r="AW16" s="6"/>
      <c r="AY16" s="6"/>
      <c r="AZ16" s="6"/>
      <c r="BA16" s="6"/>
      <c r="BB16" s="6"/>
      <c r="BC16" s="6"/>
      <c r="BD16" s="6"/>
      <c r="BE16" s="6"/>
      <c r="BF16" s="6"/>
      <c r="BG16" s="6"/>
      <c r="BH16" s="6"/>
      <c r="BI16" s="6"/>
      <c r="BJ16" s="6"/>
      <c r="BK16" s="6"/>
      <c r="BL16" s="6"/>
      <c r="BM16" s="6"/>
      <c r="BN16" s="6"/>
      <c r="BO16" s="6"/>
      <c r="BQ16" s="6"/>
      <c r="BR16" s="6"/>
      <c r="BS16" s="6"/>
      <c r="BT16" s="6"/>
      <c r="BU16" s="6"/>
    </row>
    <row r="17" customFormat="false" ht="13.8" hidden="false" customHeight="false" outlineLevel="0" collapsed="false">
      <c r="B17" s="6"/>
      <c r="C17" s="6"/>
      <c r="D17" s="6"/>
      <c r="E17" s="5"/>
      <c r="F17" s="6"/>
      <c r="G17" s="6"/>
      <c r="H17" s="5"/>
      <c r="I17" s="5"/>
      <c r="J17" s="5"/>
      <c r="K17" s="5"/>
      <c r="L17" s="5"/>
      <c r="M17" s="5"/>
      <c r="N17" s="5"/>
      <c r="O17" s="5"/>
      <c r="P17" s="6"/>
      <c r="Q17" s="6"/>
      <c r="R17" s="6"/>
      <c r="S17" s="6"/>
      <c r="T17" s="6"/>
      <c r="U17" s="6"/>
      <c r="V17" s="6"/>
      <c r="W17" s="5"/>
      <c r="X17" s="5"/>
      <c r="Y17" s="5"/>
      <c r="Z17" s="5"/>
      <c r="AA17" s="6"/>
      <c r="AB17" s="6"/>
      <c r="AC17" s="6"/>
      <c r="AD17" s="6"/>
      <c r="AE17" s="6"/>
      <c r="AF17" s="5"/>
      <c r="AG17" s="5"/>
      <c r="AH17" s="6"/>
      <c r="AI17" s="6"/>
      <c r="AJ17" s="6"/>
      <c r="AK17" s="6"/>
      <c r="AL17" s="6"/>
      <c r="AM17" s="6"/>
      <c r="AN17" s="6"/>
      <c r="AO17" s="6"/>
      <c r="AP17" s="6"/>
      <c r="AQ17" s="6"/>
      <c r="AR17" s="6"/>
      <c r="AS17" s="6"/>
      <c r="AT17" s="6"/>
      <c r="AU17" s="6"/>
      <c r="AV17" s="6"/>
      <c r="AW17" s="6"/>
      <c r="AY17" s="6"/>
      <c r="AZ17" s="6"/>
      <c r="BA17" s="6"/>
      <c r="BB17" s="6"/>
      <c r="BC17" s="6"/>
      <c r="BD17" s="6"/>
      <c r="BE17" s="6"/>
      <c r="BF17" s="6"/>
      <c r="BG17" s="6"/>
      <c r="BH17" s="6"/>
      <c r="BI17" s="6"/>
      <c r="BJ17" s="6"/>
      <c r="BK17" s="6"/>
      <c r="BL17" s="6"/>
      <c r="BM17" s="6"/>
      <c r="BN17" s="6"/>
      <c r="BO17" s="6"/>
      <c r="BQ17" s="6"/>
      <c r="BR17" s="6"/>
      <c r="BS17" s="6"/>
      <c r="BT17" s="6"/>
      <c r="BU17" s="6"/>
    </row>
    <row r="18" customFormat="false" ht="13.8" hidden="false" customHeight="false" outlineLevel="0" collapsed="false">
      <c r="B18" s="6"/>
      <c r="C18" s="6"/>
      <c r="D18" s="6"/>
      <c r="E18" s="5"/>
      <c r="F18" s="6"/>
      <c r="G18" s="6"/>
      <c r="H18" s="5"/>
      <c r="I18" s="5"/>
      <c r="J18" s="5"/>
      <c r="K18" s="5"/>
      <c r="L18" s="5"/>
      <c r="M18" s="5"/>
      <c r="N18" s="5"/>
      <c r="O18" s="5"/>
      <c r="P18" s="6"/>
      <c r="Q18" s="6"/>
      <c r="R18" s="6"/>
      <c r="S18" s="6"/>
      <c r="T18" s="6"/>
      <c r="U18" s="6"/>
      <c r="V18" s="6"/>
      <c r="W18" s="5"/>
      <c r="X18" s="5"/>
      <c r="Y18" s="5"/>
      <c r="Z18" s="5"/>
      <c r="AA18" s="6"/>
      <c r="AB18" s="6"/>
      <c r="AC18" s="6"/>
      <c r="AD18" s="6"/>
      <c r="AE18" s="6"/>
      <c r="AF18" s="5"/>
      <c r="AG18" s="5"/>
      <c r="AH18" s="6"/>
      <c r="AI18" s="6"/>
      <c r="AJ18" s="6"/>
      <c r="AK18" s="6"/>
      <c r="AL18" s="6"/>
      <c r="AM18" s="6"/>
      <c r="AN18" s="6"/>
      <c r="AO18" s="6"/>
      <c r="AP18" s="6"/>
      <c r="AQ18" s="6"/>
      <c r="AR18" s="6"/>
      <c r="AS18" s="6"/>
      <c r="AT18" s="6"/>
      <c r="AU18" s="6"/>
      <c r="AV18" s="6"/>
      <c r="AW18" s="6"/>
      <c r="AY18" s="6"/>
      <c r="AZ18" s="6"/>
      <c r="BA18" s="6"/>
      <c r="BB18" s="6"/>
      <c r="BC18" s="6"/>
      <c r="BD18" s="6"/>
      <c r="BE18" s="6"/>
      <c r="BF18" s="6"/>
      <c r="BG18" s="6"/>
      <c r="BH18" s="6"/>
      <c r="BI18" s="6"/>
      <c r="BJ18" s="6"/>
      <c r="BK18" s="6"/>
      <c r="BL18" s="6"/>
      <c r="BM18" s="6"/>
      <c r="BN18" s="6"/>
      <c r="BO18" s="6"/>
      <c r="BQ18" s="6"/>
      <c r="BR18" s="6"/>
      <c r="BS18" s="6"/>
      <c r="BT18" s="6"/>
      <c r="BU18" s="6"/>
    </row>
    <row r="19" customFormat="false" ht="13.8" hidden="false" customHeight="false" outlineLevel="0" collapsed="false">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Y19" s="6"/>
      <c r="AZ19" s="6"/>
      <c r="BA19" s="6"/>
      <c r="BB19" s="6"/>
      <c r="BC19" s="6"/>
      <c r="BD19" s="6"/>
      <c r="BE19" s="6"/>
      <c r="BF19" s="6"/>
      <c r="BG19" s="6"/>
      <c r="BH19" s="6"/>
      <c r="BI19" s="6"/>
      <c r="BJ19" s="6"/>
      <c r="BK19" s="6"/>
      <c r="BL19" s="6"/>
      <c r="BM19" s="6"/>
      <c r="BN19" s="6"/>
      <c r="BO19" s="6"/>
      <c r="BQ19" s="6"/>
      <c r="BR19" s="6"/>
      <c r="BS19" s="6"/>
      <c r="BT19" s="6"/>
      <c r="BU19" s="6"/>
    </row>
    <row r="20" customFormat="false" ht="13.8" hidden="false" customHeight="false" outlineLevel="0" collapsed="false">
      <c r="B20" s="6"/>
      <c r="C20" s="6"/>
      <c r="D20" s="6"/>
      <c r="E20" s="5"/>
      <c r="F20" s="6"/>
      <c r="G20" s="6"/>
      <c r="H20" s="5"/>
      <c r="I20" s="5"/>
      <c r="J20" s="5"/>
      <c r="K20" s="5"/>
      <c r="L20" s="5"/>
      <c r="M20" s="5"/>
      <c r="N20" s="5"/>
      <c r="O20" s="5"/>
      <c r="P20" s="6"/>
      <c r="Q20" s="6"/>
      <c r="R20" s="6"/>
      <c r="S20" s="6"/>
      <c r="T20" s="6"/>
      <c r="U20" s="6"/>
      <c r="V20" s="6"/>
      <c r="W20" s="5"/>
      <c r="X20" s="6"/>
      <c r="Y20" s="6"/>
      <c r="Z20" s="6"/>
      <c r="AA20" s="6"/>
      <c r="AB20" s="6"/>
      <c r="AC20" s="6"/>
      <c r="AD20" s="6"/>
      <c r="AE20" s="6"/>
      <c r="AF20" s="5"/>
      <c r="AG20" s="5"/>
      <c r="AH20" s="6"/>
      <c r="AI20" s="6"/>
      <c r="AJ20" s="6"/>
      <c r="AK20" s="6"/>
      <c r="AL20" s="6"/>
      <c r="AM20" s="6"/>
      <c r="AN20" s="6"/>
      <c r="AO20" s="6"/>
      <c r="AP20" s="6"/>
      <c r="AQ20" s="6"/>
      <c r="AR20" s="6"/>
      <c r="AS20" s="6"/>
      <c r="AT20" s="6"/>
      <c r="AU20" s="6"/>
      <c r="AV20" s="6"/>
      <c r="AW20" s="6"/>
      <c r="AY20" s="6"/>
      <c r="AZ20" s="6"/>
      <c r="BA20" s="6"/>
      <c r="BB20" s="6"/>
      <c r="BC20" s="6"/>
      <c r="BD20" s="6"/>
      <c r="BE20" s="6"/>
      <c r="BF20" s="6"/>
      <c r="BG20" s="6"/>
      <c r="BH20" s="6"/>
      <c r="BI20" s="6"/>
      <c r="BJ20" s="6"/>
      <c r="BK20" s="6"/>
      <c r="BL20" s="6"/>
      <c r="BM20" s="6"/>
      <c r="BN20" s="6"/>
      <c r="BO20" s="6"/>
      <c r="BQ20" s="6"/>
      <c r="BR20" s="6"/>
      <c r="BS20" s="6"/>
      <c r="BT20" s="6"/>
      <c r="BU20" s="6"/>
    </row>
    <row r="21" customFormat="false" ht="13.8" hidden="false" customHeight="false" outlineLevel="0" collapsed="false">
      <c r="B21" s="6"/>
      <c r="C21" s="6"/>
      <c r="D21" s="6"/>
      <c r="E21" s="5"/>
      <c r="F21" s="6"/>
      <c r="G21" s="6"/>
      <c r="H21" s="5"/>
      <c r="I21" s="5"/>
      <c r="J21" s="5"/>
      <c r="K21" s="5"/>
      <c r="L21" s="5"/>
      <c r="M21" s="5"/>
      <c r="N21" s="5"/>
      <c r="O21" s="5"/>
      <c r="P21" s="6"/>
      <c r="Q21" s="6"/>
      <c r="R21" s="6"/>
      <c r="S21" s="6"/>
      <c r="T21" s="6"/>
      <c r="U21" s="6"/>
      <c r="V21" s="6"/>
      <c r="W21" s="5"/>
      <c r="X21" s="6"/>
      <c r="Y21" s="6"/>
      <c r="Z21" s="6"/>
      <c r="AA21" s="6"/>
      <c r="AB21" s="6"/>
      <c r="AC21" s="6"/>
      <c r="AD21" s="6"/>
      <c r="AE21" s="6"/>
      <c r="AF21" s="5"/>
      <c r="AG21" s="5"/>
      <c r="AH21" s="6"/>
      <c r="AI21" s="6"/>
      <c r="AJ21" s="6"/>
      <c r="AK21" s="6"/>
      <c r="AL21" s="6"/>
      <c r="AM21" s="6"/>
      <c r="AN21" s="6"/>
      <c r="AO21" s="6"/>
      <c r="AP21" s="6"/>
      <c r="AQ21" s="6"/>
      <c r="AR21" s="6"/>
      <c r="AS21" s="6"/>
      <c r="AT21" s="6"/>
      <c r="AU21" s="6"/>
      <c r="AV21" s="6"/>
      <c r="AW21" s="6"/>
      <c r="AY21" s="6"/>
      <c r="AZ21" s="6"/>
      <c r="BA21" s="6"/>
      <c r="BB21" s="6"/>
      <c r="BC21" s="6"/>
      <c r="BD21" s="6"/>
      <c r="BE21" s="6"/>
      <c r="BF21" s="6"/>
      <c r="BG21" s="6"/>
      <c r="BH21" s="6"/>
      <c r="BI21" s="6"/>
      <c r="BJ21" s="6"/>
      <c r="BK21" s="6"/>
      <c r="BL21" s="6"/>
      <c r="BM21" s="6"/>
      <c r="BN21" s="6"/>
      <c r="BO21" s="6"/>
      <c r="BQ21" s="6"/>
      <c r="BR21" s="6"/>
      <c r="BS21" s="6"/>
      <c r="BT21" s="6"/>
      <c r="BU21" s="6"/>
    </row>
    <row r="22" customFormat="false" ht="13.8" hidden="false" customHeight="false" outlineLevel="0" collapsed="false">
      <c r="B22" s="6"/>
      <c r="C22" s="6"/>
      <c r="D22" s="6"/>
      <c r="E22" s="5"/>
      <c r="F22" s="6"/>
      <c r="G22" s="6"/>
      <c r="H22" s="5"/>
      <c r="I22" s="5"/>
      <c r="J22" s="5"/>
      <c r="K22" s="5"/>
      <c r="L22" s="5"/>
      <c r="M22" s="5"/>
      <c r="N22" s="5"/>
      <c r="O22" s="5"/>
      <c r="P22" s="6"/>
      <c r="Q22" s="6"/>
      <c r="R22" s="6"/>
      <c r="S22" s="6"/>
      <c r="T22" s="6"/>
      <c r="U22" s="6"/>
      <c r="V22" s="6"/>
      <c r="W22" s="5"/>
      <c r="X22" s="6"/>
      <c r="Y22" s="6"/>
      <c r="Z22" s="6"/>
      <c r="AA22" s="6"/>
      <c r="AB22" s="6"/>
      <c r="AC22" s="6"/>
      <c r="AD22" s="6"/>
      <c r="AE22" s="6"/>
      <c r="AF22" s="5"/>
      <c r="AG22" s="5"/>
      <c r="AH22" s="6"/>
      <c r="AI22" s="6"/>
      <c r="AJ22" s="6"/>
      <c r="AK22" s="6"/>
      <c r="AL22" s="6"/>
      <c r="AM22" s="6"/>
      <c r="AN22" s="6"/>
      <c r="AO22" s="6"/>
      <c r="AP22" s="6"/>
      <c r="AQ22" s="6"/>
      <c r="AR22" s="6"/>
      <c r="AS22" s="6"/>
      <c r="AT22" s="6"/>
      <c r="AU22" s="6"/>
      <c r="AV22" s="6"/>
      <c r="AW22" s="6"/>
      <c r="AY22" s="6"/>
      <c r="AZ22" s="6"/>
      <c r="BA22" s="6"/>
      <c r="BB22" s="6"/>
      <c r="BC22" s="6"/>
      <c r="BD22" s="6"/>
      <c r="BE22" s="6"/>
      <c r="BF22" s="6"/>
      <c r="BG22" s="6"/>
      <c r="BH22" s="6"/>
      <c r="BI22" s="6"/>
      <c r="BJ22" s="6"/>
      <c r="BK22" s="6"/>
      <c r="BL22" s="6"/>
      <c r="BM22" s="6"/>
      <c r="BN22" s="6"/>
      <c r="BO22" s="6"/>
      <c r="BQ22" s="6"/>
      <c r="BR22" s="6"/>
      <c r="BS22" s="6"/>
      <c r="BT22" s="6"/>
      <c r="BU22" s="6"/>
    </row>
    <row r="23" customFormat="false" ht="13.8" hidden="false" customHeight="false" outlineLevel="0" collapsed="false">
      <c r="B23" s="6"/>
      <c r="C23" s="6"/>
      <c r="D23" s="6"/>
      <c r="E23" s="5"/>
      <c r="F23" s="6"/>
      <c r="G23" s="6"/>
      <c r="H23" s="5"/>
      <c r="I23" s="5"/>
      <c r="J23" s="5"/>
      <c r="K23" s="5"/>
      <c r="L23" s="5"/>
      <c r="M23" s="5"/>
      <c r="N23" s="5"/>
      <c r="O23" s="5"/>
      <c r="P23" s="6"/>
      <c r="Q23" s="6"/>
      <c r="R23" s="6"/>
      <c r="S23" s="6"/>
      <c r="T23" s="6"/>
      <c r="U23" s="6"/>
      <c r="V23" s="6"/>
      <c r="W23" s="5"/>
      <c r="X23" s="6"/>
      <c r="Y23" s="6"/>
      <c r="Z23" s="6"/>
      <c r="AA23" s="6"/>
      <c r="AB23" s="6"/>
      <c r="AC23" s="6"/>
      <c r="AD23" s="6"/>
      <c r="AE23" s="6"/>
      <c r="AF23" s="5"/>
      <c r="AG23" s="5"/>
      <c r="AH23" s="6"/>
      <c r="AI23" s="6"/>
      <c r="AJ23" s="6"/>
      <c r="AK23" s="6"/>
      <c r="AL23" s="6"/>
      <c r="AM23" s="6"/>
      <c r="AN23" s="6"/>
      <c r="AO23" s="6"/>
      <c r="AP23" s="6"/>
      <c r="AQ23" s="6"/>
      <c r="AR23" s="6"/>
      <c r="AS23" s="6"/>
      <c r="AT23" s="6"/>
      <c r="AU23" s="6"/>
      <c r="AV23" s="6"/>
      <c r="AW23" s="6"/>
      <c r="AY23" s="6"/>
      <c r="AZ23" s="6"/>
      <c r="BA23" s="6"/>
      <c r="BB23" s="6"/>
      <c r="BC23" s="6"/>
      <c r="BD23" s="6"/>
      <c r="BE23" s="6"/>
      <c r="BF23" s="6"/>
      <c r="BG23" s="6"/>
      <c r="BH23" s="6"/>
      <c r="BI23" s="6"/>
      <c r="BJ23" s="6"/>
      <c r="BK23" s="6"/>
      <c r="BL23" s="6"/>
      <c r="BM23" s="6"/>
      <c r="BN23" s="6"/>
      <c r="BO23" s="6"/>
      <c r="BQ23" s="6"/>
      <c r="BR23" s="6"/>
      <c r="BS23" s="6"/>
      <c r="BT23" s="6"/>
      <c r="BU23" s="6"/>
    </row>
    <row r="24" customFormat="false" ht="13.8" hidden="false" customHeight="false" outlineLevel="0" collapsed="false">
      <c r="B24" s="6"/>
      <c r="C24" s="6"/>
      <c r="D24" s="6"/>
      <c r="E24" s="5"/>
      <c r="F24" s="6"/>
      <c r="G24" s="6"/>
      <c r="H24" s="5"/>
      <c r="I24" s="5"/>
      <c r="J24" s="5"/>
      <c r="K24" s="5"/>
      <c r="L24" s="5"/>
      <c r="M24" s="5"/>
      <c r="N24" s="5"/>
      <c r="O24" s="5"/>
      <c r="P24" s="6"/>
      <c r="Q24" s="6"/>
      <c r="R24" s="6"/>
      <c r="S24" s="6"/>
      <c r="T24" s="6"/>
      <c r="U24" s="6"/>
      <c r="V24" s="6"/>
      <c r="W24" s="5"/>
      <c r="X24" s="6"/>
      <c r="Y24" s="6"/>
      <c r="Z24" s="6"/>
      <c r="AA24" s="6"/>
      <c r="AB24" s="6"/>
      <c r="AC24" s="6"/>
      <c r="AD24" s="6"/>
      <c r="AE24" s="6"/>
      <c r="AF24" s="5"/>
      <c r="AG24" s="5"/>
      <c r="AH24" s="6"/>
      <c r="AI24" s="6"/>
      <c r="AJ24" s="6"/>
      <c r="AK24" s="6"/>
      <c r="AL24" s="6"/>
      <c r="AM24" s="6"/>
      <c r="AN24" s="6"/>
      <c r="AO24" s="6"/>
      <c r="AP24" s="6"/>
      <c r="AQ24" s="6"/>
      <c r="AR24" s="6"/>
      <c r="AS24" s="6"/>
      <c r="AT24" s="6"/>
      <c r="AU24" s="6"/>
      <c r="AV24" s="6"/>
      <c r="AW24" s="6"/>
      <c r="AY24" s="6"/>
      <c r="AZ24" s="6"/>
      <c r="BA24" s="6"/>
      <c r="BB24" s="6"/>
      <c r="BC24" s="6"/>
      <c r="BD24" s="6"/>
      <c r="BE24" s="6"/>
      <c r="BF24" s="6"/>
      <c r="BG24" s="6"/>
      <c r="BH24" s="6"/>
      <c r="BI24" s="6"/>
      <c r="BJ24" s="6"/>
      <c r="BK24" s="6"/>
      <c r="BL24" s="6"/>
      <c r="BM24" s="6"/>
      <c r="BN24" s="6"/>
      <c r="BO24" s="6"/>
      <c r="BQ24" s="6"/>
      <c r="BR24" s="6"/>
      <c r="BS24" s="6"/>
      <c r="BT24" s="6"/>
      <c r="BU24" s="6"/>
    </row>
    <row r="25" customFormat="false" ht="13.8" hidden="false" customHeight="false" outlineLevel="0" collapsed="false">
      <c r="B25" s="6"/>
      <c r="C25" s="6"/>
      <c r="D25" s="6"/>
      <c r="E25" s="5"/>
      <c r="F25" s="6"/>
      <c r="G25" s="6"/>
      <c r="H25" s="5"/>
      <c r="I25" s="5"/>
      <c r="J25" s="6"/>
      <c r="K25" s="5"/>
      <c r="L25" s="6"/>
      <c r="M25" s="6"/>
      <c r="N25" s="6"/>
      <c r="O25" s="6"/>
      <c r="P25" s="6"/>
      <c r="Q25" s="6"/>
      <c r="R25" s="6"/>
      <c r="S25" s="6"/>
      <c r="T25" s="6"/>
      <c r="U25" s="6"/>
      <c r="V25" s="6"/>
      <c r="W25" s="6"/>
      <c r="X25" s="6"/>
      <c r="Y25" s="6"/>
      <c r="Z25" s="6"/>
      <c r="AA25" s="6"/>
      <c r="AB25" s="6"/>
      <c r="AC25" s="6"/>
      <c r="AD25" s="6"/>
      <c r="AE25" s="6"/>
      <c r="AF25" s="5"/>
      <c r="AG25" s="6"/>
      <c r="AH25" s="6"/>
      <c r="AI25" s="6"/>
      <c r="AJ25" s="6"/>
      <c r="AK25" s="6"/>
      <c r="AL25" s="6"/>
      <c r="AM25" s="6"/>
      <c r="AN25" s="6"/>
      <c r="AO25" s="6"/>
      <c r="AP25" s="6"/>
      <c r="AQ25" s="6"/>
      <c r="AR25" s="6"/>
      <c r="AS25" s="6"/>
      <c r="AT25" s="6"/>
      <c r="AU25" s="6"/>
      <c r="AV25" s="6"/>
      <c r="AW25" s="6"/>
      <c r="AY25" s="6"/>
      <c r="AZ25" s="6"/>
      <c r="BA25" s="6"/>
      <c r="BB25" s="6"/>
      <c r="BC25" s="6"/>
      <c r="BD25" s="6"/>
      <c r="BE25" s="6"/>
      <c r="BF25" s="6"/>
      <c r="BG25" s="6"/>
      <c r="BH25" s="6"/>
      <c r="BI25" s="6"/>
      <c r="BJ25" s="6"/>
      <c r="BK25" s="6"/>
      <c r="BL25" s="6"/>
      <c r="BM25" s="6"/>
      <c r="BN25" s="6"/>
      <c r="BO25" s="6"/>
      <c r="BQ25" s="6"/>
      <c r="BR25" s="6"/>
      <c r="BS25" s="6"/>
      <c r="BT25" s="6"/>
      <c r="BU25" s="6"/>
    </row>
    <row r="26" customFormat="false" ht="13.8" hidden="false" customHeight="false" outlineLevel="0" collapsed="false">
      <c r="B26" s="6"/>
      <c r="C26" s="6"/>
      <c r="D26" s="6"/>
      <c r="E26" s="5"/>
      <c r="F26" s="6"/>
      <c r="G26" s="6"/>
      <c r="H26" s="5"/>
      <c r="I26" s="5"/>
      <c r="J26" s="6"/>
      <c r="K26" s="5"/>
      <c r="L26" s="6"/>
      <c r="M26" s="6"/>
      <c r="N26" s="6"/>
      <c r="O26" s="6"/>
      <c r="P26" s="6"/>
      <c r="Q26" s="6"/>
      <c r="R26" s="6"/>
      <c r="S26" s="6"/>
      <c r="T26" s="6"/>
      <c r="U26" s="6"/>
      <c r="V26" s="6"/>
      <c r="W26" s="6"/>
      <c r="X26" s="6"/>
      <c r="Y26" s="6"/>
      <c r="Z26" s="6"/>
      <c r="AA26" s="6"/>
      <c r="AB26" s="6"/>
      <c r="AC26" s="6"/>
      <c r="AD26" s="6"/>
      <c r="AE26" s="6"/>
      <c r="AF26" s="5"/>
      <c r="AG26" s="6"/>
      <c r="AH26" s="6"/>
      <c r="AI26" s="6"/>
      <c r="AJ26" s="6"/>
      <c r="AK26" s="6"/>
      <c r="AL26" s="6"/>
      <c r="AM26" s="6"/>
      <c r="AN26" s="6"/>
      <c r="AO26" s="6"/>
      <c r="AP26" s="6"/>
      <c r="AQ26" s="6"/>
      <c r="AR26" s="6"/>
      <c r="AS26" s="6"/>
      <c r="AT26" s="6"/>
      <c r="AU26" s="6"/>
      <c r="AV26" s="6"/>
      <c r="AW26" s="6"/>
      <c r="AY26" s="6"/>
      <c r="AZ26" s="6"/>
      <c r="BA26" s="6"/>
      <c r="BB26" s="6"/>
      <c r="BC26" s="6"/>
      <c r="BD26" s="6"/>
      <c r="BE26" s="6"/>
      <c r="BF26" s="6"/>
      <c r="BG26" s="6"/>
      <c r="BH26" s="6"/>
      <c r="BI26" s="6"/>
      <c r="BJ26" s="6"/>
      <c r="BK26" s="6"/>
      <c r="BL26" s="6"/>
      <c r="BM26" s="6"/>
      <c r="BN26" s="6"/>
      <c r="BO26" s="6"/>
      <c r="BQ26" s="6"/>
      <c r="BR26" s="6"/>
      <c r="BS26" s="6"/>
      <c r="BT26" s="6"/>
      <c r="BU26" s="6"/>
      <c r="BW26" s="4"/>
    </row>
    <row r="27" customFormat="false" ht="13.8" hidden="false" customHeight="false" outlineLevel="0" collapsed="false">
      <c r="B27" s="6"/>
      <c r="C27" s="6"/>
      <c r="D27" s="6"/>
      <c r="E27" s="7"/>
      <c r="F27" s="6"/>
      <c r="G27" s="6"/>
      <c r="H27" s="5"/>
      <c r="I27" s="5"/>
      <c r="J27" s="6"/>
      <c r="K27" s="5"/>
      <c r="L27" s="6"/>
      <c r="M27" s="6"/>
      <c r="N27" s="6"/>
      <c r="O27" s="6"/>
      <c r="P27" s="6"/>
      <c r="Q27" s="6"/>
      <c r="R27" s="6"/>
      <c r="S27" s="6"/>
      <c r="T27" s="6"/>
      <c r="U27" s="6"/>
      <c r="V27" s="6"/>
      <c r="W27" s="6"/>
      <c r="X27" s="6"/>
      <c r="Y27" s="6"/>
      <c r="Z27" s="6"/>
      <c r="AA27" s="6"/>
      <c r="AB27" s="6"/>
      <c r="AC27" s="6"/>
      <c r="AD27" s="6"/>
      <c r="AE27" s="6"/>
      <c r="AF27" s="5"/>
      <c r="AG27" s="6"/>
      <c r="AH27" s="6"/>
      <c r="AI27" s="6"/>
      <c r="AJ27" s="6"/>
      <c r="AK27" s="6"/>
      <c r="AL27" s="6"/>
      <c r="AM27" s="6"/>
      <c r="AN27" s="6"/>
      <c r="AO27" s="6"/>
      <c r="AP27" s="6"/>
      <c r="AQ27" s="6"/>
      <c r="AR27" s="6"/>
      <c r="AS27" s="6"/>
      <c r="AT27" s="6"/>
      <c r="AU27" s="6"/>
      <c r="AV27" s="6"/>
      <c r="AW27" s="6"/>
      <c r="AY27" s="6"/>
      <c r="AZ27" s="6"/>
      <c r="BA27" s="6"/>
      <c r="BB27" s="6"/>
      <c r="BC27" s="6"/>
      <c r="BD27" s="6"/>
      <c r="BE27" s="6"/>
      <c r="BF27" s="6"/>
      <c r="BG27" s="6"/>
      <c r="BH27" s="6"/>
      <c r="BI27" s="6"/>
      <c r="BJ27" s="6"/>
      <c r="BK27" s="6"/>
      <c r="BL27" s="6"/>
      <c r="BM27" s="6"/>
      <c r="BN27" s="6"/>
      <c r="BO27" s="6"/>
      <c r="BQ27" s="6"/>
      <c r="BR27" s="6"/>
      <c r="BS27" s="6"/>
      <c r="BT27" s="6"/>
      <c r="BU27" s="6"/>
    </row>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X3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6" activeCellId="0" sqref="D6"/>
    </sheetView>
  </sheetViews>
  <sheetFormatPr defaultRowHeight="14.25" zeroHeight="false" outlineLevelRow="0" outlineLevelCol="0"/>
  <cols>
    <col collapsed="false" customWidth="true" hidden="false" outlineLevel="0" max="1" min="1" style="0" width="42.2"/>
    <col collapsed="false" customWidth="true" hidden="false" outlineLevel="0" max="2" min="2" style="0" width="11.72"/>
    <col collapsed="false" customWidth="true" hidden="false" outlineLevel="0" max="3" min="3" style="0" width="7.34"/>
    <col collapsed="false" customWidth="true" hidden="false" outlineLevel="0" max="5" min="4" style="0" width="11.33"/>
    <col collapsed="false" customWidth="true" hidden="false" outlineLevel="0" max="7" min="6" style="0" width="7.13"/>
    <col collapsed="false" customWidth="true" hidden="false" outlineLevel="0" max="8" min="8" style="0" width="11.33"/>
    <col collapsed="false" customWidth="true" hidden="false" outlineLevel="0" max="9" min="9" style="0" width="13.93"/>
    <col collapsed="false" customWidth="true" hidden="false" outlineLevel="0" max="10" min="10" style="0" width="11.6"/>
    <col collapsed="false" customWidth="true" hidden="false" outlineLevel="0" max="12" min="11" style="0" width="13.93"/>
    <col collapsed="false" customWidth="true" hidden="false" outlineLevel="0" max="14" min="13" style="0" width="13.6"/>
    <col collapsed="false" customWidth="true" hidden="false" outlineLevel="0" max="17" min="15" style="0" width="8.85"/>
    <col collapsed="false" customWidth="true" hidden="false" outlineLevel="0" max="21" min="18" style="0" width="6.27"/>
    <col collapsed="false" customWidth="true" hidden="false" outlineLevel="0" max="22" min="22" style="0" width="14.86"/>
    <col collapsed="false" customWidth="true" hidden="false" outlineLevel="0" max="23" min="23" style="0" width="6.6"/>
    <col collapsed="false" customWidth="true" hidden="false" outlineLevel="0" max="24" min="24" style="0" width="6.34"/>
    <col collapsed="false" customWidth="true" hidden="false" outlineLevel="0" max="25" min="25" style="0" width="7.13"/>
    <col collapsed="false" customWidth="true" hidden="false" outlineLevel="0" max="26" min="26" style="0" width="10.53"/>
    <col collapsed="false" customWidth="true" hidden="false" outlineLevel="0" max="27" min="27" style="0" width="14.66"/>
    <col collapsed="false" customWidth="true" hidden="false" outlineLevel="0" max="29" min="28" style="0" width="12.53"/>
    <col collapsed="false" customWidth="true" hidden="false" outlineLevel="0" max="30" min="30" style="0" width="9.81"/>
    <col collapsed="false" customWidth="true" hidden="false" outlineLevel="0" max="31" min="31" style="0" width="6.27"/>
    <col collapsed="false" customWidth="true" hidden="false" outlineLevel="0" max="37" min="32" style="0" width="10.94"/>
    <col collapsed="false" customWidth="true" hidden="false" outlineLevel="0" max="38" min="38" style="0" width="8.6"/>
    <col collapsed="false" customWidth="true" hidden="false" outlineLevel="0" max="40" min="39" style="0" width="17.8"/>
    <col collapsed="false" customWidth="true" hidden="false" outlineLevel="0" max="41" min="41" style="0" width="11.27"/>
    <col collapsed="false" customWidth="true" hidden="false" outlineLevel="0" max="43" min="42" style="0" width="12.13"/>
    <col collapsed="false" customWidth="true" hidden="false" outlineLevel="0" max="44" min="44" style="0" width="8.94"/>
    <col collapsed="false" customWidth="true" hidden="false" outlineLevel="0" max="45" min="45" style="0" width="13.6"/>
    <col collapsed="false" customWidth="true" hidden="false" outlineLevel="0" max="46" min="46" style="0" width="9.94"/>
    <col collapsed="false" customWidth="true" hidden="false" outlineLevel="0" max="49" min="47" style="0" width="6.27"/>
    <col collapsed="false" customWidth="true" hidden="false" outlineLevel="0" max="50" min="50" style="0" width="8.94"/>
    <col collapsed="false" customWidth="true" hidden="false" outlineLevel="0" max="51" min="51" style="0" width="13.72"/>
    <col collapsed="false" customWidth="true" hidden="false" outlineLevel="0" max="53" min="52" style="0" width="11.72"/>
    <col collapsed="false" customWidth="true" hidden="false" outlineLevel="0" max="54" min="54" style="0" width="6.85"/>
    <col collapsed="false" customWidth="true" hidden="false" outlineLevel="0" max="55" min="55" style="0" width="11.72"/>
    <col collapsed="false" customWidth="true" hidden="false" outlineLevel="0" max="56" min="56" style="0" width="9.4"/>
    <col collapsed="false" customWidth="true" hidden="false" outlineLevel="0" max="57" min="57" style="0" width="11.72"/>
    <col collapsed="false" customWidth="true" hidden="false" outlineLevel="0" max="59" min="58" style="0" width="7.6"/>
    <col collapsed="false" customWidth="true" hidden="false" outlineLevel="0" max="60" min="60" style="0" width="10.47"/>
    <col collapsed="false" customWidth="true" hidden="false" outlineLevel="0" max="63" min="61" style="0" width="14.07"/>
    <col collapsed="false" customWidth="true" hidden="false" outlineLevel="0" max="64" min="64" style="0" width="16.93"/>
    <col collapsed="false" customWidth="true" hidden="false" outlineLevel="0" max="65" min="65" style="0" width="11.72"/>
    <col collapsed="false" customWidth="true" hidden="false" outlineLevel="0" max="66" min="66" style="0" width="11"/>
    <col collapsed="false" customWidth="true" hidden="false" outlineLevel="0" max="67" min="67" style="0" width="9.06"/>
    <col collapsed="false" customWidth="true" hidden="false" outlineLevel="0" max="69" min="68" style="0" width="11.53"/>
    <col collapsed="false" customWidth="true" hidden="false" outlineLevel="0" max="71" min="70" style="0" width="11.72"/>
    <col collapsed="false" customWidth="true" hidden="false" outlineLevel="0" max="72" min="72" style="0" width="8.6"/>
    <col collapsed="false" customWidth="true" hidden="false" outlineLevel="0" max="74" min="73" style="0" width="8.94"/>
    <col collapsed="false" customWidth="true" hidden="false" outlineLevel="0" max="75" min="75" style="0" width="8.27"/>
    <col collapsed="false" customWidth="true" hidden="false" outlineLevel="0" max="76" min="76" style="0" width="9.46"/>
    <col collapsed="false" customWidth="true" hidden="false" outlineLevel="0" max="77" min="77" style="0" width="6.34"/>
    <col collapsed="false" customWidth="true" hidden="false" outlineLevel="0" max="79" min="78" style="0" width="11.72"/>
    <col collapsed="false" customWidth="true" hidden="false" outlineLevel="0" max="80" min="80" style="0" width="8.06"/>
    <col collapsed="false" customWidth="true" hidden="false" outlineLevel="0" max="81" min="81" style="0" width="8.94"/>
    <col collapsed="false" customWidth="true" hidden="false" outlineLevel="0" max="82" min="82" style="0" width="10.72"/>
    <col collapsed="false" customWidth="true" hidden="false" outlineLevel="0" max="83" min="83" style="0" width="10.33"/>
    <col collapsed="false" customWidth="true" hidden="false" outlineLevel="0" max="84" min="84" style="0" width="5.73"/>
    <col collapsed="false" customWidth="true" hidden="false" outlineLevel="0" max="86" min="85" style="0" width="6.13"/>
    <col collapsed="false" customWidth="true" hidden="false" outlineLevel="0" max="87" min="87" style="0" width="11.93"/>
    <col collapsed="false" customWidth="true" hidden="false" outlineLevel="0" max="88" min="88" style="0" width="8.53"/>
    <col collapsed="false" customWidth="true" hidden="false" outlineLevel="0" max="90" min="89" style="0" width="11.66"/>
    <col collapsed="false" customWidth="true" hidden="false" outlineLevel="0" max="92" min="91" style="0" width="8.53"/>
    <col collapsed="false" customWidth="true" hidden="false" outlineLevel="0" max="94" min="93" style="0" width="9.2"/>
    <col collapsed="false" customWidth="true" hidden="false" outlineLevel="0" max="95" min="95" style="0" width="10.47"/>
    <col collapsed="false" customWidth="true" hidden="false" outlineLevel="0" max="101" min="96" style="0" width="8.53"/>
    <col collapsed="false" customWidth="true" hidden="false" outlineLevel="0" max="102" min="102" style="0" width="10.27"/>
    <col collapsed="false" customWidth="true" hidden="false" outlineLevel="0" max="1025" min="103" style="0" width="8.53"/>
  </cols>
  <sheetData>
    <row r="1" customFormat="false" ht="14.25" hidden="false" customHeight="false" outlineLevel="0" collapsed="false">
      <c r="A1" s="0" t="s">
        <v>0</v>
      </c>
      <c r="B1" s="1" t="s">
        <v>165</v>
      </c>
      <c r="C1" s="1" t="s">
        <v>145</v>
      </c>
      <c r="D1" s="1" t="s">
        <v>134</v>
      </c>
      <c r="E1" s="1" t="s">
        <v>73</v>
      </c>
      <c r="F1" s="1" t="s">
        <v>28</v>
      </c>
      <c r="G1" s="1" t="s">
        <v>166</v>
      </c>
      <c r="H1" s="0" t="s">
        <v>57</v>
      </c>
      <c r="I1" s="0" t="s">
        <v>167</v>
      </c>
      <c r="J1" s="0" t="s">
        <v>15</v>
      </c>
      <c r="K1" s="0" t="s">
        <v>126</v>
      </c>
      <c r="L1" s="0" t="s">
        <v>168</v>
      </c>
      <c r="M1" s="0" t="s">
        <v>169</v>
      </c>
      <c r="N1" s="0" t="s">
        <v>170</v>
      </c>
      <c r="O1" s="0" t="s">
        <v>171</v>
      </c>
      <c r="P1" s="0" t="s">
        <v>6</v>
      </c>
      <c r="Q1" s="0" t="s">
        <v>172</v>
      </c>
      <c r="R1" s="0" t="s">
        <v>173</v>
      </c>
      <c r="S1" s="0" t="s">
        <v>117</v>
      </c>
      <c r="T1" s="0" t="s">
        <v>120</v>
      </c>
      <c r="U1" s="0" t="s">
        <v>65</v>
      </c>
      <c r="V1" s="0" t="s">
        <v>119</v>
      </c>
      <c r="W1" s="0" t="s">
        <v>174</v>
      </c>
      <c r="X1" s="0" t="s">
        <v>175</v>
      </c>
      <c r="Y1" s="0" t="s">
        <v>21</v>
      </c>
      <c r="Z1" s="0" t="s">
        <v>176</v>
      </c>
      <c r="AA1" s="0" t="s">
        <v>177</v>
      </c>
      <c r="AB1" s="0" t="s">
        <v>106</v>
      </c>
      <c r="AC1" s="0" t="s">
        <v>178</v>
      </c>
      <c r="AD1" s="0" t="s">
        <v>179</v>
      </c>
      <c r="AE1" s="0" t="s">
        <v>180</v>
      </c>
      <c r="AF1" s="0" t="s">
        <v>123</v>
      </c>
      <c r="AG1" s="0" t="s">
        <v>131</v>
      </c>
      <c r="AH1" s="0" t="s">
        <v>181</v>
      </c>
      <c r="AI1" s="0" t="s">
        <v>105</v>
      </c>
      <c r="AJ1" s="0" t="s">
        <v>182</v>
      </c>
      <c r="AK1" s="0" t="s">
        <v>135</v>
      </c>
      <c r="AL1" s="0" t="s">
        <v>183</v>
      </c>
      <c r="AM1" s="1" t="s">
        <v>184</v>
      </c>
      <c r="AN1" s="1" t="s">
        <v>143</v>
      </c>
      <c r="AO1" s="1" t="s">
        <v>185</v>
      </c>
      <c r="AP1" s="0" t="s">
        <v>186</v>
      </c>
      <c r="AQ1" s="0" t="s">
        <v>132</v>
      </c>
      <c r="AR1" s="0" t="s">
        <v>128</v>
      </c>
      <c r="AS1" s="0" t="s">
        <v>127</v>
      </c>
      <c r="AT1" s="0" t="s">
        <v>18</v>
      </c>
      <c r="AU1" s="0" t="s">
        <v>138</v>
      </c>
      <c r="AV1" s="0" t="s">
        <v>136</v>
      </c>
      <c r="AW1" s="0" t="s">
        <v>108</v>
      </c>
      <c r="AX1" s="0" t="s">
        <v>187</v>
      </c>
      <c r="AY1" s="1" t="s">
        <v>188</v>
      </c>
      <c r="AZ1" s="0" t="s">
        <v>189</v>
      </c>
      <c r="BA1" s="1" t="s">
        <v>190</v>
      </c>
      <c r="BB1" s="0" t="s">
        <v>41</v>
      </c>
      <c r="BC1" s="1" t="s">
        <v>35</v>
      </c>
      <c r="BD1" s="1" t="s">
        <v>191</v>
      </c>
      <c r="BE1" s="0" t="s">
        <v>26</v>
      </c>
      <c r="BF1" s="0" t="s">
        <v>192</v>
      </c>
      <c r="BG1" s="0" t="s">
        <v>193</v>
      </c>
      <c r="BH1" s="0" t="s">
        <v>194</v>
      </c>
      <c r="BI1" s="0" t="s">
        <v>9</v>
      </c>
      <c r="BJ1" s="0" t="s">
        <v>195</v>
      </c>
      <c r="BK1" s="0" t="s">
        <v>83</v>
      </c>
      <c r="BL1" s="0" t="s">
        <v>51</v>
      </c>
      <c r="BM1" s="0" t="s">
        <v>103</v>
      </c>
      <c r="BN1" s="1" t="s">
        <v>32</v>
      </c>
      <c r="BO1" s="1" t="s">
        <v>196</v>
      </c>
      <c r="BP1" s="1" t="s">
        <v>197</v>
      </c>
      <c r="BQ1" s="0" t="s">
        <v>25</v>
      </c>
      <c r="BR1" s="0" t="s">
        <v>44</v>
      </c>
      <c r="BS1" s="0" t="s">
        <v>16</v>
      </c>
      <c r="BT1" s="0" t="s">
        <v>109</v>
      </c>
      <c r="BU1" s="0" t="s">
        <v>198</v>
      </c>
      <c r="BV1" s="0" t="s">
        <v>40</v>
      </c>
      <c r="BW1" s="0" t="s">
        <v>1</v>
      </c>
      <c r="BX1" s="1" t="s">
        <v>64</v>
      </c>
      <c r="BY1" s="1" t="s">
        <v>33</v>
      </c>
      <c r="BZ1" s="8" t="s">
        <v>38</v>
      </c>
      <c r="CA1" s="8" t="s">
        <v>142</v>
      </c>
      <c r="CB1" s="0" t="s">
        <v>48</v>
      </c>
      <c r="CC1" s="0" t="s">
        <v>12</v>
      </c>
      <c r="CD1" s="0" t="s">
        <v>199</v>
      </c>
      <c r="CE1" s="0" t="s">
        <v>3</v>
      </c>
      <c r="CF1" s="0" t="s">
        <v>39</v>
      </c>
      <c r="CG1" s="0" t="s">
        <v>11</v>
      </c>
      <c r="CH1" s="0" t="s">
        <v>77</v>
      </c>
      <c r="CI1" s="0" t="s">
        <v>200</v>
      </c>
      <c r="CJ1" s="0" t="s">
        <v>201</v>
      </c>
      <c r="CK1" s="1" t="s">
        <v>202</v>
      </c>
      <c r="CL1" s="1" t="s">
        <v>82</v>
      </c>
      <c r="CM1" s="0" t="s">
        <v>203</v>
      </c>
      <c r="CN1" s="0" t="s">
        <v>66</v>
      </c>
      <c r="CO1" s="0" t="s">
        <v>204</v>
      </c>
      <c r="CP1" s="0" t="s">
        <v>47</v>
      </c>
      <c r="CQ1" s="0" t="s">
        <v>205</v>
      </c>
      <c r="CR1" s="0" t="s">
        <v>79</v>
      </c>
      <c r="CS1" s="1" t="s">
        <v>81</v>
      </c>
      <c r="CT1" s="0" t="s">
        <v>50</v>
      </c>
      <c r="CU1" s="0" t="s">
        <v>2</v>
      </c>
      <c r="CV1" s="0" t="s">
        <v>69</v>
      </c>
      <c r="CW1" s="0" t="s">
        <v>84</v>
      </c>
      <c r="CX1" s="0" t="s">
        <v>85</v>
      </c>
    </row>
    <row r="2" customFormat="false" ht="14.25" hidden="false" customHeight="false" outlineLevel="0" collapsed="false">
      <c r="A2" s="0" t="s">
        <v>206</v>
      </c>
      <c r="B2" s="0" t="n">
        <v>0</v>
      </c>
      <c r="C2" s="0" t="n">
        <v>0</v>
      </c>
      <c r="D2" s="0" t="n">
        <v>0</v>
      </c>
      <c r="E2" s="0" t="n">
        <v>0</v>
      </c>
      <c r="F2" s="0" t="n">
        <v>0</v>
      </c>
      <c r="G2" s="0" t="n">
        <v>0</v>
      </c>
      <c r="H2" s="0" t="n">
        <v>0</v>
      </c>
      <c r="I2" s="0" t="n">
        <v>0</v>
      </c>
      <c r="J2" s="0" t="n">
        <v>0</v>
      </c>
      <c r="K2" s="0" t="n">
        <v>0</v>
      </c>
      <c r="L2" s="0" t="n">
        <v>0</v>
      </c>
      <c r="M2" s="0" t="n">
        <v>0</v>
      </c>
      <c r="N2" s="0" t="n">
        <v>0</v>
      </c>
      <c r="O2" s="0" t="n">
        <v>0</v>
      </c>
      <c r="P2" s="0" t="n">
        <v>0</v>
      </c>
      <c r="Q2" s="0" t="n">
        <v>0</v>
      </c>
      <c r="R2" s="0" t="n">
        <v>0</v>
      </c>
      <c r="S2" s="0" t="n">
        <v>0</v>
      </c>
      <c r="T2" s="0" t="n">
        <v>0</v>
      </c>
      <c r="U2" s="0" t="n">
        <v>0</v>
      </c>
      <c r="V2" s="0" t="n">
        <v>0</v>
      </c>
      <c r="W2" s="0" t="n">
        <v>0</v>
      </c>
      <c r="X2" s="0" t="n">
        <v>0</v>
      </c>
      <c r="Y2" s="0" t="n">
        <v>0</v>
      </c>
      <c r="Z2" s="0" t="n">
        <v>0</v>
      </c>
      <c r="AA2" s="0" t="n">
        <v>0</v>
      </c>
      <c r="AB2" s="0" t="n">
        <v>0</v>
      </c>
      <c r="AC2" s="0" t="n">
        <v>0</v>
      </c>
      <c r="AD2" s="0" t="n">
        <v>0</v>
      </c>
      <c r="AE2" s="0" t="n">
        <v>0</v>
      </c>
      <c r="AF2" s="0" t="n">
        <v>0</v>
      </c>
      <c r="AG2" s="0" t="n">
        <v>0</v>
      </c>
      <c r="AH2" s="0" t="n">
        <v>0</v>
      </c>
      <c r="AI2" s="0" t="n">
        <v>0</v>
      </c>
      <c r="AJ2" s="0" t="n">
        <v>0</v>
      </c>
      <c r="AK2" s="0" t="n">
        <v>0</v>
      </c>
      <c r="AL2" s="0" t="n">
        <v>0</v>
      </c>
      <c r="AM2" s="0" t="n">
        <v>0</v>
      </c>
      <c r="AN2" s="0" t="n">
        <v>0</v>
      </c>
      <c r="AO2" s="0" t="n">
        <v>0</v>
      </c>
      <c r="AP2" s="0" t="n">
        <v>0</v>
      </c>
      <c r="AQ2" s="0" t="n">
        <v>0</v>
      </c>
      <c r="AR2" s="0" t="n">
        <v>0</v>
      </c>
      <c r="AS2" s="0" t="n">
        <v>0</v>
      </c>
      <c r="AT2" s="0" t="n">
        <v>0</v>
      </c>
      <c r="AU2" s="0" t="n">
        <v>0</v>
      </c>
      <c r="AV2" s="0" t="n">
        <v>0</v>
      </c>
      <c r="AW2" s="0" t="n">
        <v>0</v>
      </c>
      <c r="AX2" s="0" t="n">
        <v>0</v>
      </c>
      <c r="AY2" s="0" t="n">
        <v>0</v>
      </c>
      <c r="AZ2" s="0" t="n">
        <v>0</v>
      </c>
      <c r="BA2" s="0" t="n">
        <v>0</v>
      </c>
      <c r="BB2" s="0" t="n">
        <v>0</v>
      </c>
      <c r="BC2" s="0" t="n">
        <v>0</v>
      </c>
      <c r="BD2" s="0" t="n">
        <v>0</v>
      </c>
      <c r="BE2" s="0" t="n">
        <v>0</v>
      </c>
      <c r="BF2" s="0" t="n">
        <v>0</v>
      </c>
      <c r="BG2" s="0" t="n">
        <v>0</v>
      </c>
      <c r="BH2" s="0" t="n">
        <v>0</v>
      </c>
      <c r="BI2" s="0" t="n">
        <v>0</v>
      </c>
      <c r="BJ2" s="0" t="n">
        <v>0</v>
      </c>
      <c r="BK2" s="0" t="n">
        <v>0</v>
      </c>
      <c r="BL2" s="0" t="n">
        <v>0</v>
      </c>
      <c r="BM2" s="0" t="n">
        <v>0</v>
      </c>
      <c r="BN2" s="0" t="n">
        <v>0</v>
      </c>
      <c r="BO2" s="0" t="n">
        <v>0</v>
      </c>
      <c r="BP2" s="0" t="n">
        <v>0</v>
      </c>
      <c r="BQ2" s="0" t="n">
        <v>0</v>
      </c>
      <c r="BR2" s="0" t="n">
        <v>0</v>
      </c>
      <c r="BS2" s="0" t="n">
        <v>0</v>
      </c>
      <c r="BT2" s="0" t="n">
        <v>0</v>
      </c>
      <c r="BU2" s="0" t="n">
        <v>0</v>
      </c>
      <c r="BV2" s="0" t="n">
        <v>0</v>
      </c>
      <c r="BW2" s="0" t="n">
        <v>0</v>
      </c>
      <c r="BX2" s="0" t="n">
        <v>0</v>
      </c>
      <c r="BY2" s="0" t="n">
        <v>0</v>
      </c>
      <c r="BZ2" s="0" t="n">
        <v>0</v>
      </c>
      <c r="CA2" s="0" t="n">
        <v>0</v>
      </c>
      <c r="CB2" s="0" t="n">
        <v>0</v>
      </c>
      <c r="CC2" s="0" t="n">
        <v>0</v>
      </c>
      <c r="CD2" s="0" t="n">
        <v>0</v>
      </c>
      <c r="CE2" s="0" t="n">
        <v>0</v>
      </c>
      <c r="CF2" s="0" t="n">
        <v>0</v>
      </c>
      <c r="CG2" s="0" t="n">
        <v>0</v>
      </c>
      <c r="CH2" s="0" t="n">
        <v>0</v>
      </c>
      <c r="CI2" s="0" t="n">
        <v>0</v>
      </c>
      <c r="CJ2" s="9" t="n">
        <v>41.6</v>
      </c>
      <c r="CK2" s="0" t="n">
        <v>0</v>
      </c>
      <c r="CL2" s="0" t="n">
        <v>0</v>
      </c>
      <c r="CM2" s="0" t="n">
        <v>0</v>
      </c>
      <c r="CN2" s="0" t="n">
        <v>16.6</v>
      </c>
      <c r="CO2" s="0" t="n">
        <v>0</v>
      </c>
      <c r="CP2" s="0" t="n">
        <v>0</v>
      </c>
      <c r="CQ2" s="0" t="n">
        <v>0</v>
      </c>
      <c r="CR2" s="0" t="n">
        <v>0</v>
      </c>
      <c r="CS2" s="0" t="n">
        <v>0</v>
      </c>
      <c r="CT2" s="0" t="n">
        <v>0</v>
      </c>
      <c r="CU2" s="0" t="n">
        <v>83.3</v>
      </c>
      <c r="CV2" s="0" t="n">
        <v>9.3</v>
      </c>
      <c r="CW2" s="0" t="s">
        <v>207</v>
      </c>
      <c r="CX2" s="0" t="s">
        <v>208</v>
      </c>
    </row>
    <row r="3" customFormat="false" ht="14.25" hidden="false" customHeight="false" outlineLevel="0" collapsed="false">
      <c r="A3" s="0" t="s">
        <v>209</v>
      </c>
      <c r="B3" s="0" t="n">
        <v>0</v>
      </c>
      <c r="C3" s="0" t="n">
        <v>0</v>
      </c>
      <c r="D3" s="0" t="n">
        <v>0</v>
      </c>
      <c r="E3" s="0" t="n">
        <v>0</v>
      </c>
      <c r="F3" s="0" t="n">
        <v>0</v>
      </c>
      <c r="G3" s="0" t="n">
        <v>0</v>
      </c>
      <c r="H3" s="0" t="n">
        <v>0</v>
      </c>
      <c r="I3" s="0" t="n">
        <v>0</v>
      </c>
      <c r="J3" s="0" t="n">
        <v>0</v>
      </c>
      <c r="K3" s="0" t="n">
        <v>0</v>
      </c>
      <c r="L3" s="0" t="n">
        <v>0</v>
      </c>
      <c r="M3" s="0" t="n">
        <v>0</v>
      </c>
      <c r="N3" s="0" t="n">
        <v>0</v>
      </c>
      <c r="O3" s="0" t="n">
        <v>0</v>
      </c>
      <c r="P3" s="0" t="n">
        <v>0</v>
      </c>
      <c r="Q3" s="0" t="n">
        <v>0</v>
      </c>
      <c r="R3" s="0" t="n">
        <v>0</v>
      </c>
      <c r="S3" s="0" t="n">
        <v>0</v>
      </c>
      <c r="T3" s="0" t="n">
        <v>0</v>
      </c>
      <c r="U3" s="0" t="n">
        <v>0</v>
      </c>
      <c r="V3" s="0" t="n">
        <v>0</v>
      </c>
      <c r="W3" s="0" t="n">
        <v>0</v>
      </c>
      <c r="X3" s="0" t="n">
        <v>0</v>
      </c>
      <c r="Y3" s="0" t="n">
        <v>0</v>
      </c>
      <c r="Z3" s="0" t="n">
        <v>0</v>
      </c>
      <c r="AA3" s="0" t="n">
        <v>0</v>
      </c>
      <c r="AB3" s="0" t="n">
        <v>0</v>
      </c>
      <c r="AC3" s="0" t="n">
        <v>0</v>
      </c>
      <c r="AD3" s="0" t="n">
        <v>0</v>
      </c>
      <c r="AE3" s="0" t="n">
        <v>0</v>
      </c>
      <c r="AF3" s="0" t="n">
        <v>0</v>
      </c>
      <c r="AG3" s="0" t="n">
        <v>0</v>
      </c>
      <c r="AH3" s="0" t="n">
        <v>0</v>
      </c>
      <c r="AI3" s="0" t="n">
        <v>0</v>
      </c>
      <c r="AJ3" s="0" t="n">
        <v>0</v>
      </c>
      <c r="AK3" s="0" t="n">
        <v>0</v>
      </c>
      <c r="AL3" s="0" t="n">
        <v>0</v>
      </c>
      <c r="AM3" s="0" t="n">
        <v>0</v>
      </c>
      <c r="AN3" s="0" t="n">
        <v>0</v>
      </c>
      <c r="AO3" s="0" t="n">
        <v>0</v>
      </c>
      <c r="AP3" s="0" t="n">
        <v>0</v>
      </c>
      <c r="AQ3" s="0" t="n">
        <v>0</v>
      </c>
      <c r="AR3" s="0" t="n">
        <v>0</v>
      </c>
      <c r="AS3" s="0" t="n">
        <v>0</v>
      </c>
      <c r="AT3" s="0" t="n">
        <v>0</v>
      </c>
      <c r="AU3" s="0" t="n">
        <v>0</v>
      </c>
      <c r="AV3" s="0" t="n">
        <v>0</v>
      </c>
      <c r="AW3" s="0" t="n">
        <v>0</v>
      </c>
      <c r="AX3" s="0" t="n">
        <v>0</v>
      </c>
      <c r="AY3" s="0" t="n">
        <v>0</v>
      </c>
      <c r="AZ3" s="0" t="n">
        <v>0</v>
      </c>
      <c r="BA3" s="0" t="n">
        <v>0</v>
      </c>
      <c r="BB3" s="0" t="n">
        <v>0</v>
      </c>
      <c r="BC3" s="0" t="n">
        <v>0</v>
      </c>
      <c r="BD3" s="0" t="n">
        <v>0</v>
      </c>
      <c r="BE3" s="0" t="n">
        <v>0</v>
      </c>
      <c r="BF3" s="0" t="n">
        <v>0</v>
      </c>
      <c r="BG3" s="0" t="n">
        <v>0</v>
      </c>
      <c r="BH3" s="0" t="n">
        <v>0</v>
      </c>
      <c r="BI3" s="0" t="n">
        <v>0</v>
      </c>
      <c r="BJ3" s="0" t="n">
        <v>0</v>
      </c>
      <c r="BK3" s="0" t="n">
        <v>0</v>
      </c>
      <c r="BL3" s="0" t="n">
        <v>0</v>
      </c>
      <c r="BM3" s="0" t="n">
        <v>0</v>
      </c>
      <c r="BN3" s="0" t="n">
        <v>0</v>
      </c>
      <c r="BO3" s="0" t="n">
        <v>0</v>
      </c>
      <c r="BP3" s="0" t="n">
        <v>0</v>
      </c>
      <c r="BQ3" s="0" t="n">
        <v>0</v>
      </c>
      <c r="BR3" s="0" t="n">
        <v>0</v>
      </c>
      <c r="BS3" s="0" t="n">
        <v>0</v>
      </c>
      <c r="BT3" s="0" t="n">
        <v>0</v>
      </c>
      <c r="BU3" s="0" t="n">
        <v>0</v>
      </c>
      <c r="BV3" s="0" t="n">
        <v>0</v>
      </c>
      <c r="BW3" s="0" t="n">
        <v>0</v>
      </c>
      <c r="BX3" s="0" t="n">
        <v>0</v>
      </c>
      <c r="BY3" s="0" t="n">
        <v>0</v>
      </c>
      <c r="BZ3" s="0" t="n">
        <v>0</v>
      </c>
      <c r="CA3" s="0" t="n">
        <v>0</v>
      </c>
      <c r="CB3" s="0" t="n">
        <v>0</v>
      </c>
      <c r="CC3" s="0" t="n">
        <v>0</v>
      </c>
      <c r="CD3" s="0" t="n">
        <v>0</v>
      </c>
      <c r="CE3" s="0" t="n">
        <v>0</v>
      </c>
      <c r="CF3" s="0" t="n">
        <v>0</v>
      </c>
      <c r="CG3" s="0" t="n">
        <v>0</v>
      </c>
      <c r="CH3" s="0" t="n">
        <v>0</v>
      </c>
      <c r="CI3" s="0" t="n">
        <v>0</v>
      </c>
      <c r="CJ3" s="9" t="n">
        <v>40</v>
      </c>
      <c r="CK3" s="0" t="n">
        <v>0</v>
      </c>
      <c r="CL3" s="0" t="n">
        <v>0</v>
      </c>
      <c r="CM3" s="0" t="n">
        <v>0</v>
      </c>
      <c r="CN3" s="0" t="n">
        <f aca="false">100/10</f>
        <v>10</v>
      </c>
      <c r="CO3" s="0" t="n">
        <f aca="false">284/10</f>
        <v>28.4</v>
      </c>
      <c r="CP3" s="0" t="n">
        <v>0</v>
      </c>
      <c r="CQ3" s="0" t="n">
        <f aca="false">7/10</f>
        <v>0.7</v>
      </c>
      <c r="CR3" s="0" t="n">
        <f aca="false">5/10</f>
        <v>0.5</v>
      </c>
      <c r="CS3" s="0" t="n">
        <v>0</v>
      </c>
      <c r="CT3" s="0" t="n">
        <f aca="false">27/10</f>
        <v>2.7</v>
      </c>
      <c r="CU3" s="0" t="n">
        <v>0</v>
      </c>
      <c r="CV3" s="0" t="n">
        <v>0</v>
      </c>
      <c r="CW3" s="0" t="s">
        <v>210</v>
      </c>
      <c r="CX3" s="0" t="s">
        <v>211</v>
      </c>
    </row>
    <row r="4" customFormat="false" ht="12.4" hidden="false" customHeight="true" outlineLevel="0" collapsed="false">
      <c r="A4" s="5" t="s">
        <v>212</v>
      </c>
      <c r="B4" s="5" t="n">
        <v>0</v>
      </c>
      <c r="C4" s="0" t="n">
        <v>0</v>
      </c>
      <c r="D4" s="0" t="n">
        <v>0</v>
      </c>
      <c r="E4" s="0" t="n">
        <v>0</v>
      </c>
      <c r="F4" s="0" t="n">
        <v>0</v>
      </c>
      <c r="G4" s="0" t="n">
        <v>0</v>
      </c>
      <c r="H4" s="0" t="n">
        <v>0</v>
      </c>
      <c r="I4" s="0" t="n">
        <v>0</v>
      </c>
      <c r="J4" s="0" t="n">
        <v>0</v>
      </c>
      <c r="K4" s="0" t="n">
        <v>0</v>
      </c>
      <c r="L4" s="0" t="n">
        <v>0</v>
      </c>
      <c r="M4" s="0" t="n">
        <v>0</v>
      </c>
      <c r="N4" s="0" t="n">
        <v>0</v>
      </c>
      <c r="O4" s="0" t="n">
        <v>0</v>
      </c>
      <c r="P4" s="0" t="n">
        <v>0</v>
      </c>
      <c r="Q4" s="0" t="n">
        <v>0</v>
      </c>
      <c r="R4" s="0" t="n">
        <v>0</v>
      </c>
      <c r="S4" s="0" t="n">
        <v>0</v>
      </c>
      <c r="T4" s="0" t="n">
        <v>0</v>
      </c>
      <c r="U4" s="0" t="n">
        <v>0</v>
      </c>
      <c r="V4" s="0" t="n">
        <v>0</v>
      </c>
      <c r="W4" s="0" t="n">
        <v>0</v>
      </c>
      <c r="X4" s="0" t="n">
        <v>0</v>
      </c>
      <c r="Y4" s="0" t="n">
        <v>0</v>
      </c>
      <c r="Z4" s="0" t="n">
        <v>0</v>
      </c>
      <c r="AA4" s="0" t="n">
        <v>0</v>
      </c>
      <c r="AB4" s="0" t="n">
        <v>0</v>
      </c>
      <c r="AC4" s="0" t="n">
        <v>0</v>
      </c>
      <c r="AD4" s="0" t="n">
        <v>0</v>
      </c>
      <c r="AE4" s="0" t="n">
        <v>0</v>
      </c>
      <c r="AF4" s="0" t="n">
        <v>0</v>
      </c>
      <c r="AG4" s="0" t="n">
        <v>0</v>
      </c>
      <c r="AH4" s="0" t="n">
        <v>0</v>
      </c>
      <c r="AI4" s="0" t="n">
        <v>0</v>
      </c>
      <c r="AJ4" s="0" t="n">
        <v>0</v>
      </c>
      <c r="AK4" s="0" t="n">
        <v>0</v>
      </c>
      <c r="AL4" s="0" t="n">
        <v>0</v>
      </c>
      <c r="AM4" s="0" t="n">
        <v>0</v>
      </c>
      <c r="AN4" s="0" t="n">
        <v>0</v>
      </c>
      <c r="AO4" s="0" t="n">
        <v>0</v>
      </c>
      <c r="AP4" s="0" t="n">
        <v>0</v>
      </c>
      <c r="AQ4" s="0" t="n">
        <v>0</v>
      </c>
      <c r="AR4" s="0" t="n">
        <v>0</v>
      </c>
      <c r="AS4" s="0" t="n">
        <v>0</v>
      </c>
      <c r="AT4" s="0" t="n">
        <v>0</v>
      </c>
      <c r="AU4" s="0" t="n">
        <v>0</v>
      </c>
      <c r="AV4" s="0" t="n">
        <v>0</v>
      </c>
      <c r="AW4" s="0" t="n">
        <v>0</v>
      </c>
      <c r="AX4" s="0" t="n">
        <v>0</v>
      </c>
      <c r="AY4" s="0" t="n">
        <v>0</v>
      </c>
      <c r="AZ4" s="0" t="n">
        <v>0</v>
      </c>
      <c r="BA4" s="0" t="n">
        <v>0</v>
      </c>
      <c r="BB4" s="0" t="n">
        <v>0</v>
      </c>
      <c r="BC4" s="0" t="n">
        <v>0</v>
      </c>
      <c r="BD4" s="0" t="n">
        <v>0</v>
      </c>
      <c r="BE4" s="0" t="n">
        <v>0</v>
      </c>
      <c r="BF4" s="0" t="n">
        <v>0</v>
      </c>
      <c r="BG4" s="0" t="n">
        <v>0</v>
      </c>
      <c r="BH4" s="0" t="n">
        <v>0</v>
      </c>
      <c r="BI4" s="0" t="n">
        <v>0</v>
      </c>
      <c r="BJ4" s="0" t="n">
        <v>0</v>
      </c>
      <c r="BK4" s="0" t="n">
        <v>0</v>
      </c>
      <c r="BL4" s="0" t="n">
        <v>0</v>
      </c>
      <c r="BM4" s="0" t="n">
        <v>0</v>
      </c>
      <c r="BN4" s="0" t="n">
        <v>0</v>
      </c>
      <c r="BO4" s="0" t="n">
        <v>0</v>
      </c>
      <c r="BP4" s="0" t="n">
        <v>0</v>
      </c>
      <c r="BQ4" s="0" t="n">
        <v>0</v>
      </c>
      <c r="BR4" s="0" t="n">
        <v>0</v>
      </c>
      <c r="BS4" s="0" t="n">
        <v>0</v>
      </c>
      <c r="BT4" s="0" t="n">
        <v>0</v>
      </c>
      <c r="BU4" s="0" t="n">
        <v>0</v>
      </c>
      <c r="BV4" s="0" t="n">
        <v>0</v>
      </c>
      <c r="BW4" s="0" t="n">
        <v>0</v>
      </c>
      <c r="BX4" s="0" t="n">
        <v>0</v>
      </c>
      <c r="BY4" s="0" t="n">
        <v>0</v>
      </c>
      <c r="BZ4" s="0" t="n">
        <v>0</v>
      </c>
      <c r="CA4" s="0" t="n">
        <v>0</v>
      </c>
      <c r="CB4" s="0" t="n">
        <v>0</v>
      </c>
      <c r="CC4" s="0" t="n">
        <v>5</v>
      </c>
      <c r="CD4" s="0" t="n">
        <f aca="false">50/4</f>
        <v>12.5</v>
      </c>
      <c r="CE4" s="0" t="n">
        <v>6.87</v>
      </c>
      <c r="CF4" s="0" t="n">
        <v>2</v>
      </c>
      <c r="CG4" s="0" t="n">
        <v>5</v>
      </c>
      <c r="CH4" s="0" t="n">
        <f aca="false">300/4</f>
        <v>75</v>
      </c>
      <c r="CI4" s="0" t="n">
        <f aca="false">300/4</f>
        <v>75</v>
      </c>
      <c r="CJ4" s="0" t="n">
        <v>0</v>
      </c>
      <c r="CK4" s="0" t="n">
        <v>0</v>
      </c>
      <c r="CL4" s="0" t="n">
        <v>0</v>
      </c>
      <c r="CM4" s="0" t="n">
        <v>0</v>
      </c>
      <c r="CN4" s="0" t="n">
        <v>0</v>
      </c>
      <c r="CO4" s="0" t="n">
        <v>0</v>
      </c>
      <c r="CP4" s="0" t="n">
        <v>0</v>
      </c>
      <c r="CQ4" s="0" t="n">
        <v>0</v>
      </c>
      <c r="CR4" s="0" t="n">
        <v>0</v>
      </c>
      <c r="CS4" s="0" t="n">
        <v>0</v>
      </c>
      <c r="CT4" s="0" t="n">
        <f aca="false">45/4</f>
        <v>11.25</v>
      </c>
      <c r="CU4" s="0" t="n">
        <v>0</v>
      </c>
      <c r="CV4" s="0" t="n">
        <v>0</v>
      </c>
      <c r="CW4" s="0" t="s">
        <v>213</v>
      </c>
      <c r="CX4" s="0" t="s">
        <v>88</v>
      </c>
    </row>
    <row r="5" customFormat="false" ht="14.25" hidden="false" customHeight="false" outlineLevel="0" collapsed="false">
      <c r="A5" s="0" t="s">
        <v>214</v>
      </c>
      <c r="B5" s="0" t="n">
        <f aca="false">140/8</f>
        <v>17.5</v>
      </c>
      <c r="C5" s="0" t="n">
        <v>0</v>
      </c>
      <c r="D5" s="0" t="n">
        <v>0</v>
      </c>
      <c r="E5" s="0" t="n">
        <v>0</v>
      </c>
      <c r="F5" s="0" t="n">
        <v>0</v>
      </c>
      <c r="G5" s="0" t="n">
        <v>0</v>
      </c>
      <c r="H5" s="0" t="n">
        <v>0</v>
      </c>
      <c r="I5" s="0" t="n">
        <v>0</v>
      </c>
      <c r="J5" s="0" t="n">
        <v>0</v>
      </c>
      <c r="K5" s="0" t="n">
        <v>0</v>
      </c>
      <c r="L5" s="0" t="n">
        <v>0</v>
      </c>
      <c r="M5" s="0" t="n">
        <v>0</v>
      </c>
      <c r="N5" s="0" t="n">
        <v>0</v>
      </c>
      <c r="O5" s="0" t="n">
        <v>0</v>
      </c>
      <c r="P5" s="0" t="n">
        <v>0</v>
      </c>
      <c r="Q5" s="0" t="n">
        <v>0</v>
      </c>
      <c r="R5" s="0" t="n">
        <v>0</v>
      </c>
      <c r="S5" s="0" t="n">
        <v>0</v>
      </c>
      <c r="T5" s="0" t="n">
        <v>0</v>
      </c>
      <c r="U5" s="0" t="n">
        <v>0</v>
      </c>
      <c r="V5" s="0" t="n">
        <v>0</v>
      </c>
      <c r="W5" s="0" t="n">
        <v>0</v>
      </c>
      <c r="X5" s="0" t="n">
        <v>0</v>
      </c>
      <c r="Y5" s="0" t="n">
        <v>0</v>
      </c>
      <c r="Z5" s="0" t="n">
        <v>0</v>
      </c>
      <c r="AA5" s="0" t="n">
        <v>0</v>
      </c>
      <c r="AB5" s="0" t="n">
        <v>0</v>
      </c>
      <c r="AC5" s="0" t="n">
        <v>0</v>
      </c>
      <c r="AD5" s="0" t="n">
        <v>0</v>
      </c>
      <c r="AE5" s="0" t="n">
        <v>0</v>
      </c>
      <c r="AF5" s="0" t="n">
        <v>0</v>
      </c>
      <c r="AG5" s="0" t="n">
        <v>0</v>
      </c>
      <c r="AH5" s="0" t="n">
        <v>0</v>
      </c>
      <c r="AI5" s="0" t="n">
        <v>0</v>
      </c>
      <c r="AJ5" s="0" t="n">
        <v>0</v>
      </c>
      <c r="AK5" s="0" t="n">
        <v>0</v>
      </c>
      <c r="AL5" s="0" t="n">
        <v>0</v>
      </c>
      <c r="AM5" s="0" t="n">
        <v>0</v>
      </c>
      <c r="AN5" s="0" t="n">
        <v>0</v>
      </c>
      <c r="AO5" s="0" t="n">
        <v>0</v>
      </c>
      <c r="AP5" s="0" t="n">
        <v>0</v>
      </c>
      <c r="AQ5" s="0" t="n">
        <v>0</v>
      </c>
      <c r="AR5" s="0" t="n">
        <v>0</v>
      </c>
      <c r="AS5" s="0" t="n">
        <v>0</v>
      </c>
      <c r="AT5" s="0" t="n">
        <v>0</v>
      </c>
      <c r="AU5" s="0" t="n">
        <v>0</v>
      </c>
      <c r="AV5" s="0" t="n">
        <v>0</v>
      </c>
      <c r="AW5" s="0" t="n">
        <v>0</v>
      </c>
      <c r="AX5" s="0" t="n">
        <v>0</v>
      </c>
      <c r="AY5" s="0" t="n">
        <v>0</v>
      </c>
      <c r="AZ5" s="0" t="n">
        <v>0</v>
      </c>
      <c r="BA5" s="0" t="n">
        <v>0</v>
      </c>
      <c r="BB5" s="0" t="n">
        <v>0</v>
      </c>
      <c r="BC5" s="0" t="n">
        <v>0</v>
      </c>
      <c r="BD5" s="0" t="n">
        <v>0</v>
      </c>
      <c r="BE5" s="0" t="n">
        <v>0</v>
      </c>
      <c r="BF5" s="0" t="n">
        <v>0</v>
      </c>
      <c r="BG5" s="0" t="n">
        <v>0</v>
      </c>
      <c r="BH5" s="0" t="n">
        <v>0</v>
      </c>
      <c r="BI5" s="0" t="n">
        <v>0</v>
      </c>
      <c r="BJ5" s="0" t="n">
        <v>0</v>
      </c>
      <c r="BK5" s="0" t="n">
        <v>0</v>
      </c>
      <c r="BL5" s="0" t="n">
        <v>0</v>
      </c>
      <c r="BM5" s="0" t="n">
        <v>0</v>
      </c>
      <c r="BN5" s="0" t="n">
        <v>0</v>
      </c>
      <c r="BO5" s="0" t="n">
        <v>0</v>
      </c>
      <c r="BP5" s="0" t="n">
        <v>0</v>
      </c>
      <c r="BQ5" s="0" t="n">
        <v>0</v>
      </c>
      <c r="BR5" s="0" t="n">
        <v>0</v>
      </c>
      <c r="BS5" s="0" t="n">
        <v>0</v>
      </c>
      <c r="BT5" s="0" t="n">
        <v>0</v>
      </c>
      <c r="BU5" s="0" t="n">
        <v>0</v>
      </c>
      <c r="BV5" s="0" t="n">
        <v>0</v>
      </c>
      <c r="BW5" s="0" t="n">
        <v>0</v>
      </c>
      <c r="BX5" s="0" t="n">
        <v>0</v>
      </c>
      <c r="BY5" s="0" t="n">
        <v>0</v>
      </c>
      <c r="BZ5" s="0" t="n">
        <v>21.87</v>
      </c>
      <c r="CA5" s="0" t="n">
        <v>0.31</v>
      </c>
      <c r="CB5" s="0" t="n">
        <f aca="false">50/8</f>
        <v>6.25</v>
      </c>
      <c r="CC5" s="0" t="n">
        <v>0</v>
      </c>
      <c r="CD5" s="0" t="n">
        <v>0</v>
      </c>
      <c r="CE5" s="0" t="n">
        <v>0</v>
      </c>
      <c r="CF5" s="0" t="n">
        <v>0</v>
      </c>
      <c r="CG5" s="0" t="n">
        <v>0</v>
      </c>
      <c r="CH5" s="0" t="n">
        <v>0</v>
      </c>
      <c r="CI5" s="0" t="n">
        <v>0</v>
      </c>
      <c r="CJ5" s="0" t="n">
        <v>0</v>
      </c>
      <c r="CK5" s="0" t="n">
        <v>0</v>
      </c>
      <c r="CL5" s="0" t="n">
        <v>0</v>
      </c>
      <c r="CM5" s="0" t="n">
        <v>0</v>
      </c>
      <c r="CN5" s="0" t="n">
        <f aca="false">150/8</f>
        <v>18.75</v>
      </c>
      <c r="CO5" s="0" t="n">
        <v>0</v>
      </c>
      <c r="CP5" s="0" t="n">
        <v>0</v>
      </c>
      <c r="CQ5" s="0" t="n">
        <v>0</v>
      </c>
      <c r="CR5" s="0" t="n">
        <v>0.31</v>
      </c>
      <c r="CS5" s="0" t="n">
        <v>0</v>
      </c>
      <c r="CT5" s="0" t="n">
        <v>0</v>
      </c>
      <c r="CU5" s="0" t="n">
        <v>0</v>
      </c>
      <c r="CV5" s="0" t="n">
        <v>0</v>
      </c>
      <c r="CW5" s="0" t="s">
        <v>215</v>
      </c>
      <c r="CX5" s="0" t="s">
        <v>216</v>
      </c>
    </row>
    <row r="6" customFormat="false" ht="14.25" hidden="false" customHeight="false" outlineLevel="0" collapsed="false">
      <c r="A6" s="0" t="s">
        <v>217</v>
      </c>
      <c r="B6" s="0" t="n">
        <v>6.66</v>
      </c>
      <c r="C6" s="0" t="n">
        <v>0</v>
      </c>
      <c r="D6" s="0" t="n">
        <v>0</v>
      </c>
      <c r="E6" s="0" t="n">
        <v>0</v>
      </c>
      <c r="F6" s="0" t="n">
        <v>0</v>
      </c>
      <c r="G6" s="0" t="n">
        <v>0</v>
      </c>
      <c r="H6" s="0" t="n">
        <v>0</v>
      </c>
      <c r="I6" s="0" t="n">
        <v>0</v>
      </c>
      <c r="J6" s="0" t="n">
        <v>0</v>
      </c>
      <c r="K6" s="0" t="n">
        <v>0</v>
      </c>
      <c r="L6" s="0" t="n">
        <v>0</v>
      </c>
      <c r="M6" s="0" t="n">
        <v>0</v>
      </c>
      <c r="N6" s="0" t="n">
        <v>0</v>
      </c>
      <c r="O6" s="0" t="n">
        <v>0</v>
      </c>
      <c r="P6" s="0" t="n">
        <v>0</v>
      </c>
      <c r="Q6" s="0" t="n">
        <v>0</v>
      </c>
      <c r="R6" s="0" t="n">
        <v>0</v>
      </c>
      <c r="S6" s="0" t="n">
        <v>0</v>
      </c>
      <c r="T6" s="0" t="n">
        <v>0</v>
      </c>
      <c r="U6" s="0" t="n">
        <v>0</v>
      </c>
      <c r="V6" s="0" t="n">
        <v>0</v>
      </c>
      <c r="W6" s="0" t="n">
        <v>0</v>
      </c>
      <c r="X6" s="0" t="n">
        <v>0</v>
      </c>
      <c r="Y6" s="0" t="n">
        <v>0</v>
      </c>
      <c r="Z6" s="0" t="n">
        <v>0</v>
      </c>
      <c r="AA6" s="0" t="n">
        <v>0</v>
      </c>
      <c r="AB6" s="0" t="n">
        <v>0</v>
      </c>
      <c r="AC6" s="0" t="n">
        <v>0</v>
      </c>
      <c r="AD6" s="0" t="n">
        <v>0</v>
      </c>
      <c r="AE6" s="0" t="n">
        <v>0</v>
      </c>
      <c r="AF6" s="0" t="n">
        <v>0</v>
      </c>
      <c r="AG6" s="0" t="n">
        <v>0</v>
      </c>
      <c r="AH6" s="0" t="n">
        <v>0</v>
      </c>
      <c r="AI6" s="0" t="n">
        <v>0</v>
      </c>
      <c r="AJ6" s="0" t="n">
        <v>0</v>
      </c>
      <c r="AK6" s="0" t="n">
        <v>0</v>
      </c>
      <c r="AL6" s="0" t="n">
        <v>0</v>
      </c>
      <c r="AM6" s="0" t="n">
        <v>0</v>
      </c>
      <c r="AN6" s="0" t="n">
        <v>0</v>
      </c>
      <c r="AO6" s="0" t="n">
        <v>0</v>
      </c>
      <c r="AP6" s="0" t="n">
        <v>0</v>
      </c>
      <c r="AQ6" s="0" t="n">
        <v>0</v>
      </c>
      <c r="AR6" s="0" t="n">
        <v>0</v>
      </c>
      <c r="AS6" s="0" t="n">
        <v>0</v>
      </c>
      <c r="AT6" s="0" t="n">
        <v>0</v>
      </c>
      <c r="AU6" s="0" t="n">
        <v>0</v>
      </c>
      <c r="AV6" s="0" t="n">
        <v>0</v>
      </c>
      <c r="AW6" s="0" t="n">
        <v>0</v>
      </c>
      <c r="AX6" s="0" t="n">
        <v>0</v>
      </c>
      <c r="AY6" s="0" t="n">
        <v>0</v>
      </c>
      <c r="AZ6" s="0" t="n">
        <v>0</v>
      </c>
      <c r="BA6" s="0" t="n">
        <v>10</v>
      </c>
      <c r="BB6" s="0" t="n">
        <v>0</v>
      </c>
      <c r="BC6" s="0" t="n">
        <v>0</v>
      </c>
      <c r="BD6" s="0" t="n">
        <v>0</v>
      </c>
      <c r="BE6" s="0" t="n">
        <v>0</v>
      </c>
      <c r="BF6" s="0" t="n">
        <v>0</v>
      </c>
      <c r="BG6" s="0" t="n">
        <v>0</v>
      </c>
      <c r="BH6" s="0" t="n">
        <v>0</v>
      </c>
      <c r="BI6" s="0" t="n">
        <v>0</v>
      </c>
      <c r="BJ6" s="0" t="n">
        <v>0</v>
      </c>
      <c r="BK6" s="0" t="n">
        <v>0</v>
      </c>
      <c r="BL6" s="0" t="n">
        <v>0</v>
      </c>
      <c r="BM6" s="0" t="n">
        <v>0</v>
      </c>
      <c r="BN6" s="0" t="n">
        <v>0</v>
      </c>
      <c r="BO6" s="0" t="n">
        <v>0</v>
      </c>
      <c r="BP6" s="0" t="n">
        <v>0</v>
      </c>
      <c r="BQ6" s="0" t="n">
        <v>0</v>
      </c>
      <c r="BR6" s="0" t="n">
        <v>2</v>
      </c>
      <c r="BS6" s="0" t="n">
        <v>1</v>
      </c>
      <c r="BT6" s="0" t="n">
        <v>10</v>
      </c>
      <c r="BU6" s="0" t="n">
        <v>1</v>
      </c>
      <c r="BV6" s="0" t="n">
        <v>0.2</v>
      </c>
      <c r="BW6" s="0" t="n">
        <v>0</v>
      </c>
      <c r="BX6" s="0" t="n">
        <v>16.66</v>
      </c>
      <c r="BY6" s="0" t="n">
        <f aca="false">3.6/15</f>
        <v>0.24</v>
      </c>
      <c r="BZ6" s="0" t="n">
        <v>0</v>
      </c>
      <c r="CA6" s="0" t="n">
        <v>0.33</v>
      </c>
      <c r="CB6" s="0" t="n">
        <v>0</v>
      </c>
      <c r="CC6" s="0" t="n">
        <v>0</v>
      </c>
      <c r="CD6" s="0" t="n">
        <v>0</v>
      </c>
      <c r="CE6" s="0" t="n">
        <v>0</v>
      </c>
      <c r="CF6" s="0" t="n">
        <v>0</v>
      </c>
      <c r="CG6" s="0" t="n">
        <v>0</v>
      </c>
      <c r="CH6" s="0" t="n">
        <v>0</v>
      </c>
      <c r="CI6" s="0" t="n">
        <v>0</v>
      </c>
      <c r="CJ6" s="0" t="n">
        <v>0</v>
      </c>
      <c r="CK6" s="0" t="n">
        <v>0</v>
      </c>
      <c r="CL6" s="0" t="n">
        <v>0</v>
      </c>
      <c r="CM6" s="0" t="n">
        <v>0</v>
      </c>
      <c r="CN6" s="0" t="n">
        <v>3.33</v>
      </c>
      <c r="CO6" s="0" t="n">
        <v>0</v>
      </c>
      <c r="CP6" s="0" t="n">
        <v>0</v>
      </c>
      <c r="CQ6" s="0" t="n">
        <v>0</v>
      </c>
      <c r="CR6" s="0" t="n">
        <v>0</v>
      </c>
      <c r="CS6" s="0" t="n">
        <v>0</v>
      </c>
      <c r="CT6" s="0" t="n">
        <v>0</v>
      </c>
      <c r="CU6" s="0" t="n">
        <v>0</v>
      </c>
      <c r="CV6" s="0" t="n">
        <v>0</v>
      </c>
      <c r="CW6" s="0" t="s">
        <v>218</v>
      </c>
      <c r="CX6" s="0" t="s">
        <v>219</v>
      </c>
    </row>
    <row r="7" customFormat="false" ht="14.25" hidden="false" customHeight="false" outlineLevel="0" collapsed="false">
      <c r="A7" s="0" t="s">
        <v>220</v>
      </c>
      <c r="B7" s="0" t="n">
        <v>0</v>
      </c>
      <c r="C7" s="0" t="n">
        <v>0</v>
      </c>
      <c r="D7" s="0" t="n">
        <v>0</v>
      </c>
      <c r="E7" s="0" t="n">
        <v>0</v>
      </c>
      <c r="F7" s="0" t="n">
        <v>0</v>
      </c>
      <c r="G7" s="0" t="n">
        <v>0</v>
      </c>
      <c r="H7" s="0" t="n">
        <v>0</v>
      </c>
      <c r="I7" s="0" t="n">
        <v>0</v>
      </c>
      <c r="J7" s="0" t="n">
        <v>0</v>
      </c>
      <c r="K7" s="0" t="n">
        <v>0</v>
      </c>
      <c r="L7" s="0" t="n">
        <v>0</v>
      </c>
      <c r="M7" s="0" t="n">
        <v>0</v>
      </c>
      <c r="N7" s="0" t="n">
        <v>0</v>
      </c>
      <c r="O7" s="0" t="n">
        <v>0</v>
      </c>
      <c r="P7" s="0" t="n">
        <v>0</v>
      </c>
      <c r="Q7" s="0" t="n">
        <v>0</v>
      </c>
      <c r="R7" s="0" t="n">
        <v>0</v>
      </c>
      <c r="S7" s="0" t="n">
        <v>0</v>
      </c>
      <c r="T7" s="0" t="n">
        <v>0</v>
      </c>
      <c r="U7" s="0" t="n">
        <v>0</v>
      </c>
      <c r="V7" s="0" t="n">
        <v>0</v>
      </c>
      <c r="W7" s="0" t="n">
        <v>0</v>
      </c>
      <c r="X7" s="0" t="n">
        <v>0</v>
      </c>
      <c r="Y7" s="0" t="n">
        <v>0</v>
      </c>
      <c r="Z7" s="0" t="n">
        <v>0</v>
      </c>
      <c r="AA7" s="0" t="n">
        <v>0</v>
      </c>
      <c r="AB7" s="0" t="n">
        <v>0</v>
      </c>
      <c r="AC7" s="0" t="n">
        <v>0</v>
      </c>
      <c r="AD7" s="0" t="n">
        <v>0</v>
      </c>
      <c r="AE7" s="0" t="n">
        <v>0</v>
      </c>
      <c r="AF7" s="0" t="n">
        <v>0</v>
      </c>
      <c r="AG7" s="0" t="n">
        <v>0</v>
      </c>
      <c r="AH7" s="0" t="n">
        <v>0</v>
      </c>
      <c r="AI7" s="0" t="n">
        <v>0</v>
      </c>
      <c r="AJ7" s="0" t="n">
        <v>0</v>
      </c>
      <c r="AK7" s="0" t="n">
        <v>0</v>
      </c>
      <c r="AL7" s="0" t="n">
        <v>0</v>
      </c>
      <c r="AM7" s="0" t="n">
        <v>0</v>
      </c>
      <c r="AN7" s="0" t="n">
        <v>0</v>
      </c>
      <c r="AO7" s="0" t="n">
        <v>0</v>
      </c>
      <c r="AP7" s="0" t="n">
        <v>0</v>
      </c>
      <c r="AQ7" s="0" t="n">
        <v>0</v>
      </c>
      <c r="AR7" s="0" t="n">
        <v>0</v>
      </c>
      <c r="AS7" s="0" t="n">
        <v>0</v>
      </c>
      <c r="AT7" s="0" t="n">
        <v>0</v>
      </c>
      <c r="AU7" s="0" t="n">
        <v>0</v>
      </c>
      <c r="AV7" s="0" t="n">
        <v>0</v>
      </c>
      <c r="AW7" s="0" t="n">
        <v>0</v>
      </c>
      <c r="AX7" s="0" t="n">
        <v>0</v>
      </c>
      <c r="AY7" s="0" t="n">
        <v>0</v>
      </c>
      <c r="AZ7" s="0" t="n">
        <v>0</v>
      </c>
      <c r="BA7" s="0" t="n">
        <v>0</v>
      </c>
      <c r="BB7" s="0" t="n">
        <v>19.33</v>
      </c>
      <c r="BC7" s="0" t="n">
        <v>0</v>
      </c>
      <c r="BD7" s="0" t="n">
        <v>0</v>
      </c>
      <c r="BE7" s="0" t="n">
        <f aca="false">0.36/3</f>
        <v>0.12</v>
      </c>
      <c r="BF7" s="0" t="n">
        <v>66.66</v>
      </c>
      <c r="BG7" s="0" t="n">
        <v>0</v>
      </c>
      <c r="BH7" s="0" t="n">
        <v>0</v>
      </c>
      <c r="BI7" s="0" t="n">
        <v>0</v>
      </c>
      <c r="BJ7" s="0" t="n">
        <v>0</v>
      </c>
      <c r="BK7" s="0" t="n">
        <v>0</v>
      </c>
      <c r="BL7" s="0" t="n">
        <v>0</v>
      </c>
      <c r="BM7" s="0" t="n">
        <v>0</v>
      </c>
      <c r="BN7" s="0" t="n">
        <v>166.66</v>
      </c>
      <c r="BO7" s="0" t="n">
        <v>0</v>
      </c>
      <c r="BP7" s="0" t="n">
        <v>0</v>
      </c>
      <c r="BQ7" s="0" t="n">
        <v>0</v>
      </c>
      <c r="BR7" s="0" t="n">
        <v>0</v>
      </c>
      <c r="BS7" s="0" t="n">
        <v>16.6</v>
      </c>
      <c r="BT7" s="0" t="n">
        <v>0</v>
      </c>
      <c r="BU7" s="0" t="n">
        <v>0</v>
      </c>
      <c r="BV7" s="0" t="n">
        <v>0</v>
      </c>
      <c r="BW7" s="0" t="n">
        <v>25</v>
      </c>
      <c r="BX7" s="0" t="n">
        <v>0</v>
      </c>
      <c r="BY7" s="0" t="n">
        <v>0</v>
      </c>
      <c r="BZ7" s="0" t="n">
        <v>0</v>
      </c>
      <c r="CA7" s="0" t="n">
        <v>0</v>
      </c>
      <c r="CB7" s="0" t="n">
        <v>0</v>
      </c>
      <c r="CC7" s="0" t="n">
        <v>0</v>
      </c>
      <c r="CD7" s="0" t="n">
        <v>0</v>
      </c>
      <c r="CE7" s="0" t="n">
        <v>18.3</v>
      </c>
      <c r="CF7" s="0" t="n">
        <v>0</v>
      </c>
      <c r="CG7" s="0" t="n">
        <v>0</v>
      </c>
      <c r="CH7" s="0" t="n">
        <v>0</v>
      </c>
      <c r="CI7" s="0" t="n">
        <v>0</v>
      </c>
      <c r="CJ7" s="0" t="n">
        <v>0</v>
      </c>
      <c r="CK7" s="0" t="n">
        <v>83.3</v>
      </c>
      <c r="CL7" s="0" t="n">
        <v>0</v>
      </c>
      <c r="CM7" s="0" t="n">
        <v>0</v>
      </c>
      <c r="CN7" s="0" t="n">
        <v>0</v>
      </c>
      <c r="CO7" s="0" t="n">
        <v>0</v>
      </c>
      <c r="CP7" s="0" t="n">
        <v>0</v>
      </c>
      <c r="CQ7" s="0" t="n">
        <v>0</v>
      </c>
      <c r="CR7" s="0" t="n">
        <v>0</v>
      </c>
      <c r="CS7" s="0" t="n">
        <v>0</v>
      </c>
      <c r="CT7" s="0" t="n">
        <f aca="false">40.5/3</f>
        <v>13.5</v>
      </c>
      <c r="CU7" s="0" t="n">
        <v>0</v>
      </c>
      <c r="CV7" s="0" t="n">
        <v>0</v>
      </c>
      <c r="CW7" s="0" t="s">
        <v>221</v>
      </c>
      <c r="CX7" s="0" t="s">
        <v>208</v>
      </c>
    </row>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c r="C14" s="4"/>
    </row>
    <row r="15" customFormat="false" ht="13.8" hidden="false" customHeight="false" outlineLevel="0" collapsed="false"/>
    <row r="16" customFormat="false" ht="13.8" hidden="false" customHeight="false" outlineLevel="0" collapsed="false">
      <c r="CT16" s="4"/>
    </row>
    <row r="17" customFormat="false" ht="13.8" hidden="false" customHeight="false" outlineLevel="0" collapsed="false"/>
    <row r="18" customFormat="false" ht="13.8" hidden="false" customHeight="false" outlineLevel="0" collapsed="false"/>
    <row r="19" customFormat="false" ht="13.8" hidden="false" customHeight="false" outlineLevel="0" collapsed="false">
      <c r="CX19" s="4"/>
    </row>
    <row r="20" customFormat="false" ht="13.8" hidden="false" customHeight="false" outlineLevel="0" collapsed="false">
      <c r="CX20" s="4"/>
    </row>
    <row r="21" customFormat="false" ht="13.8" hidden="false" customHeight="false" outlineLevel="0" collapsed="false">
      <c r="CX21" s="4"/>
    </row>
    <row r="22" customFormat="false" ht="13.8" hidden="false" customHeight="false" outlineLevel="0" collapsed="false">
      <c r="CX22" s="4"/>
    </row>
    <row r="23" customFormat="false" ht="13.8" hidden="false" customHeight="false" outlineLevel="0" collapsed="false">
      <c r="CX23" s="4"/>
    </row>
    <row r="24" customFormat="false" ht="13.8" hidden="false" customHeight="false" outlineLevel="0" collapsed="false">
      <c r="CX24" s="4"/>
    </row>
    <row r="25" customFormat="false" ht="13.8" hidden="false" customHeight="false" outlineLevel="0" collapsed="false">
      <c r="CX25" s="4"/>
    </row>
    <row r="26" customFormat="false" ht="13.8" hidden="false" customHeight="false" outlineLevel="0" collapsed="false">
      <c r="CX26" s="4"/>
    </row>
    <row r="27" customFormat="false" ht="13.8" hidden="false" customHeight="false" outlineLevel="0" collapsed="false"/>
    <row r="28" customFormat="false" ht="13.8" hidden="false" customHeight="false" outlineLevel="0" collapsed="false">
      <c r="CX28" s="4"/>
    </row>
    <row r="29" customFormat="false" ht="13.8" hidden="false" customHeight="false" outlineLevel="0" collapsed="false">
      <c r="CW29" s="4"/>
    </row>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G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2" activeCellId="0" sqref="A42"/>
    </sheetView>
  </sheetViews>
  <sheetFormatPr defaultRowHeight="14.25" zeroHeight="false" outlineLevelRow="0" outlineLevelCol="0"/>
  <cols>
    <col collapsed="false" customWidth="true" hidden="false" outlineLevel="0" max="1" min="1" style="0" width="42.47"/>
    <col collapsed="false" customWidth="true" hidden="false" outlineLevel="0" max="2" min="2" style="0" width="9.06"/>
    <col collapsed="false" customWidth="true" hidden="false" outlineLevel="0" max="3" min="3" style="0" width="6.4"/>
    <col collapsed="false" customWidth="true" hidden="false" outlineLevel="0" max="4" min="4" style="0" width="7.13"/>
    <col collapsed="false" customWidth="true" hidden="false" outlineLevel="0" max="5" min="5" style="0" width="9.4"/>
    <col collapsed="false" customWidth="true" hidden="false" outlineLevel="0" max="6" min="6" style="0" width="11.2"/>
    <col collapsed="false" customWidth="true" hidden="false" outlineLevel="0" max="7" min="7" style="0" width="7.46"/>
    <col collapsed="false" customWidth="true" hidden="false" outlineLevel="0" max="8" min="8" style="0" width="7.53"/>
    <col collapsed="false" customWidth="true" hidden="false" outlineLevel="0" max="12" min="9" style="0" width="9.4"/>
    <col collapsed="false" customWidth="true" hidden="false" outlineLevel="0" max="13" min="13" style="0" width="7.46"/>
    <col collapsed="false" customWidth="true" hidden="false" outlineLevel="0" max="14" min="14" style="0" width="7.53"/>
    <col collapsed="false" customWidth="true" hidden="false" outlineLevel="0" max="15" min="15" style="0" width="10"/>
    <col collapsed="false" customWidth="true" hidden="false" outlineLevel="0" max="16" min="16" style="0" width="11.33"/>
    <col collapsed="false" customWidth="true" hidden="false" outlineLevel="0" max="17" min="17" style="0" width="12.27"/>
    <col collapsed="false" customWidth="true" hidden="false" outlineLevel="0" max="18" min="18" style="0" width="14"/>
    <col collapsed="false" customWidth="true" hidden="false" outlineLevel="0" max="19" min="19" style="0" width="17.6"/>
    <col collapsed="false" customWidth="true" hidden="false" outlineLevel="0" max="20" min="20" style="0" width="12.13"/>
    <col collapsed="false" customWidth="true" hidden="false" outlineLevel="0" max="22" min="21" style="0" width="9.72"/>
    <col collapsed="false" customWidth="true" hidden="false" outlineLevel="0" max="23" min="23" style="0" width="9.46"/>
    <col collapsed="false" customWidth="true" hidden="false" outlineLevel="0" max="24" min="24" style="0" width="15.73"/>
    <col collapsed="false" customWidth="true" hidden="false" outlineLevel="0" max="25" min="25" style="0" width="6.2"/>
    <col collapsed="false" customWidth="true" hidden="false" outlineLevel="0" max="28" min="26" style="0" width="6.73"/>
    <col collapsed="false" customWidth="true" hidden="false" outlineLevel="0" max="30" min="29" style="0" width="12.47"/>
    <col collapsed="false" customWidth="true" hidden="false" outlineLevel="0" max="31" min="31" style="0" width="17.13"/>
    <col collapsed="false" customWidth="true" hidden="false" outlineLevel="0" max="32" min="32" style="0" width="12.4"/>
    <col collapsed="false" customWidth="true" hidden="false" outlineLevel="0" max="33" min="33" style="0" width="11"/>
    <col collapsed="false" customWidth="true" hidden="false" outlineLevel="0" max="34" min="34" style="0" width="12"/>
    <col collapsed="false" customWidth="true" hidden="false" outlineLevel="0" max="35" min="35" style="0" width="14.4"/>
    <col collapsed="false" customWidth="true" hidden="false" outlineLevel="0" max="36" min="36" style="0" width="12"/>
    <col collapsed="false" customWidth="true" hidden="false" outlineLevel="0" max="38" min="37" style="0" width="5.6"/>
    <col collapsed="false" customWidth="true" hidden="false" outlineLevel="0" max="39" min="39" style="0" width="6.73"/>
    <col collapsed="false" customWidth="true" hidden="false" outlineLevel="0" max="40" min="40" style="0" width="10.66"/>
    <col collapsed="false" customWidth="true" hidden="false" outlineLevel="0" max="41" min="41" style="0" width="6.8"/>
    <col collapsed="false" customWidth="true" hidden="false" outlineLevel="0" max="42" min="42" style="0" width="8.06"/>
    <col collapsed="false" customWidth="true" hidden="false" outlineLevel="0" max="43" min="43" style="0" width="10.6"/>
    <col collapsed="false" customWidth="true" hidden="false" outlineLevel="0" max="44" min="44" style="0" width="7.6"/>
    <col collapsed="false" customWidth="true" hidden="false" outlineLevel="0" max="47" min="45" style="0" width="8.6"/>
    <col collapsed="false" customWidth="true" hidden="false" outlineLevel="0" max="48" min="48" style="0" width="10.6"/>
    <col collapsed="false" customWidth="true" hidden="false" outlineLevel="0" max="49" min="49" style="0" width="16.6"/>
    <col collapsed="false" customWidth="true" hidden="false" outlineLevel="0" max="50" min="50" style="0" width="9.06"/>
    <col collapsed="false" customWidth="true" hidden="false" outlineLevel="0" max="51" min="51" style="0" width="8.72"/>
    <col collapsed="false" customWidth="true" hidden="false" outlineLevel="0" max="52" min="52" style="0" width="6.06"/>
    <col collapsed="false" customWidth="true" hidden="false" outlineLevel="0" max="53" min="53" style="0" width="10.33"/>
    <col collapsed="false" customWidth="true" hidden="false" outlineLevel="0" max="54" min="54" style="0" width="8.72"/>
    <col collapsed="false" customWidth="true" hidden="false" outlineLevel="0" max="56" min="55" style="0" width="8.53"/>
    <col collapsed="false" customWidth="true" hidden="false" outlineLevel="0" max="57" min="57" style="0" width="11.81"/>
    <col collapsed="false" customWidth="true" hidden="false" outlineLevel="0" max="1025" min="58" style="0" width="8.53"/>
  </cols>
  <sheetData>
    <row r="1" customFormat="false" ht="14.25" hidden="false" customHeight="false" outlineLevel="0" collapsed="false">
      <c r="A1" s="0" t="s">
        <v>0</v>
      </c>
      <c r="B1" s="0" t="s">
        <v>222</v>
      </c>
      <c r="C1" s="0" t="s">
        <v>11</v>
      </c>
      <c r="D1" s="0" t="s">
        <v>23</v>
      </c>
      <c r="E1" s="0" t="s">
        <v>18</v>
      </c>
      <c r="F1" s="0" t="s">
        <v>223</v>
      </c>
      <c r="G1" s="0" t="s">
        <v>224</v>
      </c>
      <c r="H1" s="0" t="s">
        <v>125</v>
      </c>
      <c r="I1" s="0" t="s">
        <v>171</v>
      </c>
      <c r="J1" s="0" t="s">
        <v>147</v>
      </c>
      <c r="K1" s="0" t="s">
        <v>104</v>
      </c>
      <c r="L1" s="0" t="s">
        <v>225</v>
      </c>
      <c r="M1" s="0" t="s">
        <v>41</v>
      </c>
      <c r="N1" s="0" t="s">
        <v>226</v>
      </c>
      <c r="O1" s="0" t="s">
        <v>148</v>
      </c>
      <c r="P1" s="0" t="s">
        <v>25</v>
      </c>
      <c r="Q1" s="0" t="s">
        <v>119</v>
      </c>
      <c r="R1" s="0" t="s">
        <v>169</v>
      </c>
      <c r="S1" s="1" t="s">
        <v>143</v>
      </c>
      <c r="T1" s="1" t="s">
        <v>227</v>
      </c>
      <c r="U1" s="1" t="s">
        <v>35</v>
      </c>
      <c r="V1" s="1" t="s">
        <v>228</v>
      </c>
      <c r="W1" s="0" t="s">
        <v>229</v>
      </c>
      <c r="X1" s="0" t="s">
        <v>230</v>
      </c>
      <c r="Y1" s="0" t="s">
        <v>22</v>
      </c>
      <c r="Z1" s="0" t="s">
        <v>40</v>
      </c>
      <c r="AA1" s="0" t="s">
        <v>120</v>
      </c>
      <c r="AB1" s="0" t="s">
        <v>65</v>
      </c>
      <c r="AC1" s="0" t="s">
        <v>178</v>
      </c>
      <c r="AD1" s="0" t="s">
        <v>113</v>
      </c>
      <c r="AE1" s="0" t="s">
        <v>129</v>
      </c>
      <c r="AF1" s="0" t="s">
        <v>110</v>
      </c>
      <c r="AG1" s="0" t="s">
        <v>38</v>
      </c>
      <c r="AH1" s="0" t="s">
        <v>231</v>
      </c>
      <c r="AI1" s="0" t="s">
        <v>232</v>
      </c>
      <c r="AJ1" s="0" t="s">
        <v>103</v>
      </c>
      <c r="AK1" s="0" t="s">
        <v>233</v>
      </c>
      <c r="AL1" s="0" t="s">
        <v>234</v>
      </c>
      <c r="AM1" s="0" t="s">
        <v>136</v>
      </c>
      <c r="AN1" s="1" t="s">
        <v>134</v>
      </c>
      <c r="AO1" s="0" t="s">
        <v>108</v>
      </c>
      <c r="AP1" s="0" t="s">
        <v>114</v>
      </c>
      <c r="AQ1" s="0" t="s">
        <v>147</v>
      </c>
      <c r="AR1" s="1" t="s">
        <v>235</v>
      </c>
      <c r="AS1" s="1" t="s">
        <v>133</v>
      </c>
      <c r="AT1" s="1" t="s">
        <v>236</v>
      </c>
      <c r="AU1" s="0" t="s">
        <v>77</v>
      </c>
      <c r="AV1" s="0" t="s">
        <v>109</v>
      </c>
      <c r="AW1" s="0" t="s">
        <v>51</v>
      </c>
      <c r="AX1" s="0" t="s">
        <v>2</v>
      </c>
      <c r="AY1" s="0" t="s">
        <v>140</v>
      </c>
      <c r="AZ1" s="0" t="s">
        <v>237</v>
      </c>
      <c r="BA1" s="0" t="s">
        <v>238</v>
      </c>
      <c r="BB1" s="0" t="s">
        <v>138</v>
      </c>
      <c r="BC1" s="0" t="s">
        <v>146</v>
      </c>
      <c r="BD1" s="0" t="s">
        <v>79</v>
      </c>
      <c r="BE1" s="0" t="s">
        <v>121</v>
      </c>
      <c r="BF1" s="0" t="s">
        <v>84</v>
      </c>
      <c r="BG1" s="0" t="s">
        <v>85</v>
      </c>
    </row>
    <row r="2" customFormat="false" ht="14.25" hidden="false" customHeight="false" outlineLevel="0" collapsed="false">
      <c r="A2" s="0" t="s">
        <v>239</v>
      </c>
      <c r="B2" s="0" t="n">
        <v>0</v>
      </c>
      <c r="C2" s="0" t="n">
        <v>0</v>
      </c>
      <c r="D2" s="0" t="n">
        <v>0</v>
      </c>
      <c r="E2" s="0" t="n">
        <v>0</v>
      </c>
      <c r="F2" s="0" t="n">
        <v>0</v>
      </c>
      <c r="G2" s="0" t="n">
        <v>0</v>
      </c>
      <c r="H2" s="0" t="n">
        <v>0</v>
      </c>
      <c r="I2" s="0" t="n">
        <v>0</v>
      </c>
      <c r="J2" s="0" t="n">
        <v>0</v>
      </c>
      <c r="K2" s="0" t="n">
        <v>0</v>
      </c>
      <c r="L2" s="0" t="n">
        <v>0</v>
      </c>
      <c r="M2" s="0" t="n">
        <v>0</v>
      </c>
      <c r="N2" s="0" t="n">
        <v>0</v>
      </c>
      <c r="O2" s="0" t="n">
        <v>0</v>
      </c>
      <c r="P2" s="0" t="n">
        <v>0</v>
      </c>
      <c r="Q2" s="0" t="n">
        <v>0</v>
      </c>
      <c r="R2" s="0" t="n">
        <v>0</v>
      </c>
      <c r="S2" s="0" t="n">
        <v>0</v>
      </c>
      <c r="T2" s="0" t="n">
        <v>0</v>
      </c>
      <c r="U2" s="0" t="n">
        <v>0</v>
      </c>
      <c r="V2" s="0" t="n">
        <v>0</v>
      </c>
      <c r="W2" s="0" t="n">
        <v>0</v>
      </c>
      <c r="X2" s="0" t="n">
        <v>0</v>
      </c>
      <c r="Y2" s="0" t="n">
        <v>0</v>
      </c>
      <c r="Z2" s="0" t="n">
        <v>0</v>
      </c>
      <c r="AA2" s="0" t="n">
        <v>0</v>
      </c>
      <c r="AB2" s="0" t="n">
        <v>0</v>
      </c>
      <c r="AC2" s="0" t="n">
        <v>0</v>
      </c>
      <c r="AD2" s="0" t="n">
        <v>0</v>
      </c>
      <c r="AE2" s="0" t="n">
        <v>0</v>
      </c>
      <c r="AF2" s="0" t="n">
        <v>0</v>
      </c>
      <c r="AG2" s="0" t="n">
        <v>0</v>
      </c>
      <c r="AH2" s="0" t="n">
        <v>0</v>
      </c>
      <c r="AI2" s="0" t="n">
        <v>0</v>
      </c>
      <c r="AJ2" s="0" t="n">
        <v>0</v>
      </c>
      <c r="AK2" s="0" t="n">
        <v>0</v>
      </c>
      <c r="AL2" s="0" t="n">
        <v>0</v>
      </c>
      <c r="AM2" s="0" t="n">
        <v>0</v>
      </c>
      <c r="AN2" s="0" t="n">
        <v>0</v>
      </c>
      <c r="AO2" s="0" t="n">
        <v>0</v>
      </c>
      <c r="AP2" s="0" t="n">
        <v>0</v>
      </c>
      <c r="AQ2" s="0" t="n">
        <v>0</v>
      </c>
      <c r="AR2" s="0" t="n">
        <v>0</v>
      </c>
      <c r="AS2" s="0" t="n">
        <v>0</v>
      </c>
      <c r="AT2" s="0" t="n">
        <v>0</v>
      </c>
      <c r="AU2" s="0" t="n">
        <v>0</v>
      </c>
      <c r="AV2" s="0" t="n">
        <v>0</v>
      </c>
      <c r="AW2" s="0" t="n">
        <v>0</v>
      </c>
      <c r="AX2" s="0" t="n">
        <v>0</v>
      </c>
      <c r="AY2" s="0" t="n">
        <v>0</v>
      </c>
      <c r="AZ2" s="0" t="n">
        <v>0</v>
      </c>
      <c r="BA2" s="0" t="n">
        <v>0</v>
      </c>
      <c r="BB2" s="0" t="n">
        <v>90</v>
      </c>
      <c r="BC2" s="0" t="n">
        <v>120</v>
      </c>
      <c r="BD2" s="0" t="n">
        <v>0</v>
      </c>
      <c r="BE2" s="0" t="n">
        <v>100</v>
      </c>
      <c r="BF2" s="0" t="s">
        <v>240</v>
      </c>
      <c r="BG2" s="0" t="s">
        <v>241</v>
      </c>
    </row>
    <row r="3" customFormat="false" ht="14.25" hidden="false" customHeight="false" outlineLevel="0" collapsed="false">
      <c r="A3" s="0" t="s">
        <v>242</v>
      </c>
      <c r="B3" s="0" t="n">
        <v>0</v>
      </c>
      <c r="C3" s="0" t="n">
        <v>0</v>
      </c>
      <c r="D3" s="0" t="n">
        <v>0</v>
      </c>
      <c r="E3" s="0" t="n">
        <v>0</v>
      </c>
      <c r="F3" s="0" t="n">
        <v>0</v>
      </c>
      <c r="G3" s="0" t="n">
        <v>0</v>
      </c>
      <c r="H3" s="0" t="n">
        <v>0</v>
      </c>
      <c r="I3" s="0" t="n">
        <v>0</v>
      </c>
      <c r="J3" s="0" t="n">
        <v>0</v>
      </c>
      <c r="K3" s="0" t="n">
        <v>0</v>
      </c>
      <c r="L3" s="0" t="n">
        <v>0</v>
      </c>
      <c r="M3" s="0" t="n">
        <v>0</v>
      </c>
      <c r="N3" s="0" t="n">
        <v>0</v>
      </c>
      <c r="O3" s="0" t="n">
        <v>0</v>
      </c>
      <c r="P3" s="0" t="n">
        <v>0</v>
      </c>
      <c r="Q3" s="0" t="n">
        <v>0</v>
      </c>
      <c r="R3" s="0" t="n">
        <v>0</v>
      </c>
      <c r="S3" s="0" t="n">
        <v>0</v>
      </c>
      <c r="T3" s="0" t="n">
        <v>0</v>
      </c>
      <c r="U3" s="0" t="n">
        <v>0</v>
      </c>
      <c r="V3" s="0" t="n">
        <v>0</v>
      </c>
      <c r="W3" s="0" t="n">
        <v>0</v>
      </c>
      <c r="X3" s="0" t="n">
        <v>0</v>
      </c>
      <c r="Y3" s="0" t="n">
        <v>0</v>
      </c>
      <c r="Z3" s="0" t="n">
        <v>0</v>
      </c>
      <c r="AA3" s="0" t="n">
        <v>0</v>
      </c>
      <c r="AB3" s="0" t="n">
        <v>0</v>
      </c>
      <c r="AC3" s="0" t="n">
        <v>0</v>
      </c>
      <c r="AD3" s="0" t="n">
        <v>0</v>
      </c>
      <c r="AE3" s="0" t="n">
        <v>0</v>
      </c>
      <c r="AF3" s="0" t="n">
        <v>0</v>
      </c>
      <c r="AG3" s="0" t="n">
        <v>0</v>
      </c>
      <c r="AH3" s="0" t="n">
        <v>0</v>
      </c>
      <c r="AI3" s="0" t="n">
        <v>0</v>
      </c>
      <c r="AJ3" s="0" t="n">
        <v>0</v>
      </c>
      <c r="AK3" s="0" t="n">
        <v>0</v>
      </c>
      <c r="AL3" s="0" t="n">
        <v>0</v>
      </c>
      <c r="AM3" s="0" t="n">
        <v>0</v>
      </c>
      <c r="AN3" s="0" t="n">
        <v>0</v>
      </c>
      <c r="AO3" s="0" t="n">
        <v>0</v>
      </c>
      <c r="AP3" s="0" t="n">
        <v>0</v>
      </c>
      <c r="AQ3" s="0" t="n">
        <v>0</v>
      </c>
      <c r="AR3" s="0" t="n">
        <v>0</v>
      </c>
      <c r="AS3" s="0" t="n">
        <v>0</v>
      </c>
      <c r="AT3" s="0" t="n">
        <v>0</v>
      </c>
      <c r="AU3" s="0" t="n">
        <v>0</v>
      </c>
      <c r="AV3" s="0" t="n">
        <v>0</v>
      </c>
      <c r="AW3" s="0" t="n">
        <v>0</v>
      </c>
      <c r="AX3" s="0" t="n">
        <v>0</v>
      </c>
      <c r="AY3" s="0" t="n">
        <f aca="false">290/2</f>
        <v>145</v>
      </c>
      <c r="AZ3" s="0" t="n">
        <v>0</v>
      </c>
      <c r="BA3" s="0" t="n">
        <v>250</v>
      </c>
      <c r="BB3" s="0" t="n">
        <v>85</v>
      </c>
      <c r="BC3" s="0" t="n">
        <v>0</v>
      </c>
      <c r="BD3" s="0" t="n">
        <v>0</v>
      </c>
      <c r="BE3" s="0" t="n">
        <v>0</v>
      </c>
      <c r="BF3" s="0" t="s">
        <v>243</v>
      </c>
      <c r="BG3" s="0" t="s">
        <v>244</v>
      </c>
    </row>
    <row r="4" customFormat="false" ht="14.25" hidden="false" customHeight="false" outlineLevel="0" collapsed="false">
      <c r="A4" s="0" t="s">
        <v>245</v>
      </c>
      <c r="B4" s="0" t="n">
        <v>0</v>
      </c>
      <c r="C4" s="0" t="n">
        <v>0</v>
      </c>
      <c r="D4" s="0" t="n">
        <v>0</v>
      </c>
      <c r="E4" s="0" t="n">
        <v>0</v>
      </c>
      <c r="F4" s="0" t="n">
        <v>0</v>
      </c>
      <c r="G4" s="0" t="n">
        <v>0</v>
      </c>
      <c r="H4" s="0" t="n">
        <v>0</v>
      </c>
      <c r="I4" s="0" t="n">
        <v>0</v>
      </c>
      <c r="J4" s="0" t="n">
        <v>0</v>
      </c>
      <c r="K4" s="0" t="n">
        <v>0</v>
      </c>
      <c r="L4" s="0" t="n">
        <v>0</v>
      </c>
      <c r="M4" s="0" t="n">
        <v>0</v>
      </c>
      <c r="N4" s="0" t="n">
        <v>0</v>
      </c>
      <c r="O4" s="0" t="n">
        <v>0</v>
      </c>
      <c r="P4" s="0" t="n">
        <v>0</v>
      </c>
      <c r="Q4" s="0" t="n">
        <v>0</v>
      </c>
      <c r="R4" s="0" t="n">
        <v>0</v>
      </c>
      <c r="S4" s="0" t="n">
        <v>0</v>
      </c>
      <c r="T4" s="0" t="n">
        <v>0</v>
      </c>
      <c r="U4" s="0" t="n">
        <v>0</v>
      </c>
      <c r="V4" s="0" t="n">
        <v>0</v>
      </c>
      <c r="W4" s="0" t="n">
        <v>0</v>
      </c>
      <c r="X4" s="0" t="n">
        <v>0</v>
      </c>
      <c r="Y4" s="0" t="n">
        <v>0</v>
      </c>
      <c r="Z4" s="0" t="n">
        <v>0</v>
      </c>
      <c r="AA4" s="0" t="n">
        <v>0</v>
      </c>
      <c r="AB4" s="0" t="n">
        <v>0</v>
      </c>
      <c r="AC4" s="0" t="n">
        <v>0</v>
      </c>
      <c r="AD4" s="0" t="n">
        <v>0</v>
      </c>
      <c r="AE4" s="0" t="n">
        <v>0</v>
      </c>
      <c r="AF4" s="0" t="n">
        <v>0</v>
      </c>
      <c r="AG4" s="0" t="n">
        <v>0</v>
      </c>
      <c r="AH4" s="0" t="n">
        <v>0</v>
      </c>
      <c r="AI4" s="0" t="n">
        <v>0</v>
      </c>
      <c r="AJ4" s="0" t="n">
        <v>0</v>
      </c>
      <c r="AK4" s="0" t="n">
        <v>0</v>
      </c>
      <c r="AL4" s="0" t="n">
        <v>0</v>
      </c>
      <c r="AM4" s="0" t="n">
        <v>0</v>
      </c>
      <c r="AN4" s="0" t="n">
        <v>0</v>
      </c>
      <c r="AO4" s="0" t="n">
        <v>0</v>
      </c>
      <c r="AP4" s="0" t="n">
        <v>0</v>
      </c>
      <c r="AQ4" s="0" t="n">
        <v>0</v>
      </c>
      <c r="AR4" s="0" t="n">
        <v>0</v>
      </c>
      <c r="AS4" s="0" t="n">
        <v>0</v>
      </c>
      <c r="AT4" s="0" t="n">
        <v>0</v>
      </c>
      <c r="AU4" s="0" t="n">
        <v>0</v>
      </c>
      <c r="AV4" s="0" t="n">
        <v>0</v>
      </c>
      <c r="AW4" s="0" t="n">
        <v>0</v>
      </c>
      <c r="AX4" s="0" t="n">
        <v>0</v>
      </c>
      <c r="AY4" s="0" t="n">
        <f aca="false">290/2</f>
        <v>145</v>
      </c>
      <c r="AZ4" s="0" t="n">
        <f aca="false">207/2</f>
        <v>103.5</v>
      </c>
      <c r="BA4" s="0" t="n">
        <v>250</v>
      </c>
      <c r="BB4" s="0" t="n">
        <v>85</v>
      </c>
      <c r="BC4" s="0" t="n">
        <v>0</v>
      </c>
      <c r="BD4" s="0" t="n">
        <v>0</v>
      </c>
      <c r="BE4" s="0" t="n">
        <v>0</v>
      </c>
      <c r="BF4" s="0" t="s">
        <v>243</v>
      </c>
      <c r="BG4" s="0" t="s">
        <v>244</v>
      </c>
    </row>
    <row r="5" customFormat="false" ht="14.25" hidden="false" customHeight="false" outlineLevel="0" collapsed="false">
      <c r="A5" s="0" t="s">
        <v>246</v>
      </c>
      <c r="B5" s="0" t="n">
        <v>0</v>
      </c>
      <c r="C5" s="0" t="n">
        <v>0</v>
      </c>
      <c r="D5" s="0" t="n">
        <v>0</v>
      </c>
      <c r="E5" s="0" t="n">
        <v>0</v>
      </c>
      <c r="F5" s="0" t="n">
        <v>0</v>
      </c>
      <c r="G5" s="0" t="n">
        <v>0</v>
      </c>
      <c r="H5" s="0" t="n">
        <v>0</v>
      </c>
      <c r="I5" s="0" t="n">
        <v>0</v>
      </c>
      <c r="J5" s="0" t="n">
        <v>0</v>
      </c>
      <c r="K5" s="0" t="n">
        <v>0</v>
      </c>
      <c r="L5" s="0" t="n">
        <v>0</v>
      </c>
      <c r="M5" s="0" t="n">
        <v>0</v>
      </c>
      <c r="N5" s="0" t="n">
        <v>0</v>
      </c>
      <c r="O5" s="0" t="n">
        <v>0</v>
      </c>
      <c r="P5" s="0" t="n">
        <v>0</v>
      </c>
      <c r="Q5" s="0" t="n">
        <v>0</v>
      </c>
      <c r="R5" s="0" t="n">
        <v>0</v>
      </c>
      <c r="S5" s="0" t="n">
        <v>0</v>
      </c>
      <c r="T5" s="0" t="n">
        <v>0</v>
      </c>
      <c r="U5" s="0" t="n">
        <v>0</v>
      </c>
      <c r="V5" s="0" t="n">
        <v>0</v>
      </c>
      <c r="W5" s="0" t="n">
        <v>0</v>
      </c>
      <c r="X5" s="0" t="n">
        <v>0</v>
      </c>
      <c r="Y5" s="0" t="n">
        <v>0</v>
      </c>
      <c r="Z5" s="0" t="n">
        <v>0</v>
      </c>
      <c r="AA5" s="0" t="n">
        <v>0</v>
      </c>
      <c r="AB5" s="0" t="n">
        <v>0</v>
      </c>
      <c r="AC5" s="0" t="n">
        <v>0</v>
      </c>
      <c r="AD5" s="0" t="n">
        <v>0</v>
      </c>
      <c r="AE5" s="0" t="n">
        <v>0</v>
      </c>
      <c r="AF5" s="0" t="n">
        <v>0</v>
      </c>
      <c r="AG5" s="0" t="n">
        <v>0</v>
      </c>
      <c r="AH5" s="0" t="n">
        <v>0</v>
      </c>
      <c r="AI5" s="0" t="n">
        <v>0</v>
      </c>
      <c r="AJ5" s="0" t="n">
        <v>0</v>
      </c>
      <c r="AK5" s="0" t="n">
        <v>0</v>
      </c>
      <c r="AL5" s="0" t="n">
        <v>0</v>
      </c>
      <c r="AM5" s="0" t="n">
        <f aca="false">180/4</f>
        <v>45</v>
      </c>
      <c r="AN5" s="0" t="n">
        <v>0</v>
      </c>
      <c r="AO5" s="0" t="n">
        <v>5</v>
      </c>
      <c r="AP5" s="0" t="n">
        <v>0</v>
      </c>
      <c r="AQ5" s="0" t="n">
        <f aca="false">150/4</f>
        <v>37.5</v>
      </c>
      <c r="AR5" s="0" t="n">
        <v>0</v>
      </c>
      <c r="AS5" s="0" t="n">
        <v>0</v>
      </c>
      <c r="AT5" s="0" t="n">
        <v>0</v>
      </c>
      <c r="AU5" s="0" t="n">
        <v>0</v>
      </c>
      <c r="AV5" s="0" t="n">
        <f aca="false">150/4</f>
        <v>37.5</v>
      </c>
      <c r="AW5" s="0" t="n">
        <v>5.62</v>
      </c>
      <c r="AX5" s="0" t="n">
        <v>25</v>
      </c>
      <c r="AY5" s="0" t="n">
        <v>0</v>
      </c>
      <c r="AZ5" s="0" t="n">
        <v>0</v>
      </c>
      <c r="BA5" s="0" t="n">
        <v>0</v>
      </c>
      <c r="BB5" s="0" t="n">
        <v>0</v>
      </c>
      <c r="BC5" s="0" t="n">
        <v>0</v>
      </c>
      <c r="BD5" s="0" t="n">
        <v>0</v>
      </c>
      <c r="BE5" s="0" t="n">
        <v>0</v>
      </c>
      <c r="BF5" s="0" t="s">
        <v>247</v>
      </c>
      <c r="BG5" s="0" t="s">
        <v>88</v>
      </c>
    </row>
    <row r="6" customFormat="false" ht="14.25" hidden="false" customHeight="false" outlineLevel="0" collapsed="false">
      <c r="A6" s="0" t="s">
        <v>248</v>
      </c>
      <c r="B6" s="0" t="n">
        <v>0</v>
      </c>
      <c r="C6" s="0" t="n">
        <v>0</v>
      </c>
      <c r="D6" s="0" t="n">
        <v>0</v>
      </c>
      <c r="E6" s="0" t="n">
        <v>0</v>
      </c>
      <c r="F6" s="0" t="n">
        <v>0</v>
      </c>
      <c r="G6" s="0" t="n">
        <v>0</v>
      </c>
      <c r="H6" s="0" t="n">
        <v>0</v>
      </c>
      <c r="I6" s="0" t="n">
        <v>0</v>
      </c>
      <c r="J6" s="0" t="n">
        <v>0</v>
      </c>
      <c r="K6" s="0" t="n">
        <v>0</v>
      </c>
      <c r="L6" s="0" t="n">
        <v>0</v>
      </c>
      <c r="M6" s="0" t="n">
        <v>0</v>
      </c>
      <c r="N6" s="0" t="n">
        <v>0</v>
      </c>
      <c r="O6" s="0" t="n">
        <v>0</v>
      </c>
      <c r="P6" s="0" t="n">
        <v>0</v>
      </c>
      <c r="Q6" s="0" t="n">
        <v>0</v>
      </c>
      <c r="R6" s="0" t="n">
        <v>0</v>
      </c>
      <c r="S6" s="0" t="n">
        <v>0</v>
      </c>
      <c r="T6" s="0" t="n">
        <v>0</v>
      </c>
      <c r="U6" s="0" t="n">
        <v>0</v>
      </c>
      <c r="V6" s="0" t="n">
        <v>0</v>
      </c>
      <c r="W6" s="0" t="n">
        <v>0</v>
      </c>
      <c r="X6" s="0" t="n">
        <v>0</v>
      </c>
      <c r="Y6" s="0" t="n">
        <v>0</v>
      </c>
      <c r="Z6" s="0" t="n">
        <v>0</v>
      </c>
      <c r="AA6" s="0" t="n">
        <v>0</v>
      </c>
      <c r="AB6" s="0" t="n">
        <v>0</v>
      </c>
      <c r="AC6" s="0" t="n">
        <v>0</v>
      </c>
      <c r="AD6" s="0" t="n">
        <v>0</v>
      </c>
      <c r="AE6" s="0" t="n">
        <v>0</v>
      </c>
      <c r="AF6" s="0" t="n">
        <v>0</v>
      </c>
      <c r="AG6" s="0" t="n">
        <v>0</v>
      </c>
      <c r="AH6" s="0" t="n">
        <v>0</v>
      </c>
      <c r="AI6" s="0" t="n">
        <v>0</v>
      </c>
      <c r="AJ6" s="0" t="n">
        <v>0</v>
      </c>
      <c r="AK6" s="0" t="n">
        <v>0</v>
      </c>
      <c r="AL6" s="0" t="n">
        <v>0</v>
      </c>
      <c r="AM6" s="0" t="n">
        <v>180</v>
      </c>
      <c r="AN6" s="0" t="n">
        <v>0</v>
      </c>
      <c r="AO6" s="0" t="n">
        <v>5</v>
      </c>
      <c r="AP6" s="0" t="n">
        <v>0</v>
      </c>
      <c r="AQ6" s="0" t="n">
        <v>0</v>
      </c>
      <c r="AR6" s="0" t="n">
        <v>25</v>
      </c>
      <c r="AS6" s="0" t="n">
        <v>0.5</v>
      </c>
      <c r="AT6" s="0" t="n">
        <v>0</v>
      </c>
      <c r="AU6" s="0" t="n">
        <v>20</v>
      </c>
      <c r="AV6" s="0" t="n">
        <v>0</v>
      </c>
      <c r="AW6" s="0" t="n">
        <v>0</v>
      </c>
      <c r="AX6" s="0" t="n">
        <v>0</v>
      </c>
      <c r="AY6" s="0" t="n">
        <v>0</v>
      </c>
      <c r="AZ6" s="0" t="n">
        <v>0</v>
      </c>
      <c r="BA6" s="0" t="n">
        <v>0</v>
      </c>
      <c r="BB6" s="0" t="n">
        <v>0</v>
      </c>
      <c r="BC6" s="0" t="n">
        <v>0</v>
      </c>
      <c r="BD6" s="0" t="n">
        <v>0</v>
      </c>
      <c r="BE6" s="0" t="n">
        <v>0</v>
      </c>
      <c r="BF6" s="0" t="s">
        <v>249</v>
      </c>
      <c r="BG6" s="0" t="s">
        <v>88</v>
      </c>
    </row>
    <row r="7" customFormat="false" ht="14.25" hidden="false" customHeight="false" outlineLevel="0" collapsed="false">
      <c r="A7" s="0" t="s">
        <v>250</v>
      </c>
      <c r="B7" s="0" t="n">
        <v>0</v>
      </c>
      <c r="C7" s="0" t="n">
        <v>0</v>
      </c>
      <c r="D7" s="0" t="n">
        <v>0</v>
      </c>
      <c r="E7" s="0" t="n">
        <v>0</v>
      </c>
      <c r="F7" s="0" t="n">
        <v>0</v>
      </c>
      <c r="G7" s="0" t="n">
        <v>0</v>
      </c>
      <c r="H7" s="0" t="n">
        <v>0</v>
      </c>
      <c r="I7" s="0" t="n">
        <v>0</v>
      </c>
      <c r="J7" s="0" t="n">
        <v>0</v>
      </c>
      <c r="K7" s="0" t="n">
        <v>0</v>
      </c>
      <c r="L7" s="0" t="n">
        <v>0</v>
      </c>
      <c r="M7" s="0" t="n">
        <v>0</v>
      </c>
      <c r="N7" s="0" t="n">
        <v>0</v>
      </c>
      <c r="O7" s="0" t="n">
        <v>0</v>
      </c>
      <c r="P7" s="0" t="n">
        <v>0</v>
      </c>
      <c r="Q7" s="0" t="n">
        <v>0</v>
      </c>
      <c r="R7" s="0" t="n">
        <v>0</v>
      </c>
      <c r="S7" s="0" t="n">
        <v>0</v>
      </c>
      <c r="T7" s="0" t="n">
        <v>0</v>
      </c>
      <c r="U7" s="0" t="n">
        <v>0</v>
      </c>
      <c r="V7" s="0" t="n">
        <v>0</v>
      </c>
      <c r="W7" s="0" t="n">
        <v>0</v>
      </c>
      <c r="X7" s="0" t="n">
        <v>0</v>
      </c>
      <c r="Y7" s="0" t="n">
        <v>0</v>
      </c>
      <c r="Z7" s="0" t="n">
        <v>0</v>
      </c>
      <c r="AA7" s="0" t="n">
        <v>0</v>
      </c>
      <c r="AB7" s="0" t="n">
        <v>0</v>
      </c>
      <c r="AC7" s="0" t="n">
        <v>0</v>
      </c>
      <c r="AD7" s="0" t="n">
        <v>0</v>
      </c>
      <c r="AE7" s="0" t="n">
        <v>0</v>
      </c>
      <c r="AF7" s="0" t="n">
        <v>0</v>
      </c>
      <c r="AG7" s="0" t="n">
        <v>0</v>
      </c>
      <c r="AH7" s="0" t="n">
        <v>0</v>
      </c>
      <c r="AI7" s="0" t="n">
        <v>0</v>
      </c>
      <c r="AJ7" s="0" t="n">
        <v>0</v>
      </c>
      <c r="AK7" s="0" t="n">
        <v>0</v>
      </c>
      <c r="AL7" s="0" t="n">
        <v>0</v>
      </c>
      <c r="AM7" s="0" t="n">
        <v>0</v>
      </c>
      <c r="AN7" s="0" t="n">
        <v>0</v>
      </c>
      <c r="AO7" s="0" t="n">
        <v>5</v>
      </c>
      <c r="AP7" s="0" t="n">
        <v>110</v>
      </c>
      <c r="AQ7" s="0" t="n">
        <v>0</v>
      </c>
      <c r="AR7" s="0" t="n">
        <v>25</v>
      </c>
      <c r="AS7" s="0" t="n">
        <f aca="false">2/4</f>
        <v>0.5</v>
      </c>
      <c r="AT7" s="0" t="n">
        <v>0</v>
      </c>
      <c r="AU7" s="0" t="n">
        <v>20</v>
      </c>
      <c r="AV7" s="0" t="n">
        <v>0</v>
      </c>
      <c r="AW7" s="0" t="n">
        <v>0</v>
      </c>
      <c r="AX7" s="0" t="n">
        <v>0</v>
      </c>
      <c r="AY7" s="0" t="n">
        <v>0</v>
      </c>
      <c r="AZ7" s="0" t="n">
        <v>0</v>
      </c>
      <c r="BA7" s="0" t="n">
        <v>0</v>
      </c>
      <c r="BB7" s="0" t="n">
        <v>0</v>
      </c>
      <c r="BC7" s="0" t="n">
        <v>0</v>
      </c>
      <c r="BD7" s="0" t="n">
        <v>0</v>
      </c>
      <c r="BE7" s="0" t="n">
        <v>0</v>
      </c>
      <c r="BF7" s="0" t="s">
        <v>249</v>
      </c>
      <c r="BG7" s="0" t="s">
        <v>88</v>
      </c>
    </row>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Z2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9" activeCellId="0" sqref="A49"/>
    </sheetView>
  </sheetViews>
  <sheetFormatPr defaultRowHeight="14.25" zeroHeight="false" outlineLevelRow="0" outlineLevelCol="0"/>
  <cols>
    <col collapsed="false" customWidth="true" hidden="false" outlineLevel="0" max="1" min="1" style="0" width="56.53"/>
    <col collapsed="false" customWidth="true" hidden="false" outlineLevel="0" max="5" min="2" style="0" width="10.94"/>
    <col collapsed="false" customWidth="true" hidden="false" outlineLevel="0" max="6" min="6" style="0" width="12.81"/>
    <col collapsed="false" customWidth="true" hidden="false" outlineLevel="0" max="10" min="7" style="0" width="10.94"/>
    <col collapsed="false" customWidth="true" hidden="false" outlineLevel="0" max="11" min="11" style="0" width="7.66"/>
    <col collapsed="false" customWidth="true" hidden="false" outlineLevel="0" max="12" min="12" style="0" width="10.94"/>
    <col collapsed="false" customWidth="true" hidden="false" outlineLevel="0" max="13" min="13" style="0" width="7.73"/>
    <col collapsed="false" customWidth="true" hidden="false" outlineLevel="0" max="14" min="14" style="0" width="9"/>
    <col collapsed="false" customWidth="true" hidden="false" outlineLevel="0" max="15" min="15" style="0" width="10.2"/>
    <col collapsed="false" customWidth="true" hidden="false" outlineLevel="0" max="21" min="16" style="0" width="9.4"/>
    <col collapsed="false" customWidth="true" hidden="false" outlineLevel="0" max="22" min="22" style="0" width="12.72"/>
    <col collapsed="false" customWidth="true" hidden="false" outlineLevel="0" max="23" min="23" style="0" width="11.72"/>
    <col collapsed="false" customWidth="true" hidden="false" outlineLevel="0" max="24" min="24" style="0" width="12.93"/>
    <col collapsed="false" customWidth="true" hidden="false" outlineLevel="0" max="28" min="25" style="0" width="7.2"/>
    <col collapsed="false" customWidth="true" hidden="false" outlineLevel="0" max="31" min="29" style="0" width="10.94"/>
    <col collapsed="false" customWidth="true" hidden="false" outlineLevel="0" max="33" min="32" style="0" width="14.93"/>
    <col collapsed="false" customWidth="true" hidden="false" outlineLevel="0" max="34" min="34" style="0" width="6.85"/>
    <col collapsed="false" customWidth="true" hidden="false" outlineLevel="0" max="35" min="35" style="0" width="17.28"/>
    <col collapsed="false" customWidth="true" hidden="false" outlineLevel="0" max="39" min="36" style="0" width="7.06"/>
    <col collapsed="false" customWidth="true" hidden="false" outlineLevel="0" max="40" min="40" style="0" width="21.73"/>
    <col collapsed="false" customWidth="true" hidden="false" outlineLevel="0" max="45" min="41" style="0" width="10.94"/>
    <col collapsed="false" customWidth="true" hidden="false" outlineLevel="0" max="46" min="46" style="0" width="13.13"/>
    <col collapsed="false" customWidth="true" hidden="false" outlineLevel="0" max="47" min="47" style="0" width="9.6"/>
    <col collapsed="false" customWidth="true" hidden="false" outlineLevel="0" max="48" min="48" style="0" width="19.19"/>
    <col collapsed="false" customWidth="true" hidden="false" outlineLevel="0" max="49" min="49" style="0" width="15.66"/>
    <col collapsed="false" customWidth="true" hidden="false" outlineLevel="0" max="50" min="50" style="0" width="11.72"/>
    <col collapsed="false" customWidth="true" hidden="false" outlineLevel="0" max="51" min="51" style="0" width="11.81"/>
    <col collapsed="false" customWidth="true" hidden="false" outlineLevel="0" max="52" min="52" style="0" width="8.33"/>
    <col collapsed="false" customWidth="true" hidden="false" outlineLevel="0" max="53" min="53" style="0" width="10"/>
    <col collapsed="false" customWidth="true" hidden="false" outlineLevel="0" max="54" min="54" style="0" width="14.33"/>
    <col collapsed="false" customWidth="true" hidden="false" outlineLevel="0" max="55" min="55" style="0" width="11"/>
    <col collapsed="false" customWidth="true" hidden="false" outlineLevel="0" max="56" min="56" style="0" width="14.86"/>
    <col collapsed="false" customWidth="true" hidden="false" outlineLevel="0" max="57" min="57" style="0" width="8.53"/>
    <col collapsed="false" customWidth="true" hidden="false" outlineLevel="0" max="58" min="58" style="0" width="14.47"/>
    <col collapsed="false" customWidth="true" hidden="false" outlineLevel="0" max="59" min="59" style="0" width="12.27"/>
    <col collapsed="false" customWidth="true" hidden="false" outlineLevel="0" max="61" min="60" style="0" width="7.2"/>
    <col collapsed="false" customWidth="true" hidden="false" outlineLevel="0" max="62" min="62" style="0" width="8.81"/>
    <col collapsed="false" customWidth="true" hidden="false" outlineLevel="0" max="63" min="63" style="0" width="8.53"/>
    <col collapsed="false" customWidth="true" hidden="false" outlineLevel="0" max="64" min="64" style="0" width="6.46"/>
    <col collapsed="false" customWidth="true" hidden="false" outlineLevel="0" max="67" min="65" style="0" width="8.53"/>
    <col collapsed="false" customWidth="true" hidden="false" outlineLevel="0" max="68" min="68" style="0" width="11.6"/>
    <col collapsed="false" customWidth="true" hidden="false" outlineLevel="0" max="71" min="69" style="0" width="8.53"/>
    <col collapsed="false" customWidth="true" hidden="false" outlineLevel="0" max="72" min="72" style="0" width="12.4"/>
    <col collapsed="false" customWidth="true" hidden="false" outlineLevel="0" max="74" min="73" style="0" width="18.6"/>
    <col collapsed="false" customWidth="true" hidden="false" outlineLevel="0" max="75" min="75" style="0" width="10.33"/>
    <col collapsed="false" customWidth="true" hidden="false" outlineLevel="0" max="76" min="76" style="0" width="10.4"/>
    <col collapsed="false" customWidth="true" hidden="false" outlineLevel="0" max="78" min="77" style="0" width="9.81"/>
    <col collapsed="false" customWidth="true" hidden="false" outlineLevel="0" max="79" min="79" style="0" width="14.81"/>
    <col collapsed="false" customWidth="true" hidden="false" outlineLevel="0" max="80" min="80" style="0" width="10.27"/>
    <col collapsed="false" customWidth="true" hidden="false" outlineLevel="0" max="82" min="81" style="0" width="10.47"/>
    <col collapsed="false" customWidth="true" hidden="false" outlineLevel="0" max="83" min="83" style="0" width="8.53"/>
    <col collapsed="false" customWidth="true" hidden="false" outlineLevel="0" max="84" min="84" style="0" width="16.93"/>
    <col collapsed="false" customWidth="true" hidden="false" outlineLevel="0" max="89" min="85" style="0" width="8.53"/>
    <col collapsed="false" customWidth="true" hidden="false" outlineLevel="0" max="90" min="90" style="0" width="13.27"/>
    <col collapsed="false" customWidth="true" hidden="false" outlineLevel="0" max="93" min="91" style="0" width="8.53"/>
    <col collapsed="false" customWidth="true" hidden="false" outlineLevel="0" max="95" min="94" style="0" width="11.66"/>
    <col collapsed="false" customWidth="true" hidden="false" outlineLevel="0" max="97" min="96" style="0" width="12.06"/>
    <col collapsed="false" customWidth="true" hidden="false" outlineLevel="0" max="98" min="98" style="0" width="8.53"/>
    <col collapsed="false" customWidth="true" hidden="false" outlineLevel="0" max="99" min="99" style="0" width="14.13"/>
    <col collapsed="false" customWidth="true" hidden="false" outlineLevel="0" max="100" min="100" style="0" width="11.53"/>
    <col collapsed="false" customWidth="true" hidden="false" outlineLevel="0" max="1025" min="101" style="0" width="8.53"/>
  </cols>
  <sheetData>
    <row r="1" customFormat="false" ht="14.25" hidden="false" customHeight="false" outlineLevel="0" collapsed="false">
      <c r="A1" s="0" t="s">
        <v>0</v>
      </c>
      <c r="B1" s="0" t="s">
        <v>18</v>
      </c>
      <c r="C1" s="0" t="s">
        <v>105</v>
      </c>
      <c r="D1" s="0" t="s">
        <v>114</v>
      </c>
      <c r="E1" s="0" t="s">
        <v>140</v>
      </c>
      <c r="F1" s="0" t="s">
        <v>121</v>
      </c>
      <c r="G1" s="0" t="s">
        <v>147</v>
      </c>
      <c r="H1" s="0" t="s">
        <v>251</v>
      </c>
      <c r="I1" s="0" t="s">
        <v>171</v>
      </c>
      <c r="J1" s="0" t="s">
        <v>47</v>
      </c>
      <c r="K1" s="0" t="s">
        <v>117</v>
      </c>
      <c r="L1" s="0" t="s">
        <v>252</v>
      </c>
      <c r="M1" s="0" t="s">
        <v>39</v>
      </c>
      <c r="N1" s="0" t="s">
        <v>253</v>
      </c>
      <c r="O1" s="0" t="s">
        <v>254</v>
      </c>
      <c r="P1" s="0" t="s">
        <v>21</v>
      </c>
      <c r="Q1" s="0" t="s">
        <v>175</v>
      </c>
      <c r="R1" s="0" t="s">
        <v>255</v>
      </c>
      <c r="S1" s="0" t="s">
        <v>256</v>
      </c>
      <c r="T1" s="0" t="s">
        <v>198</v>
      </c>
      <c r="U1" s="0" t="s">
        <v>3</v>
      </c>
      <c r="V1" s="0" t="s">
        <v>49</v>
      </c>
      <c r="W1" s="0" t="s">
        <v>17</v>
      </c>
      <c r="X1" s="0" t="s">
        <v>200</v>
      </c>
      <c r="Y1" s="0" t="s">
        <v>108</v>
      </c>
      <c r="Z1" s="0" t="s">
        <v>192</v>
      </c>
      <c r="AA1" s="0" t="s">
        <v>118</v>
      </c>
      <c r="AB1" s="0" t="s">
        <v>146</v>
      </c>
      <c r="AC1" s="0" t="s">
        <v>257</v>
      </c>
      <c r="AD1" s="1" t="s">
        <v>28</v>
      </c>
      <c r="AE1" s="1" t="s">
        <v>73</v>
      </c>
      <c r="AF1" s="1" t="s">
        <v>258</v>
      </c>
      <c r="AG1" s="1" t="s">
        <v>227</v>
      </c>
      <c r="AH1" s="1" t="s">
        <v>166</v>
      </c>
      <c r="AI1" s="0" t="s">
        <v>51</v>
      </c>
      <c r="AJ1" s="0" t="s">
        <v>12</v>
      </c>
      <c r="AK1" s="0" t="s">
        <v>193</v>
      </c>
      <c r="AL1" s="0" t="s">
        <v>174</v>
      </c>
      <c r="AM1" s="0" t="s">
        <v>40</v>
      </c>
      <c r="AN1" s="0" t="s">
        <v>67</v>
      </c>
      <c r="AO1" s="0" t="s">
        <v>43</v>
      </c>
      <c r="AP1" s="0" t="s">
        <v>226</v>
      </c>
      <c r="AQ1" s="0" t="s">
        <v>57</v>
      </c>
      <c r="AR1" s="1" t="s">
        <v>64</v>
      </c>
      <c r="AS1" s="1" t="s">
        <v>259</v>
      </c>
      <c r="AT1" s="1" t="s">
        <v>61</v>
      </c>
      <c r="AU1" s="1" t="s">
        <v>133</v>
      </c>
      <c r="AV1" s="0" t="s">
        <v>260</v>
      </c>
      <c r="AW1" s="0" t="s">
        <v>169</v>
      </c>
      <c r="AX1" s="0" t="s">
        <v>106</v>
      </c>
      <c r="AY1" s="0" t="s">
        <v>261</v>
      </c>
      <c r="AZ1" s="0" t="s">
        <v>65</v>
      </c>
      <c r="BA1" s="0" t="s">
        <v>205</v>
      </c>
      <c r="BB1" s="0" t="s">
        <v>262</v>
      </c>
      <c r="BC1" s="0" t="s">
        <v>263</v>
      </c>
      <c r="BD1" s="0" t="s">
        <v>264</v>
      </c>
      <c r="BE1" s="1" t="s">
        <v>32</v>
      </c>
      <c r="BF1" s="1" t="s">
        <v>265</v>
      </c>
      <c r="BG1" s="0" t="s">
        <v>194</v>
      </c>
      <c r="BH1" s="0" t="s">
        <v>78</v>
      </c>
      <c r="BI1" s="0" t="s">
        <v>4</v>
      </c>
      <c r="BJ1" s="0" t="s">
        <v>48</v>
      </c>
      <c r="BK1" s="1" t="s">
        <v>266</v>
      </c>
      <c r="BL1" s="0" t="s">
        <v>120</v>
      </c>
      <c r="BM1" s="0" t="s">
        <v>76</v>
      </c>
      <c r="BN1" s="0" t="s">
        <v>138</v>
      </c>
      <c r="BO1" s="1" t="s">
        <v>145</v>
      </c>
      <c r="BP1" s="0" t="s">
        <v>25</v>
      </c>
      <c r="BQ1" s="0" t="s">
        <v>26</v>
      </c>
      <c r="BR1" s="0" t="s">
        <v>267</v>
      </c>
      <c r="BS1" s="0" t="s">
        <v>268</v>
      </c>
      <c r="BT1" s="0" t="s">
        <v>132</v>
      </c>
      <c r="BU1" s="1" t="s">
        <v>269</v>
      </c>
      <c r="BV1" s="1" t="s">
        <v>143</v>
      </c>
      <c r="BW1" s="0" t="s">
        <v>203</v>
      </c>
      <c r="BX1" s="0" t="s">
        <v>270</v>
      </c>
      <c r="BY1" s="0" t="s">
        <v>46</v>
      </c>
      <c r="BZ1" s="0" t="s">
        <v>222</v>
      </c>
      <c r="CA1" s="0" t="s">
        <v>195</v>
      </c>
      <c r="CB1" s="0" t="s">
        <v>75</v>
      </c>
      <c r="CC1" s="0" t="s">
        <v>142</v>
      </c>
      <c r="CD1" s="0" t="s">
        <v>50</v>
      </c>
      <c r="CE1" s="1" t="s">
        <v>271</v>
      </c>
      <c r="CF1" s="1" t="s">
        <v>272</v>
      </c>
      <c r="CG1" s="0" t="s">
        <v>1</v>
      </c>
      <c r="CH1" s="0" t="s">
        <v>80</v>
      </c>
      <c r="CI1" s="0" t="s">
        <v>22</v>
      </c>
      <c r="CJ1" s="1" t="s">
        <v>133</v>
      </c>
      <c r="CK1" s="0" t="s">
        <v>41</v>
      </c>
      <c r="CL1" s="0" t="s">
        <v>103</v>
      </c>
      <c r="CM1" s="0" t="s">
        <v>77</v>
      </c>
      <c r="CN1" s="0" t="s">
        <v>58</v>
      </c>
      <c r="CO1" s="0" t="s">
        <v>107</v>
      </c>
      <c r="CP1" s="0" t="s">
        <v>189</v>
      </c>
      <c r="CQ1" s="1" t="s">
        <v>37</v>
      </c>
      <c r="CR1" s="1" t="s">
        <v>273</v>
      </c>
      <c r="CS1" s="1" t="s">
        <v>81</v>
      </c>
      <c r="CT1" s="0" t="s">
        <v>79</v>
      </c>
      <c r="CU1" s="1" t="s">
        <v>31</v>
      </c>
      <c r="CV1" s="0" t="s">
        <v>16</v>
      </c>
      <c r="CW1" s="1" t="s">
        <v>274</v>
      </c>
      <c r="CX1" s="1" t="s">
        <v>275</v>
      </c>
      <c r="CY1" s="0" t="s">
        <v>84</v>
      </c>
      <c r="CZ1" s="0" t="s">
        <v>85</v>
      </c>
    </row>
    <row r="2" customFormat="false" ht="14.25" hidden="false" customHeight="false" outlineLevel="0" collapsed="false">
      <c r="A2" s="5" t="s">
        <v>276</v>
      </c>
      <c r="B2" s="5" t="n">
        <v>0</v>
      </c>
      <c r="C2" s="5" t="n">
        <v>0</v>
      </c>
      <c r="D2" s="5" t="n">
        <v>0</v>
      </c>
      <c r="E2" s="5" t="n">
        <v>0</v>
      </c>
      <c r="F2" s="5" t="n">
        <v>0</v>
      </c>
      <c r="G2" s="5" t="n">
        <v>0</v>
      </c>
      <c r="H2" s="5" t="n">
        <v>0</v>
      </c>
      <c r="I2" s="5" t="n">
        <v>0</v>
      </c>
      <c r="J2" s="5" t="n">
        <v>0</v>
      </c>
      <c r="K2" s="5" t="n">
        <v>0</v>
      </c>
      <c r="L2" s="5" t="n">
        <v>0</v>
      </c>
      <c r="M2" s="5" t="n">
        <v>0</v>
      </c>
      <c r="N2" s="5" t="n">
        <v>0</v>
      </c>
      <c r="O2" s="5" t="n">
        <v>0</v>
      </c>
      <c r="P2" s="5" t="n">
        <v>0</v>
      </c>
      <c r="Q2" s="5" t="n">
        <v>0</v>
      </c>
      <c r="R2" s="5" t="n">
        <v>0</v>
      </c>
      <c r="S2" s="5" t="n">
        <v>0</v>
      </c>
      <c r="T2" s="5" t="n">
        <v>0</v>
      </c>
      <c r="U2" s="5" t="n">
        <v>0</v>
      </c>
      <c r="V2" s="5" t="n">
        <v>0</v>
      </c>
      <c r="W2" s="5" t="n">
        <v>0</v>
      </c>
      <c r="X2" s="5" t="n">
        <v>0</v>
      </c>
      <c r="Y2" s="5" t="n">
        <v>0</v>
      </c>
      <c r="Z2" s="5" t="n">
        <v>0</v>
      </c>
      <c r="AA2" s="5" t="n">
        <v>0</v>
      </c>
      <c r="AB2" s="5" t="n">
        <v>0</v>
      </c>
      <c r="AC2" s="5" t="n">
        <v>0</v>
      </c>
      <c r="AD2" s="5" t="n">
        <v>0</v>
      </c>
      <c r="AE2" s="5" t="n">
        <v>0</v>
      </c>
      <c r="AF2" s="5" t="n">
        <v>0</v>
      </c>
      <c r="AG2" s="5" t="n">
        <v>0</v>
      </c>
      <c r="AH2" s="5" t="n">
        <v>0</v>
      </c>
      <c r="AI2" s="5" t="n">
        <v>0</v>
      </c>
      <c r="AJ2" s="5" t="n">
        <v>0</v>
      </c>
      <c r="AK2" s="5" t="n">
        <v>0</v>
      </c>
      <c r="AL2" s="5" t="n">
        <v>0</v>
      </c>
      <c r="AM2" s="5" t="n">
        <v>0</v>
      </c>
      <c r="AN2" s="5" t="n">
        <v>0</v>
      </c>
      <c r="AO2" s="5" t="n">
        <v>0</v>
      </c>
      <c r="AP2" s="5" t="n">
        <v>0</v>
      </c>
      <c r="AQ2" s="5" t="n">
        <v>0</v>
      </c>
      <c r="AR2" s="5" t="n">
        <v>0</v>
      </c>
      <c r="AS2" s="5" t="n">
        <v>0</v>
      </c>
      <c r="AT2" s="5" t="n">
        <v>0</v>
      </c>
      <c r="AU2" s="5" t="n">
        <v>0</v>
      </c>
      <c r="AV2" s="5" t="n">
        <v>0</v>
      </c>
      <c r="AW2" s="5" t="n">
        <v>0</v>
      </c>
      <c r="AX2" s="5" t="n">
        <v>0</v>
      </c>
      <c r="AY2" s="5" t="n">
        <v>0</v>
      </c>
      <c r="AZ2" s="5" t="n">
        <v>0</v>
      </c>
      <c r="BA2" s="5" t="n">
        <v>0</v>
      </c>
      <c r="BB2" s="5" t="n">
        <v>0</v>
      </c>
      <c r="BC2" s="5" t="n">
        <v>0</v>
      </c>
      <c r="BD2" s="5" t="n">
        <v>0</v>
      </c>
      <c r="BE2" s="0" t="n">
        <v>144</v>
      </c>
      <c r="BF2" s="0" t="n">
        <v>0</v>
      </c>
      <c r="BG2" s="0" t="n">
        <v>0</v>
      </c>
      <c r="BH2" s="0" t="n">
        <v>0</v>
      </c>
      <c r="BI2" s="0" t="n">
        <v>0</v>
      </c>
      <c r="BJ2" s="0" t="n">
        <v>0</v>
      </c>
      <c r="BK2" s="0" t="n">
        <v>0</v>
      </c>
      <c r="BL2" s="0" t="n">
        <v>0</v>
      </c>
      <c r="BM2" s="0" t="n">
        <v>0</v>
      </c>
      <c r="BN2" s="0" t="n">
        <v>0</v>
      </c>
      <c r="BO2" s="0" t="n">
        <v>0</v>
      </c>
      <c r="BP2" s="0" t="n">
        <v>0</v>
      </c>
      <c r="BQ2" s="0" t="n">
        <v>0</v>
      </c>
      <c r="BR2" s="0" t="n">
        <f aca="false">113/2</f>
        <v>56.5</v>
      </c>
      <c r="BS2" s="0" t="n">
        <v>0</v>
      </c>
      <c r="BT2" s="0" t="n">
        <v>0</v>
      </c>
      <c r="BU2" s="0" t="n">
        <v>0</v>
      </c>
      <c r="BV2" s="0" t="n">
        <v>0</v>
      </c>
      <c r="BW2" s="0" t="n">
        <v>0</v>
      </c>
      <c r="BX2" s="0" t="n">
        <v>0</v>
      </c>
      <c r="BY2" s="0" t="n">
        <v>0</v>
      </c>
      <c r="BZ2" s="0" t="n">
        <v>0</v>
      </c>
      <c r="CA2" s="0" t="n">
        <v>0</v>
      </c>
      <c r="CB2" s="0" t="n">
        <v>0</v>
      </c>
      <c r="CC2" s="0" t="n">
        <v>0</v>
      </c>
      <c r="CD2" s="0" t="n">
        <f aca="false">13.5/2</f>
        <v>6.75</v>
      </c>
      <c r="CE2" s="0" t="n">
        <v>5</v>
      </c>
      <c r="CF2" s="0" t="n">
        <v>0</v>
      </c>
      <c r="CG2" s="0" t="n">
        <v>25</v>
      </c>
      <c r="CH2" s="0" t="n">
        <v>3</v>
      </c>
      <c r="CI2" s="0" t="n">
        <f aca="false">114/2</f>
        <v>57</v>
      </c>
      <c r="CJ2" s="0" t="n">
        <v>10</v>
      </c>
      <c r="CK2" s="0" t="n">
        <v>0</v>
      </c>
      <c r="CL2" s="0" t="n">
        <v>0</v>
      </c>
      <c r="CM2" s="0" t="n">
        <v>50</v>
      </c>
      <c r="CN2" s="0" t="n">
        <v>50</v>
      </c>
      <c r="CO2" s="0" t="n">
        <v>0</v>
      </c>
      <c r="CP2" s="0" t="n">
        <v>0</v>
      </c>
      <c r="CQ2" s="0" t="n">
        <v>0</v>
      </c>
      <c r="CR2" s="0" t="n">
        <v>0</v>
      </c>
      <c r="CS2" s="0" t="n">
        <v>0</v>
      </c>
      <c r="CT2" s="0" t="n">
        <v>0</v>
      </c>
      <c r="CU2" s="0" t="n">
        <v>0</v>
      </c>
      <c r="CV2" s="0" t="n">
        <v>0</v>
      </c>
      <c r="CW2" s="0" t="n">
        <v>7.5</v>
      </c>
      <c r="CX2" s="0" t="n">
        <v>5</v>
      </c>
      <c r="CY2" s="0" t="s">
        <v>277</v>
      </c>
      <c r="CZ2" s="0" t="s">
        <v>278</v>
      </c>
    </row>
    <row r="3" customFormat="false" ht="14.25" hidden="false" customHeight="false" outlineLevel="0" collapsed="false">
      <c r="A3" s="0" t="s">
        <v>279</v>
      </c>
      <c r="B3" s="0" t="n">
        <v>0</v>
      </c>
      <c r="C3" s="5" t="n">
        <v>0</v>
      </c>
      <c r="D3" s="5" t="n">
        <v>0</v>
      </c>
      <c r="E3" s="5" t="n">
        <v>0</v>
      </c>
      <c r="F3" s="5" t="n">
        <v>0</v>
      </c>
      <c r="G3" s="5" t="n">
        <v>0</v>
      </c>
      <c r="H3" s="5" t="n">
        <v>0</v>
      </c>
      <c r="I3" s="5" t="n">
        <v>0</v>
      </c>
      <c r="J3" s="5" t="n">
        <v>0</v>
      </c>
      <c r="K3" s="5" t="n">
        <v>0</v>
      </c>
      <c r="L3" s="5" t="n">
        <v>0</v>
      </c>
      <c r="M3" s="5" t="n">
        <v>0</v>
      </c>
      <c r="N3" s="5" t="n">
        <v>0</v>
      </c>
      <c r="O3" s="5" t="n">
        <v>0</v>
      </c>
      <c r="P3" s="5" t="n">
        <v>0</v>
      </c>
      <c r="Q3" s="5" t="n">
        <v>0</v>
      </c>
      <c r="R3" s="5" t="n">
        <v>0</v>
      </c>
      <c r="S3" s="5" t="n">
        <v>0</v>
      </c>
      <c r="T3" s="5" t="n">
        <v>0</v>
      </c>
      <c r="U3" s="5" t="n">
        <v>0</v>
      </c>
      <c r="V3" s="5" t="n">
        <v>0</v>
      </c>
      <c r="W3" s="5" t="n">
        <v>0</v>
      </c>
      <c r="X3" s="5" t="n">
        <v>0</v>
      </c>
      <c r="Y3" s="5" t="n">
        <v>0</v>
      </c>
      <c r="Z3" s="5" t="n">
        <v>0</v>
      </c>
      <c r="AA3" s="5" t="n">
        <v>0</v>
      </c>
      <c r="AB3" s="5" t="n">
        <v>0</v>
      </c>
      <c r="AC3" s="5" t="n">
        <v>0</v>
      </c>
      <c r="AD3" s="5" t="n">
        <v>0</v>
      </c>
      <c r="AE3" s="5" t="n">
        <v>0</v>
      </c>
      <c r="AF3" s="0" t="n">
        <f aca="false">11/4</f>
        <v>2.75</v>
      </c>
      <c r="AG3" s="5" t="n">
        <v>0</v>
      </c>
      <c r="AH3" s="5" t="n">
        <v>0</v>
      </c>
      <c r="AI3" s="5" t="n">
        <v>0</v>
      </c>
      <c r="AJ3" s="5" t="n">
        <v>0</v>
      </c>
      <c r="AK3" s="5" t="n">
        <v>0</v>
      </c>
      <c r="AL3" s="5" t="n">
        <v>0</v>
      </c>
      <c r="AM3" s="5" t="n">
        <v>0</v>
      </c>
      <c r="AN3" s="5" t="n">
        <v>0</v>
      </c>
      <c r="AO3" s="5" t="n">
        <v>0</v>
      </c>
      <c r="AP3" s="5" t="n">
        <v>0</v>
      </c>
      <c r="AQ3" s="5" t="n">
        <v>0</v>
      </c>
      <c r="AR3" s="5" t="n">
        <v>0</v>
      </c>
      <c r="AS3" s="5" t="n">
        <v>0</v>
      </c>
      <c r="AT3" s="5" t="n">
        <v>0</v>
      </c>
      <c r="AU3" s="5" t="n">
        <v>0</v>
      </c>
      <c r="AV3" s="5" t="n">
        <v>0</v>
      </c>
      <c r="AW3" s="5" t="n">
        <v>0</v>
      </c>
      <c r="AX3" s="5" t="n">
        <v>0</v>
      </c>
      <c r="AY3" s="5" t="n">
        <v>0</v>
      </c>
      <c r="AZ3" s="5" t="n">
        <v>0</v>
      </c>
      <c r="BA3" s="5" t="n">
        <v>0</v>
      </c>
      <c r="BB3" s="5" t="n">
        <v>0</v>
      </c>
      <c r="BC3" s="5" t="n">
        <v>0</v>
      </c>
      <c r="BD3" s="0" t="n">
        <v>0</v>
      </c>
      <c r="BE3" s="0" t="n">
        <v>0</v>
      </c>
      <c r="BF3" s="0" t="n">
        <v>0</v>
      </c>
      <c r="BG3" s="0" t="n">
        <v>0</v>
      </c>
      <c r="BH3" s="0" t="n">
        <v>0</v>
      </c>
      <c r="BI3" s="0" t="n">
        <v>0</v>
      </c>
      <c r="BJ3" s="0" t="n">
        <v>0</v>
      </c>
      <c r="BK3" s="0" t="n">
        <v>0</v>
      </c>
      <c r="BL3" s="0" t="n">
        <v>0</v>
      </c>
      <c r="BM3" s="0" t="n">
        <v>0</v>
      </c>
      <c r="BN3" s="0" t="n">
        <v>0</v>
      </c>
      <c r="BO3" s="0" t="n">
        <v>0</v>
      </c>
      <c r="BP3" s="0" t="n">
        <v>0</v>
      </c>
      <c r="BQ3" s="0" t="n">
        <v>0</v>
      </c>
      <c r="BR3" s="0" t="n">
        <v>0</v>
      </c>
      <c r="BS3" s="0" t="n">
        <v>0</v>
      </c>
      <c r="BT3" s="0" t="n">
        <v>0</v>
      </c>
      <c r="BU3" s="0" t="n">
        <f aca="false">13/4</f>
        <v>3.25</v>
      </c>
      <c r="BV3" s="0" t="n">
        <v>100</v>
      </c>
      <c r="BW3" s="0" t="n">
        <v>0</v>
      </c>
      <c r="BX3" s="0" t="n">
        <v>5</v>
      </c>
      <c r="BY3" s="0" t="n">
        <v>0</v>
      </c>
      <c r="BZ3" s="0" t="n">
        <v>0</v>
      </c>
      <c r="CA3" s="0" t="n">
        <f aca="false">500/4</f>
        <v>125</v>
      </c>
      <c r="CB3" s="0" t="n">
        <v>10</v>
      </c>
      <c r="CC3" s="0" t="n">
        <v>0</v>
      </c>
      <c r="CD3" s="0" t="n">
        <v>0</v>
      </c>
      <c r="CE3" s="0" t="n">
        <v>0</v>
      </c>
      <c r="CF3" s="0" t="n">
        <v>4</v>
      </c>
      <c r="CG3" s="0" t="n">
        <v>25</v>
      </c>
      <c r="CH3" s="0" t="n">
        <f aca="false">6/4</f>
        <v>1.5</v>
      </c>
      <c r="CI3" s="0" t="n">
        <v>0</v>
      </c>
      <c r="CJ3" s="0" t="n">
        <v>7</v>
      </c>
      <c r="CK3" s="0" t="n">
        <v>11</v>
      </c>
      <c r="CL3" s="0" t="n">
        <v>0</v>
      </c>
      <c r="CM3" s="0" t="n">
        <v>0</v>
      </c>
      <c r="CN3" s="0" t="n">
        <v>50</v>
      </c>
      <c r="CO3" s="0" t="n">
        <v>0</v>
      </c>
      <c r="CP3" s="0" t="n">
        <v>0</v>
      </c>
      <c r="CQ3" s="0" t="n">
        <v>0</v>
      </c>
      <c r="CR3" s="0" t="n">
        <v>0</v>
      </c>
      <c r="CS3" s="0" t="n">
        <v>0</v>
      </c>
      <c r="CT3" s="0" t="n">
        <v>0</v>
      </c>
      <c r="CU3" s="0" t="n">
        <v>0</v>
      </c>
      <c r="CV3" s="0" t="n">
        <v>0</v>
      </c>
      <c r="CW3" s="0" t="n">
        <v>0</v>
      </c>
      <c r="CX3" s="0" t="n">
        <v>0</v>
      </c>
      <c r="CY3" s="0" t="s">
        <v>280</v>
      </c>
      <c r="CZ3" s="0" t="s">
        <v>88</v>
      </c>
    </row>
    <row r="4" customFormat="false" ht="14.25" hidden="false" customHeight="false" outlineLevel="0" collapsed="false">
      <c r="A4" s="0" t="s">
        <v>281</v>
      </c>
      <c r="B4" s="0" t="n">
        <v>0</v>
      </c>
      <c r="C4" s="5" t="n">
        <v>0</v>
      </c>
      <c r="D4" s="5" t="n">
        <v>0</v>
      </c>
      <c r="E4" s="5" t="n">
        <v>0</v>
      </c>
      <c r="F4" s="5" t="n">
        <v>0</v>
      </c>
      <c r="G4" s="5" t="n">
        <v>0</v>
      </c>
      <c r="H4" s="5" t="n">
        <v>0</v>
      </c>
      <c r="I4" s="5" t="n">
        <v>0</v>
      </c>
      <c r="J4" s="5" t="n">
        <v>0</v>
      </c>
      <c r="K4" s="5" t="n">
        <v>0</v>
      </c>
      <c r="L4" s="5" t="n">
        <v>0</v>
      </c>
      <c r="M4" s="5" t="n">
        <v>0</v>
      </c>
      <c r="N4" s="5" t="n">
        <v>0</v>
      </c>
      <c r="O4" s="5" t="n">
        <v>0</v>
      </c>
      <c r="P4" s="5" t="n">
        <v>0</v>
      </c>
      <c r="Q4" s="5" t="n">
        <v>0</v>
      </c>
      <c r="R4" s="5" t="n">
        <v>0</v>
      </c>
      <c r="S4" s="5" t="n">
        <v>0</v>
      </c>
      <c r="T4" s="5" t="n">
        <v>0</v>
      </c>
      <c r="U4" s="5" t="n">
        <v>0</v>
      </c>
      <c r="V4" s="5" t="n">
        <v>0</v>
      </c>
      <c r="W4" s="5" t="n">
        <v>0</v>
      </c>
      <c r="X4" s="5" t="n">
        <v>0</v>
      </c>
      <c r="Y4" s="5" t="n">
        <v>0</v>
      </c>
      <c r="Z4" s="5" t="n">
        <v>0</v>
      </c>
      <c r="AA4" s="5" t="n">
        <v>0</v>
      </c>
      <c r="AB4" s="5" t="n">
        <v>0</v>
      </c>
      <c r="AC4" s="5" t="n">
        <v>0</v>
      </c>
      <c r="AD4" s="5" t="n">
        <v>0</v>
      </c>
      <c r="AE4" s="5" t="n">
        <v>0</v>
      </c>
      <c r="AF4" s="5" t="n">
        <v>0</v>
      </c>
      <c r="AG4" s="5" t="n">
        <v>0</v>
      </c>
      <c r="AH4" s="5" t="n">
        <v>0</v>
      </c>
      <c r="AI4" s="5" t="n">
        <v>0</v>
      </c>
      <c r="AJ4" s="5" t="n">
        <v>0</v>
      </c>
      <c r="AK4" s="5" t="n">
        <v>0</v>
      </c>
      <c r="AL4" s="5" t="n">
        <v>0</v>
      </c>
      <c r="AM4" s="5" t="n">
        <v>0</v>
      </c>
      <c r="AN4" s="5" t="n">
        <v>0</v>
      </c>
      <c r="AO4" s="5" t="n">
        <v>0</v>
      </c>
      <c r="AP4" s="5" t="n">
        <v>0</v>
      </c>
      <c r="AQ4" s="5" t="n">
        <v>0</v>
      </c>
      <c r="AR4" s="5" t="n">
        <v>0</v>
      </c>
      <c r="AS4" s="5" t="n">
        <v>0</v>
      </c>
      <c r="AT4" s="5" t="n">
        <v>0</v>
      </c>
      <c r="AU4" s="5" t="n">
        <v>0</v>
      </c>
      <c r="AV4" s="5" t="n">
        <v>0</v>
      </c>
      <c r="AW4" s="5" t="n">
        <v>0</v>
      </c>
      <c r="AX4" s="5" t="n">
        <v>0</v>
      </c>
      <c r="AY4" s="5" t="n">
        <v>0</v>
      </c>
      <c r="AZ4" s="5" t="n">
        <v>0</v>
      </c>
      <c r="BA4" s="5" t="n">
        <v>0</v>
      </c>
      <c r="BB4" s="5" t="n">
        <v>0</v>
      </c>
      <c r="BC4" s="5" t="n">
        <v>0</v>
      </c>
      <c r="BD4" s="0" t="n">
        <v>0</v>
      </c>
      <c r="BE4" s="0" t="n">
        <v>0</v>
      </c>
      <c r="BF4" s="0" t="n">
        <v>0</v>
      </c>
      <c r="BG4" s="0" t="n">
        <v>0</v>
      </c>
      <c r="BH4" s="0" t="n">
        <v>0</v>
      </c>
      <c r="BI4" s="0" t="n">
        <v>0</v>
      </c>
      <c r="BJ4" s="0" t="n">
        <v>0</v>
      </c>
      <c r="BK4" s="0" t="n">
        <f aca="false">40/8</f>
        <v>5</v>
      </c>
      <c r="BL4" s="0" t="n">
        <v>0</v>
      </c>
      <c r="BM4" s="0" t="n">
        <f aca="false">150/8</f>
        <v>18.75</v>
      </c>
      <c r="BN4" s="0" t="n">
        <f aca="false">340/8</f>
        <v>42.5</v>
      </c>
      <c r="BO4" s="0" t="n">
        <v>0</v>
      </c>
      <c r="BP4" s="0" t="n">
        <v>0</v>
      </c>
      <c r="BQ4" s="0" t="n">
        <f aca="false">36/8</f>
        <v>4.5</v>
      </c>
      <c r="BR4" s="0" t="n">
        <v>0</v>
      </c>
      <c r="BS4" s="0" t="n">
        <v>0</v>
      </c>
      <c r="BT4" s="0" t="n">
        <v>1</v>
      </c>
      <c r="BU4" s="0" t="n">
        <v>0</v>
      </c>
      <c r="BV4" s="0" t="n">
        <v>50</v>
      </c>
      <c r="BW4" s="0" t="n">
        <v>0</v>
      </c>
      <c r="BX4" s="0" t="n">
        <v>0</v>
      </c>
      <c r="BY4" s="0" t="n">
        <v>0</v>
      </c>
      <c r="BZ4" s="0" t="n">
        <v>0</v>
      </c>
      <c r="CA4" s="0" t="n">
        <v>0</v>
      </c>
      <c r="CB4" s="0" t="n">
        <v>0</v>
      </c>
      <c r="CC4" s="0" t="n">
        <v>0</v>
      </c>
      <c r="CD4" s="0" t="n">
        <v>0.62</v>
      </c>
      <c r="CE4" s="0" t="n">
        <v>0</v>
      </c>
      <c r="CF4" s="0" t="n">
        <v>0</v>
      </c>
      <c r="CG4" s="0" t="n">
        <v>0</v>
      </c>
      <c r="CH4" s="0" t="n">
        <v>0</v>
      </c>
      <c r="CI4" s="0" t="n">
        <v>0</v>
      </c>
      <c r="CJ4" s="0" t="n">
        <v>0</v>
      </c>
      <c r="CK4" s="0" t="n">
        <v>0</v>
      </c>
      <c r="CL4" s="0" t="n">
        <v>0</v>
      </c>
      <c r="CM4" s="0" t="n">
        <v>0</v>
      </c>
      <c r="CN4" s="0" t="n">
        <v>0</v>
      </c>
      <c r="CO4" s="0" t="n">
        <v>0</v>
      </c>
      <c r="CP4" s="0" t="n">
        <v>0</v>
      </c>
      <c r="CQ4" s="0" t="n">
        <v>0</v>
      </c>
      <c r="CR4" s="0" t="n">
        <v>0</v>
      </c>
      <c r="CS4" s="0" t="n">
        <v>0</v>
      </c>
      <c r="CT4" s="0" t="n">
        <v>0</v>
      </c>
      <c r="CU4" s="0" t="n">
        <v>0</v>
      </c>
      <c r="CV4" s="0" t="n">
        <v>0</v>
      </c>
      <c r="CW4" s="0" t="n">
        <v>0</v>
      </c>
      <c r="CX4" s="0" t="n">
        <v>0</v>
      </c>
      <c r="CY4" s="0" t="s">
        <v>282</v>
      </c>
      <c r="CZ4" s="0" t="s">
        <v>283</v>
      </c>
    </row>
    <row r="5" customFormat="false" ht="14.25" hidden="false" customHeight="false" outlineLevel="0" collapsed="false">
      <c r="A5" s="0" t="s">
        <v>284</v>
      </c>
      <c r="B5" s="0" t="n">
        <v>0</v>
      </c>
      <c r="C5" s="5" t="n">
        <v>0</v>
      </c>
      <c r="D5" s="5" t="n">
        <v>0</v>
      </c>
      <c r="E5" s="5" t="n">
        <v>0</v>
      </c>
      <c r="F5" s="5" t="n">
        <v>0</v>
      </c>
      <c r="G5" s="5" t="n">
        <v>0</v>
      </c>
      <c r="H5" s="5" t="n">
        <v>0</v>
      </c>
      <c r="I5" s="5" t="n">
        <v>0</v>
      </c>
      <c r="J5" s="5" t="n">
        <v>0</v>
      </c>
      <c r="K5" s="5" t="n">
        <v>0</v>
      </c>
      <c r="L5" s="5" t="n">
        <v>0</v>
      </c>
      <c r="M5" s="5" t="n">
        <v>0</v>
      </c>
      <c r="N5" s="5" t="n">
        <v>0</v>
      </c>
      <c r="O5" s="5" t="n">
        <v>0</v>
      </c>
      <c r="P5" s="5" t="n">
        <v>0</v>
      </c>
      <c r="Q5" s="5" t="n">
        <v>0</v>
      </c>
      <c r="R5" s="5" t="n">
        <v>0</v>
      </c>
      <c r="S5" s="5" t="n">
        <v>0</v>
      </c>
      <c r="T5" s="5" t="n">
        <v>0</v>
      </c>
      <c r="U5" s="5" t="n">
        <v>0</v>
      </c>
      <c r="V5" s="5" t="n">
        <v>0</v>
      </c>
      <c r="W5" s="5" t="n">
        <v>0</v>
      </c>
      <c r="X5" s="5" t="n">
        <v>0</v>
      </c>
      <c r="Y5" s="5" t="n">
        <v>0</v>
      </c>
      <c r="Z5" s="5" t="n">
        <v>0</v>
      </c>
      <c r="AA5" s="5" t="n">
        <v>0</v>
      </c>
      <c r="AB5" s="5" t="n">
        <v>0</v>
      </c>
      <c r="AC5" s="5" t="n">
        <v>0</v>
      </c>
      <c r="AD5" s="5" t="n">
        <v>0</v>
      </c>
      <c r="AE5" s="5" t="n">
        <v>0</v>
      </c>
      <c r="AF5" s="5" t="n">
        <v>0</v>
      </c>
      <c r="AG5" s="5" t="n">
        <v>0</v>
      </c>
      <c r="AH5" s="5" t="n">
        <v>0</v>
      </c>
      <c r="AI5" s="5" t="n">
        <v>0</v>
      </c>
      <c r="AJ5" s="5" t="n">
        <v>0</v>
      </c>
      <c r="AK5" s="5" t="n">
        <v>0</v>
      </c>
      <c r="AL5" s="5" t="n">
        <v>0</v>
      </c>
      <c r="AM5" s="5" t="n">
        <v>0</v>
      </c>
      <c r="AN5" s="5" t="n">
        <v>0</v>
      </c>
      <c r="AO5" s="5" t="n">
        <v>0</v>
      </c>
      <c r="AP5" s="5" t="n">
        <v>0</v>
      </c>
      <c r="AQ5" s="5" t="n">
        <v>0</v>
      </c>
      <c r="AR5" s="5" t="n">
        <v>0</v>
      </c>
      <c r="AS5" s="5" t="n">
        <v>0</v>
      </c>
      <c r="AT5" s="5" t="n">
        <v>0</v>
      </c>
      <c r="AU5" s="5" t="n">
        <v>0</v>
      </c>
      <c r="AV5" s="5" t="n">
        <v>0</v>
      </c>
      <c r="AW5" s="5" t="n">
        <v>0</v>
      </c>
      <c r="AX5" s="5" t="n">
        <v>0</v>
      </c>
      <c r="AY5" s="5" t="n">
        <v>0</v>
      </c>
      <c r="AZ5" s="5" t="n">
        <v>0</v>
      </c>
      <c r="BA5" s="5" t="n">
        <v>0</v>
      </c>
      <c r="BB5" s="5" t="n">
        <v>0</v>
      </c>
      <c r="BC5" s="5" t="n">
        <v>0</v>
      </c>
      <c r="BD5" s="0" t="n">
        <v>0</v>
      </c>
      <c r="BE5" s="0" t="n">
        <v>0</v>
      </c>
      <c r="BF5" s="0" t="n">
        <v>0</v>
      </c>
      <c r="BG5" s="0" t="n">
        <v>0</v>
      </c>
      <c r="BH5" s="0" t="n">
        <v>0</v>
      </c>
      <c r="BI5" s="0" t="n">
        <v>0</v>
      </c>
      <c r="BJ5" s="0" t="n">
        <v>0</v>
      </c>
      <c r="BK5" s="0" t="n">
        <v>0</v>
      </c>
      <c r="BL5" s="0" t="n">
        <v>0</v>
      </c>
      <c r="BM5" s="0" t="n">
        <v>46.87</v>
      </c>
      <c r="BN5" s="0" t="n">
        <v>0</v>
      </c>
      <c r="BO5" s="0" t="n">
        <v>0</v>
      </c>
      <c r="BP5" s="0" t="n">
        <v>3</v>
      </c>
      <c r="BQ5" s="0" t="n">
        <v>0</v>
      </c>
      <c r="BR5" s="0" t="n">
        <v>0</v>
      </c>
      <c r="BS5" s="0" t="n">
        <v>0</v>
      </c>
      <c r="BT5" s="0" t="n">
        <f aca="false">14.4/4</f>
        <v>3.6</v>
      </c>
      <c r="BU5" s="0" t="n">
        <v>0</v>
      </c>
      <c r="BV5" s="0" t="n">
        <v>0</v>
      </c>
      <c r="BW5" s="0" t="n">
        <v>151.87</v>
      </c>
      <c r="BX5" s="0" t="n">
        <v>0</v>
      </c>
      <c r="BY5" s="0" t="n">
        <v>0</v>
      </c>
      <c r="BZ5" s="0" t="n">
        <v>0</v>
      </c>
      <c r="CA5" s="0" t="n">
        <v>0</v>
      </c>
      <c r="CB5" s="0" t="n">
        <v>0</v>
      </c>
      <c r="CC5" s="0" t="n">
        <v>0</v>
      </c>
      <c r="CD5" s="0" t="n">
        <v>7.5</v>
      </c>
      <c r="CE5" s="0" t="n">
        <v>0</v>
      </c>
      <c r="CF5" s="0" t="n">
        <v>0</v>
      </c>
      <c r="CG5" s="0" t="n">
        <v>0</v>
      </c>
      <c r="CH5" s="0" t="n">
        <v>0</v>
      </c>
      <c r="CI5" s="0" t="n">
        <v>0</v>
      </c>
      <c r="CJ5" s="0" t="n">
        <v>0</v>
      </c>
      <c r="CK5" s="0" t="n">
        <v>0</v>
      </c>
      <c r="CL5" s="0" t="n">
        <v>0</v>
      </c>
      <c r="CM5" s="0" t="n">
        <v>0</v>
      </c>
      <c r="CN5" s="0" t="n">
        <v>0</v>
      </c>
      <c r="CO5" s="0" t="n">
        <v>0</v>
      </c>
      <c r="CP5" s="0" t="n">
        <v>0</v>
      </c>
      <c r="CQ5" s="0" t="n">
        <v>0</v>
      </c>
      <c r="CR5" s="4" t="n">
        <v>13.43</v>
      </c>
      <c r="CS5" s="0" t="n">
        <v>0</v>
      </c>
      <c r="CT5" s="0" t="n">
        <v>0.31</v>
      </c>
      <c r="CU5" s="0" t="n">
        <v>0</v>
      </c>
      <c r="CV5" s="0" t="n">
        <v>0</v>
      </c>
      <c r="CW5" s="0" t="n">
        <v>0</v>
      </c>
      <c r="CX5" s="0" t="n">
        <v>0</v>
      </c>
      <c r="CY5" s="0" t="s">
        <v>285</v>
      </c>
      <c r="CZ5" s="0" t="s">
        <v>88</v>
      </c>
    </row>
    <row r="6" customFormat="false" ht="14.25" hidden="false" customHeight="false" outlineLevel="0" collapsed="false">
      <c r="A6" s="0" t="s">
        <v>286</v>
      </c>
      <c r="B6" s="0" t="n">
        <v>0</v>
      </c>
      <c r="C6" s="5" t="n">
        <v>0</v>
      </c>
      <c r="D6" s="5" t="n">
        <v>0</v>
      </c>
      <c r="E6" s="5" t="n">
        <v>0</v>
      </c>
      <c r="F6" s="5" t="n">
        <v>0</v>
      </c>
      <c r="G6" s="5" t="n">
        <v>0</v>
      </c>
      <c r="H6" s="5" t="n">
        <v>0</v>
      </c>
      <c r="I6" s="5" t="n">
        <v>0</v>
      </c>
      <c r="J6" s="5" t="n">
        <v>0</v>
      </c>
      <c r="K6" s="5" t="n">
        <v>0</v>
      </c>
      <c r="L6" s="5" t="n">
        <v>0</v>
      </c>
      <c r="M6" s="5" t="n">
        <v>0</v>
      </c>
      <c r="N6" s="5" t="n">
        <v>0</v>
      </c>
      <c r="O6" s="5" t="n">
        <v>0</v>
      </c>
      <c r="P6" s="5" t="n">
        <v>0</v>
      </c>
      <c r="Q6" s="5" t="n">
        <v>0</v>
      </c>
      <c r="R6" s="5" t="n">
        <v>0</v>
      </c>
      <c r="S6" s="5" t="n">
        <v>0</v>
      </c>
      <c r="T6" s="5" t="n">
        <v>0</v>
      </c>
      <c r="U6" s="5" t="n">
        <v>0</v>
      </c>
      <c r="V6" s="5" t="n">
        <v>0</v>
      </c>
      <c r="W6" s="5" t="n">
        <v>0</v>
      </c>
      <c r="X6" s="5" t="n">
        <v>0</v>
      </c>
      <c r="Y6" s="5" t="n">
        <v>0</v>
      </c>
      <c r="Z6" s="5" t="n">
        <v>0</v>
      </c>
      <c r="AA6" s="5" t="n">
        <v>0</v>
      </c>
      <c r="AB6" s="5" t="n">
        <v>0</v>
      </c>
      <c r="AC6" s="5" t="n">
        <v>0</v>
      </c>
      <c r="AD6" s="5" t="n">
        <v>0</v>
      </c>
      <c r="AE6" s="5" t="n">
        <v>0</v>
      </c>
      <c r="AF6" s="5" t="n">
        <v>0</v>
      </c>
      <c r="AG6" s="5" t="n">
        <v>0</v>
      </c>
      <c r="AH6" s="5" t="n">
        <v>0</v>
      </c>
      <c r="AI6" s="5" t="n">
        <v>0</v>
      </c>
      <c r="AJ6" s="5" t="n">
        <v>0</v>
      </c>
      <c r="AK6" s="5" t="n">
        <v>0</v>
      </c>
      <c r="AL6" s="5" t="n">
        <v>0</v>
      </c>
      <c r="AM6" s="5" t="n">
        <v>0</v>
      </c>
      <c r="AN6" s="5" t="n">
        <v>0</v>
      </c>
      <c r="AO6" s="5" t="n">
        <v>0</v>
      </c>
      <c r="AP6" s="5" t="n">
        <v>0</v>
      </c>
      <c r="AQ6" s="5" t="n">
        <v>0</v>
      </c>
      <c r="AR6" s="5" t="n">
        <v>0</v>
      </c>
      <c r="AS6" s="5" t="n">
        <v>0</v>
      </c>
      <c r="AT6" s="5" t="n">
        <v>0</v>
      </c>
      <c r="AU6" s="5" t="n">
        <v>0</v>
      </c>
      <c r="AV6" s="5" t="n">
        <v>0</v>
      </c>
      <c r="AW6" s="5" t="n">
        <v>0</v>
      </c>
      <c r="AX6" s="5" t="n">
        <v>0</v>
      </c>
      <c r="AY6" s="5" t="n">
        <v>0</v>
      </c>
      <c r="AZ6" s="5" t="n">
        <v>0</v>
      </c>
      <c r="BA6" s="5" t="n">
        <v>0</v>
      </c>
      <c r="BB6" s="5" t="n">
        <v>0</v>
      </c>
      <c r="BC6" s="5" t="n">
        <v>0</v>
      </c>
      <c r="BD6" s="0" t="n">
        <v>0</v>
      </c>
      <c r="BE6" s="0" t="n">
        <v>0</v>
      </c>
      <c r="BF6" s="0" t="n">
        <v>1.1</v>
      </c>
      <c r="BG6" s="0" t="n">
        <v>0</v>
      </c>
      <c r="BH6" s="0" t="n">
        <v>0</v>
      </c>
      <c r="BI6" s="0" t="n">
        <v>0</v>
      </c>
      <c r="BJ6" s="0" t="n">
        <v>0</v>
      </c>
      <c r="BK6" s="0" t="n">
        <v>0</v>
      </c>
      <c r="BL6" s="0" t="n">
        <v>0</v>
      </c>
      <c r="BM6" s="0" t="n">
        <v>0</v>
      </c>
      <c r="BN6" s="0" t="n">
        <v>28.33</v>
      </c>
      <c r="BO6" s="0" t="n">
        <f aca="false">3/6</f>
        <v>0.5</v>
      </c>
      <c r="BP6" s="0" t="n">
        <v>0</v>
      </c>
      <c r="BQ6" s="0" t="n">
        <v>0</v>
      </c>
      <c r="BR6" s="0" t="n">
        <v>0</v>
      </c>
      <c r="BS6" s="0" t="n">
        <v>0</v>
      </c>
      <c r="BT6" s="0" t="n">
        <v>0</v>
      </c>
      <c r="BU6" s="0" t="n">
        <v>0</v>
      </c>
      <c r="BV6" s="0" t="n">
        <v>0</v>
      </c>
      <c r="BW6" s="0" t="n">
        <f aca="false">121.5/6</f>
        <v>20.25</v>
      </c>
      <c r="BX6" s="0" t="n">
        <v>0</v>
      </c>
      <c r="BY6" s="0" t="n">
        <v>0</v>
      </c>
      <c r="BZ6" s="0" t="n">
        <v>0</v>
      </c>
      <c r="CA6" s="0" t="n">
        <v>0</v>
      </c>
      <c r="CB6" s="0" t="n">
        <v>0</v>
      </c>
      <c r="CC6" s="0" t="n">
        <v>0</v>
      </c>
      <c r="CD6" s="0" t="n">
        <v>0</v>
      </c>
      <c r="CE6" s="0" t="n">
        <v>0</v>
      </c>
      <c r="CF6" s="0" t="n">
        <v>0</v>
      </c>
      <c r="CG6" s="0" t="n">
        <v>0</v>
      </c>
      <c r="CH6" s="0" t="n">
        <v>0</v>
      </c>
      <c r="CI6" s="0" t="n">
        <f aca="false">228/6</f>
        <v>38</v>
      </c>
      <c r="CJ6" s="0" t="n">
        <v>0</v>
      </c>
      <c r="CK6" s="0" t="n">
        <v>0</v>
      </c>
      <c r="CL6" s="0" t="n">
        <v>0</v>
      </c>
      <c r="CM6" s="0" t="n">
        <v>0</v>
      </c>
      <c r="CN6" s="0" t="n">
        <v>0</v>
      </c>
      <c r="CO6" s="0" t="n">
        <v>33.33</v>
      </c>
      <c r="CP6" s="0" t="n">
        <v>0</v>
      </c>
      <c r="CQ6" s="0" t="n">
        <v>0</v>
      </c>
      <c r="CR6" s="0" t="n">
        <v>1.6</v>
      </c>
      <c r="CS6" s="0" t="n">
        <v>0</v>
      </c>
      <c r="CT6" s="0" t="n">
        <v>0</v>
      </c>
      <c r="CU6" s="0" t="n">
        <v>0</v>
      </c>
      <c r="CV6" s="0" t="n">
        <v>0</v>
      </c>
      <c r="CW6" s="0" t="n">
        <v>0</v>
      </c>
      <c r="CX6" s="0" t="n">
        <v>0</v>
      </c>
      <c r="CY6" s="0" t="s">
        <v>287</v>
      </c>
      <c r="CZ6" s="0" t="s">
        <v>288</v>
      </c>
    </row>
    <row r="7" customFormat="false" ht="14.25" hidden="false" customHeight="false" outlineLevel="0" collapsed="false">
      <c r="A7" s="0" t="s">
        <v>289</v>
      </c>
      <c r="B7" s="0" t="n">
        <f aca="false">350/4</f>
        <v>87.5</v>
      </c>
      <c r="C7" s="5" t="n">
        <v>0</v>
      </c>
      <c r="D7" s="5" t="n">
        <v>0</v>
      </c>
      <c r="E7" s="5" t="n">
        <v>0</v>
      </c>
      <c r="F7" s="5" t="n">
        <v>0</v>
      </c>
      <c r="G7" s="5" t="n">
        <v>0</v>
      </c>
      <c r="H7" s="5" t="n">
        <v>0</v>
      </c>
      <c r="I7" s="5" t="n">
        <v>0</v>
      </c>
      <c r="J7" s="5" t="n">
        <v>0</v>
      </c>
      <c r="K7" s="5" t="n">
        <v>0</v>
      </c>
      <c r="L7" s="5" t="n">
        <v>0</v>
      </c>
      <c r="M7" s="5" t="n">
        <v>0</v>
      </c>
      <c r="N7" s="5" t="n">
        <v>0</v>
      </c>
      <c r="O7" s="5" t="n">
        <v>0</v>
      </c>
      <c r="P7" s="5" t="n">
        <v>0</v>
      </c>
      <c r="Q7" s="5" t="n">
        <v>0</v>
      </c>
      <c r="R7" s="5" t="n">
        <v>0</v>
      </c>
      <c r="S7" s="5" t="n">
        <v>0</v>
      </c>
      <c r="T7" s="5" t="n">
        <v>0</v>
      </c>
      <c r="U7" s="5" t="n">
        <v>0</v>
      </c>
      <c r="V7" s="5" t="n">
        <v>0</v>
      </c>
      <c r="W7" s="5" t="n">
        <v>0</v>
      </c>
      <c r="X7" s="5" t="n">
        <v>0</v>
      </c>
      <c r="Y7" s="5" t="n">
        <v>0</v>
      </c>
      <c r="Z7" s="5" t="n">
        <v>0</v>
      </c>
      <c r="AA7" s="5" t="n">
        <v>0</v>
      </c>
      <c r="AB7" s="5" t="n">
        <v>0</v>
      </c>
      <c r="AC7" s="5" t="n">
        <v>0</v>
      </c>
      <c r="AD7" s="5" t="n">
        <v>0</v>
      </c>
      <c r="AE7" s="5" t="n">
        <v>0</v>
      </c>
      <c r="AF7" s="5" t="n">
        <v>0</v>
      </c>
      <c r="AG7" s="5" t="n">
        <v>0</v>
      </c>
      <c r="AH7" s="5" t="n">
        <v>0</v>
      </c>
      <c r="AI7" s="5" t="n">
        <v>0</v>
      </c>
      <c r="AJ7" s="5" t="n">
        <v>0</v>
      </c>
      <c r="AK7" s="5" t="n">
        <v>0</v>
      </c>
      <c r="AL7" s="5" t="n">
        <v>0</v>
      </c>
      <c r="AM7" s="5" t="n">
        <v>0</v>
      </c>
      <c r="AN7" s="5" t="n">
        <v>0</v>
      </c>
      <c r="AO7" s="5" t="n">
        <v>0</v>
      </c>
      <c r="AP7" s="5" t="n">
        <v>0</v>
      </c>
      <c r="AQ7" s="5" t="n">
        <v>0</v>
      </c>
      <c r="AR7" s="5" t="n">
        <v>15</v>
      </c>
      <c r="AS7" s="5" t="n">
        <v>0</v>
      </c>
      <c r="AT7" s="5" t="n">
        <v>0</v>
      </c>
      <c r="AU7" s="5" t="n">
        <v>0</v>
      </c>
      <c r="AV7" s="5" t="n">
        <v>0</v>
      </c>
      <c r="AW7" s="5" t="n">
        <v>0</v>
      </c>
      <c r="AX7" s="5" t="n">
        <v>0</v>
      </c>
      <c r="AY7" s="5" t="n">
        <v>0</v>
      </c>
      <c r="AZ7" s="5" t="n">
        <v>0</v>
      </c>
      <c r="BA7" s="5" t="n">
        <v>0</v>
      </c>
      <c r="BB7" s="5" t="n">
        <v>0</v>
      </c>
      <c r="BC7" s="5" t="n">
        <v>0</v>
      </c>
      <c r="BD7" s="0" t="n">
        <v>0</v>
      </c>
      <c r="BE7" s="0" t="n">
        <v>0</v>
      </c>
      <c r="BF7" s="0" t="n">
        <v>0</v>
      </c>
      <c r="BG7" s="0" t="n">
        <f aca="false">450/4</f>
        <v>112.5</v>
      </c>
      <c r="BH7" s="0" t="n">
        <v>0</v>
      </c>
      <c r="BI7" s="0" t="n">
        <v>0</v>
      </c>
      <c r="BJ7" s="0" t="n">
        <v>5</v>
      </c>
      <c r="BK7" s="0" t="n">
        <v>0</v>
      </c>
      <c r="BL7" s="0" t="n">
        <f aca="false">225/4</f>
        <v>56.25</v>
      </c>
      <c r="BM7" s="0" t="n">
        <v>0</v>
      </c>
      <c r="BN7" s="0" t="n">
        <v>0</v>
      </c>
      <c r="BO7" s="0" t="n">
        <v>0</v>
      </c>
      <c r="BP7" s="0" t="n">
        <v>0</v>
      </c>
      <c r="BQ7" s="0" t="n">
        <v>0</v>
      </c>
      <c r="BR7" s="0" t="n">
        <v>0</v>
      </c>
      <c r="BS7" s="0" t="n">
        <v>0</v>
      </c>
      <c r="BT7" s="0" t="n">
        <v>0</v>
      </c>
      <c r="BU7" s="0" t="n">
        <v>0</v>
      </c>
      <c r="BV7" s="0" t="n">
        <v>0</v>
      </c>
      <c r="BW7" s="0" t="n">
        <v>0</v>
      </c>
      <c r="BX7" s="0" t="n">
        <v>0</v>
      </c>
      <c r="BY7" s="0" t="n">
        <v>0</v>
      </c>
      <c r="BZ7" s="0" t="n">
        <v>0</v>
      </c>
      <c r="CA7" s="0" t="n">
        <v>0</v>
      </c>
      <c r="CB7" s="0" t="n">
        <v>0</v>
      </c>
      <c r="CC7" s="0" t="n">
        <v>5</v>
      </c>
      <c r="CD7" s="0" t="n">
        <v>0</v>
      </c>
      <c r="CE7" s="0" t="n">
        <v>0</v>
      </c>
      <c r="CF7" s="0" t="n">
        <v>0</v>
      </c>
      <c r="CG7" s="0" t="n">
        <v>0</v>
      </c>
      <c r="CH7" s="0" t="n">
        <f aca="false">3/4</f>
        <v>0.75</v>
      </c>
      <c r="CI7" s="0" t="n">
        <v>0</v>
      </c>
      <c r="CJ7" s="0" t="n">
        <f aca="false">10/4</f>
        <v>2.5</v>
      </c>
      <c r="CK7" s="0" t="n">
        <v>0</v>
      </c>
      <c r="CL7" s="0" t="n">
        <v>0</v>
      </c>
      <c r="CM7" s="0" t="n">
        <v>0</v>
      </c>
      <c r="CN7" s="0" t="n">
        <v>0</v>
      </c>
      <c r="CO7" s="0" t="n">
        <v>0</v>
      </c>
      <c r="CP7" s="0" t="n">
        <f aca="false">900/4</f>
        <v>225</v>
      </c>
      <c r="CQ7" s="0" t="n">
        <v>1</v>
      </c>
      <c r="CR7" s="0" t="n">
        <v>0</v>
      </c>
      <c r="CS7" s="0" t="n">
        <v>0</v>
      </c>
      <c r="CT7" s="0" t="n">
        <v>0</v>
      </c>
      <c r="CU7" s="0" t="n">
        <v>0.31</v>
      </c>
      <c r="CV7" s="0" t="n">
        <f aca="false">50/4</f>
        <v>12.5</v>
      </c>
      <c r="CW7" s="0" t="n">
        <v>0</v>
      </c>
      <c r="CX7" s="0" t="n">
        <f aca="false">30/4</f>
        <v>7.5</v>
      </c>
      <c r="CY7" s="0" t="s">
        <v>290</v>
      </c>
      <c r="CZ7" s="0" t="s">
        <v>88</v>
      </c>
    </row>
    <row r="8" customFormat="false" ht="13.8" hidden="false" customHeight="false" outlineLevel="0" collapsed="false">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row>
    <row r="9" customFormat="false" ht="13.9" hidden="false" customHeight="true" outlineLevel="0" collapsed="false">
      <c r="C9" s="5"/>
      <c r="D9" s="5"/>
      <c r="E9" s="5"/>
      <c r="F9" s="5"/>
      <c r="G9" s="5"/>
      <c r="H9" s="5"/>
      <c r="I9" s="5"/>
      <c r="J9" s="5"/>
      <c r="K9" s="5"/>
      <c r="L9" s="5"/>
      <c r="M9" s="5"/>
      <c r="N9" s="5"/>
      <c r="O9" s="5"/>
      <c r="P9" s="5"/>
      <c r="Q9" s="5"/>
      <c r="R9" s="5"/>
      <c r="S9" s="5"/>
      <c r="T9" s="5"/>
      <c r="U9" s="5"/>
      <c r="V9" s="5"/>
      <c r="W9" s="5"/>
      <c r="X9" s="5"/>
      <c r="Y9" s="5"/>
      <c r="Z9" s="5"/>
      <c r="AA9" s="5"/>
      <c r="AB9" s="5"/>
      <c r="AE9" s="5"/>
      <c r="AF9" s="5"/>
      <c r="AG9" s="5"/>
      <c r="AH9" s="5"/>
      <c r="AN9" s="5"/>
      <c r="AO9" s="5"/>
      <c r="AP9" s="5"/>
      <c r="AQ9" s="5"/>
      <c r="AR9" s="5"/>
      <c r="AT9" s="5"/>
      <c r="AU9" s="5"/>
      <c r="AV9" s="5"/>
      <c r="AW9" s="5"/>
      <c r="AX9" s="5"/>
      <c r="AY9" s="5"/>
      <c r="AZ9" s="5"/>
      <c r="BA9" s="5"/>
      <c r="BB9" s="5"/>
      <c r="BC9" s="5"/>
    </row>
    <row r="10" customFormat="false" ht="13.8" hidden="false" customHeight="false" outlineLevel="0" collapsed="false">
      <c r="C10" s="5"/>
      <c r="D10" s="5"/>
      <c r="E10" s="5"/>
      <c r="F10" s="5"/>
      <c r="G10" s="5"/>
      <c r="H10" s="5"/>
      <c r="I10" s="5"/>
      <c r="J10" s="5"/>
      <c r="K10" s="5"/>
      <c r="L10" s="5"/>
      <c r="M10" s="5"/>
      <c r="N10" s="5"/>
      <c r="O10" s="5"/>
      <c r="P10" s="5"/>
      <c r="Q10" s="5"/>
      <c r="R10" s="5"/>
      <c r="S10" s="5"/>
      <c r="T10" s="5"/>
      <c r="U10" s="5"/>
      <c r="V10" s="5"/>
      <c r="W10" s="5"/>
      <c r="X10" s="5"/>
      <c r="Y10" s="5"/>
      <c r="Z10" s="5"/>
      <c r="AA10" s="5"/>
      <c r="AB10" s="5"/>
      <c r="AE10" s="5"/>
      <c r="AF10" s="5"/>
      <c r="AG10" s="5"/>
      <c r="AH10" s="5"/>
      <c r="AN10" s="5"/>
      <c r="AP10" s="5"/>
      <c r="AQ10" s="5"/>
      <c r="AR10" s="5"/>
      <c r="AT10" s="5"/>
      <c r="AU10" s="5"/>
      <c r="AV10" s="5"/>
      <c r="AW10" s="5"/>
      <c r="AX10" s="5"/>
      <c r="AY10" s="5"/>
      <c r="AZ10" s="5"/>
      <c r="BA10" s="5"/>
      <c r="BB10" s="5"/>
      <c r="BC10" s="5"/>
    </row>
    <row r="11" customFormat="false" ht="13.8" hidden="false" customHeight="false" outlineLevel="0" collapsed="false">
      <c r="C11" s="6"/>
      <c r="D11" s="6"/>
      <c r="E11" s="5"/>
      <c r="F11" s="6"/>
      <c r="G11" s="6"/>
      <c r="H11" s="6"/>
      <c r="I11" s="6"/>
      <c r="J11" s="5"/>
      <c r="K11" s="5"/>
      <c r="L11" s="5"/>
      <c r="M11" s="5"/>
      <c r="N11" s="5"/>
      <c r="O11" s="5"/>
      <c r="P11" s="5"/>
      <c r="Q11" s="5"/>
      <c r="R11" s="5"/>
      <c r="S11" s="5"/>
      <c r="T11" s="5"/>
      <c r="U11" s="5"/>
      <c r="V11" s="5"/>
      <c r="W11" s="5"/>
      <c r="X11" s="5"/>
      <c r="Y11" s="6"/>
      <c r="Z11" s="6"/>
      <c r="AA11" s="6"/>
      <c r="AB11" s="6"/>
      <c r="AC11" s="6"/>
      <c r="AD11" s="6"/>
      <c r="AE11" s="6"/>
      <c r="AF11" s="6"/>
      <c r="AG11" s="6"/>
      <c r="AH11" s="6"/>
      <c r="AI11" s="6"/>
      <c r="AJ11" s="6"/>
      <c r="AK11" s="6"/>
      <c r="AL11" s="6"/>
      <c r="AM11" s="6"/>
      <c r="AN11" s="5"/>
      <c r="AO11" s="6"/>
      <c r="AP11" s="5"/>
      <c r="AQ11" s="5"/>
      <c r="AR11" s="5"/>
      <c r="AS11" s="6"/>
      <c r="AT11" s="5"/>
      <c r="AU11" s="5"/>
      <c r="AV11" s="5"/>
      <c r="AW11" s="5"/>
      <c r="AX11" s="5"/>
      <c r="AY11" s="5"/>
      <c r="AZ11" s="5"/>
      <c r="BA11" s="5"/>
      <c r="BB11" s="5"/>
      <c r="BC11" s="5"/>
      <c r="BD11" s="6"/>
      <c r="BE11" s="6"/>
      <c r="BF11" s="6"/>
      <c r="BG11" s="6"/>
      <c r="BH11" s="6"/>
      <c r="BJ11" s="6"/>
      <c r="BK11" s="6"/>
      <c r="BL11" s="6"/>
      <c r="BM11" s="6"/>
      <c r="BN11" s="6"/>
      <c r="BO11" s="6"/>
      <c r="BP11" s="6"/>
      <c r="BQ11" s="6"/>
      <c r="BR11" s="6"/>
      <c r="BT11" s="6"/>
      <c r="BU11" s="6"/>
      <c r="BV11" s="6"/>
      <c r="BW11" s="6"/>
      <c r="BX11" s="6"/>
      <c r="BY11" s="6"/>
      <c r="BZ11" s="6"/>
      <c r="CA11" s="6"/>
      <c r="CB11" s="6"/>
      <c r="CC11" s="6"/>
      <c r="CD11" s="6"/>
      <c r="CE11" s="6"/>
      <c r="CF11" s="6"/>
      <c r="CG11" s="6"/>
      <c r="CH11" s="6"/>
      <c r="CI11" s="6"/>
      <c r="CJ11" s="6"/>
      <c r="CK11" s="6"/>
      <c r="CM11" s="6"/>
      <c r="CN11" s="6"/>
      <c r="CO11" s="6"/>
      <c r="CP11" s="6"/>
      <c r="CQ11" s="6"/>
      <c r="CR11" s="6"/>
      <c r="CS11" s="6"/>
      <c r="CT11" s="6"/>
      <c r="CU11" s="6"/>
      <c r="CV11" s="6"/>
      <c r="CW11" s="6"/>
      <c r="CX11" s="6"/>
    </row>
    <row r="12" customFormat="false" ht="13.8" hidden="false" customHeight="false" outlineLevel="0" collapsed="false">
      <c r="C12" s="6"/>
      <c r="D12" s="6"/>
      <c r="E12" s="5"/>
      <c r="F12" s="6"/>
      <c r="G12" s="6"/>
      <c r="H12" s="6"/>
      <c r="I12" s="6"/>
      <c r="J12" s="5"/>
      <c r="K12" s="5"/>
      <c r="L12" s="5"/>
      <c r="M12" s="5"/>
      <c r="N12" s="5"/>
      <c r="O12" s="5"/>
      <c r="P12" s="5"/>
      <c r="Q12" s="5"/>
      <c r="R12" s="5"/>
      <c r="S12" s="5"/>
      <c r="T12" s="5"/>
      <c r="U12" s="5"/>
      <c r="V12" s="5"/>
      <c r="W12" s="5"/>
      <c r="X12" s="5"/>
      <c r="Y12" s="6"/>
      <c r="Z12" s="6"/>
      <c r="AA12" s="6"/>
      <c r="AB12" s="6"/>
      <c r="AC12" s="6"/>
      <c r="AD12" s="6"/>
      <c r="AE12" s="6"/>
      <c r="AF12" s="6"/>
      <c r="AG12" s="6"/>
      <c r="AH12" s="6"/>
      <c r="AI12" s="6"/>
      <c r="AJ12" s="6"/>
      <c r="AK12" s="6"/>
      <c r="AL12" s="6"/>
      <c r="AM12" s="6"/>
      <c r="AN12" s="5"/>
      <c r="AO12" s="6"/>
      <c r="AP12" s="5"/>
      <c r="AQ12" s="5"/>
      <c r="AR12" s="5"/>
      <c r="AS12" s="6"/>
      <c r="AT12" s="5"/>
      <c r="AU12" s="5"/>
      <c r="AV12" s="5"/>
      <c r="AW12" s="5"/>
      <c r="AX12" s="5"/>
      <c r="AY12" s="5"/>
      <c r="AZ12" s="5"/>
      <c r="BA12" s="5"/>
      <c r="BB12" s="5"/>
      <c r="BC12" s="5"/>
      <c r="BD12" s="6"/>
      <c r="BE12" s="6"/>
      <c r="BF12" s="6"/>
      <c r="BG12" s="6"/>
      <c r="BH12" s="6"/>
      <c r="BJ12" s="6"/>
      <c r="BK12" s="6"/>
      <c r="BL12" s="6"/>
      <c r="BM12" s="6"/>
      <c r="BN12" s="6"/>
      <c r="BO12" s="6"/>
      <c r="BP12" s="6"/>
      <c r="BQ12" s="6"/>
      <c r="BR12" s="6"/>
      <c r="BT12" s="6"/>
      <c r="BU12" s="6"/>
      <c r="BV12" s="6"/>
      <c r="BW12" s="6"/>
      <c r="BX12" s="6"/>
      <c r="BY12" s="6"/>
      <c r="BZ12" s="6"/>
      <c r="CA12" s="6"/>
      <c r="CB12" s="6"/>
      <c r="CC12" s="6"/>
      <c r="CD12" s="6"/>
      <c r="CE12" s="6"/>
      <c r="CF12" s="6"/>
      <c r="CG12" s="6"/>
      <c r="CH12" s="6"/>
      <c r="CI12" s="6"/>
      <c r="CJ12" s="6"/>
      <c r="CK12" s="6"/>
      <c r="CM12" s="6"/>
      <c r="CN12" s="6"/>
      <c r="CO12" s="6"/>
      <c r="CP12" s="6"/>
      <c r="CQ12" s="6"/>
      <c r="CR12" s="6"/>
      <c r="CS12" s="6"/>
      <c r="CT12" s="6"/>
      <c r="CU12" s="6"/>
      <c r="CV12" s="6"/>
      <c r="CW12" s="6"/>
      <c r="CX12" s="6"/>
    </row>
    <row r="13" customFormat="false" ht="13.8" hidden="false" customHeight="false" outlineLevel="0" collapsed="false">
      <c r="C13" s="6"/>
      <c r="D13" s="6"/>
      <c r="E13" s="5"/>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J13" s="6"/>
      <c r="BK13" s="6"/>
      <c r="BL13" s="6"/>
      <c r="BM13" s="6"/>
      <c r="BN13" s="6"/>
      <c r="BO13" s="6"/>
      <c r="BP13" s="6"/>
      <c r="BQ13" s="6"/>
      <c r="BR13" s="6"/>
      <c r="BT13" s="6"/>
      <c r="BU13" s="6"/>
      <c r="BV13" s="6"/>
      <c r="BW13" s="6"/>
      <c r="BX13" s="6"/>
      <c r="BY13" s="6"/>
      <c r="BZ13" s="6"/>
      <c r="CA13" s="6"/>
      <c r="CB13" s="6"/>
      <c r="CC13" s="6"/>
      <c r="CD13" s="6"/>
      <c r="CE13" s="6"/>
      <c r="CF13" s="6"/>
      <c r="CG13" s="6"/>
      <c r="CH13" s="6"/>
      <c r="CI13" s="6"/>
      <c r="CJ13" s="6"/>
      <c r="CK13" s="6"/>
      <c r="CM13" s="6"/>
      <c r="CN13" s="6"/>
      <c r="CO13" s="6"/>
      <c r="CP13" s="6"/>
      <c r="CQ13" s="6"/>
      <c r="CR13" s="6"/>
      <c r="CS13" s="6"/>
      <c r="CT13" s="6"/>
      <c r="CU13" s="6"/>
      <c r="CV13" s="6"/>
      <c r="CW13" s="6"/>
      <c r="CX13" s="6"/>
    </row>
    <row r="14" customFormat="false" ht="13.8" hidden="false" customHeight="false" outlineLevel="0" collapsed="false">
      <c r="C14" s="6"/>
      <c r="D14" s="6"/>
      <c r="E14" s="5"/>
      <c r="F14" s="6"/>
      <c r="G14" s="6"/>
      <c r="H14" s="6"/>
      <c r="I14" s="6"/>
      <c r="J14" s="5"/>
      <c r="K14" s="5"/>
      <c r="L14" s="5"/>
      <c r="M14" s="5"/>
      <c r="N14" s="5"/>
      <c r="O14" s="5"/>
      <c r="P14" s="5"/>
      <c r="Q14" s="5"/>
      <c r="R14" s="5"/>
      <c r="S14" s="5"/>
      <c r="T14" s="5"/>
      <c r="U14" s="5"/>
      <c r="V14" s="5"/>
      <c r="W14" s="5"/>
      <c r="X14" s="5"/>
      <c r="Y14" s="6"/>
      <c r="Z14" s="6"/>
      <c r="AA14" s="6"/>
      <c r="AB14" s="6"/>
      <c r="AC14" s="6"/>
      <c r="AD14" s="6"/>
      <c r="AE14" s="6"/>
      <c r="AF14" s="6"/>
      <c r="AG14" s="6"/>
      <c r="AH14" s="6"/>
      <c r="AI14" s="6"/>
      <c r="AJ14" s="6"/>
      <c r="AK14" s="6"/>
      <c r="AL14" s="6"/>
      <c r="AM14" s="6"/>
      <c r="AN14" s="5"/>
      <c r="AO14" s="6"/>
      <c r="AP14" s="6"/>
      <c r="AQ14" s="5"/>
      <c r="AR14" s="5"/>
      <c r="AS14" s="6"/>
      <c r="AT14" s="5"/>
      <c r="AU14" s="5"/>
      <c r="AV14" s="5"/>
      <c r="AW14" s="5"/>
      <c r="AX14" s="5"/>
      <c r="AY14" s="5"/>
      <c r="AZ14" s="5"/>
      <c r="BA14" s="5"/>
      <c r="BB14" s="5"/>
      <c r="BC14" s="5"/>
      <c r="BD14" s="6"/>
      <c r="BE14" s="6"/>
      <c r="BF14" s="6"/>
      <c r="BG14" s="6"/>
      <c r="BH14" s="6"/>
      <c r="BJ14" s="6"/>
      <c r="BK14" s="6"/>
      <c r="BL14" s="6"/>
      <c r="BM14" s="6"/>
      <c r="BN14" s="6"/>
      <c r="BO14" s="6"/>
      <c r="BP14" s="6"/>
      <c r="BQ14" s="6"/>
      <c r="BR14" s="6"/>
      <c r="BT14" s="6"/>
      <c r="BU14" s="6"/>
      <c r="BV14" s="6"/>
      <c r="BW14" s="6"/>
      <c r="BX14" s="6"/>
      <c r="BY14" s="6"/>
      <c r="BZ14" s="6"/>
      <c r="CA14" s="6"/>
      <c r="CB14" s="6"/>
      <c r="CC14" s="6"/>
      <c r="CD14" s="6"/>
      <c r="CE14" s="6"/>
      <c r="CF14" s="6"/>
      <c r="CG14" s="6"/>
      <c r="CH14" s="6"/>
      <c r="CI14" s="6"/>
      <c r="CJ14" s="6"/>
      <c r="CK14" s="6"/>
      <c r="CM14" s="6"/>
      <c r="CN14" s="6"/>
      <c r="CO14" s="6"/>
      <c r="CP14" s="6"/>
      <c r="CQ14" s="6"/>
      <c r="CR14" s="6"/>
      <c r="CS14" s="6"/>
      <c r="CT14" s="6"/>
      <c r="CU14" s="6"/>
      <c r="CV14" s="6"/>
      <c r="CW14" s="6"/>
      <c r="CX14" s="6"/>
    </row>
    <row r="15" customFormat="false" ht="13.8" hidden="false" customHeight="false" outlineLevel="0" collapsed="false">
      <c r="C15" s="6"/>
      <c r="D15" s="6"/>
      <c r="E15" s="5"/>
      <c r="F15" s="6"/>
      <c r="G15" s="6"/>
      <c r="H15" s="6"/>
      <c r="I15" s="6"/>
      <c r="J15" s="5"/>
      <c r="K15" s="5"/>
      <c r="L15" s="5"/>
      <c r="M15" s="5"/>
      <c r="N15" s="5"/>
      <c r="O15" s="5"/>
      <c r="P15" s="5"/>
      <c r="Q15" s="5"/>
      <c r="R15" s="5"/>
      <c r="S15" s="5"/>
      <c r="T15" s="5"/>
      <c r="U15" s="5"/>
      <c r="V15" s="5"/>
      <c r="W15" s="5"/>
      <c r="X15" s="5"/>
      <c r="Y15" s="6"/>
      <c r="Z15" s="6"/>
      <c r="AA15" s="6"/>
      <c r="AB15" s="6"/>
      <c r="AC15" s="6"/>
      <c r="AD15" s="6"/>
      <c r="AE15" s="6"/>
      <c r="AF15" s="6"/>
      <c r="AG15" s="6"/>
      <c r="AH15" s="6"/>
      <c r="AI15" s="6"/>
      <c r="AJ15" s="6"/>
      <c r="AK15" s="6"/>
      <c r="AL15" s="6"/>
      <c r="AM15" s="6"/>
      <c r="AN15" s="5"/>
      <c r="AO15" s="6"/>
      <c r="AP15" s="6"/>
      <c r="AQ15" s="5"/>
      <c r="AR15" s="5"/>
      <c r="AS15" s="6"/>
      <c r="AT15" s="5"/>
      <c r="AU15" s="5"/>
      <c r="AV15" s="5"/>
      <c r="AW15" s="5"/>
      <c r="AX15" s="5"/>
      <c r="AY15" s="5"/>
      <c r="AZ15" s="5"/>
      <c r="BA15" s="5"/>
      <c r="BB15" s="5"/>
      <c r="BC15" s="5"/>
      <c r="BD15" s="6"/>
      <c r="BE15" s="6"/>
      <c r="BF15" s="6"/>
      <c r="BG15" s="6"/>
      <c r="BH15" s="6"/>
      <c r="BJ15" s="6"/>
      <c r="BK15" s="6"/>
      <c r="BL15" s="6"/>
      <c r="BM15" s="6"/>
      <c r="BN15" s="6"/>
      <c r="BO15" s="6"/>
      <c r="BP15" s="6"/>
      <c r="BQ15" s="6"/>
      <c r="BR15" s="6"/>
      <c r="BT15" s="6"/>
      <c r="BU15" s="6"/>
      <c r="BV15" s="6"/>
      <c r="BW15" s="6"/>
      <c r="BX15" s="6"/>
      <c r="BY15" s="6"/>
      <c r="BZ15" s="6"/>
      <c r="CA15" s="6"/>
      <c r="CB15" s="6"/>
      <c r="CC15" s="6"/>
      <c r="CD15" s="6"/>
      <c r="CE15" s="6"/>
      <c r="CF15" s="6"/>
      <c r="CG15" s="6"/>
      <c r="CH15" s="6"/>
      <c r="CI15" s="6"/>
      <c r="CJ15" s="6"/>
      <c r="CK15" s="6"/>
      <c r="CM15" s="6"/>
      <c r="CN15" s="6"/>
      <c r="CO15" s="6"/>
      <c r="CP15" s="6"/>
      <c r="CQ15" s="6"/>
      <c r="CR15" s="6"/>
      <c r="CS15" s="6"/>
      <c r="CT15" s="6"/>
      <c r="CU15" s="6"/>
      <c r="CV15" s="6"/>
      <c r="CW15" s="6"/>
      <c r="CX15" s="6"/>
    </row>
    <row r="16" customFormat="false" ht="13.8" hidden="false" customHeight="false" outlineLevel="0" collapsed="false">
      <c r="C16" s="6"/>
      <c r="D16" s="6"/>
      <c r="E16" s="5"/>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J16" s="6"/>
      <c r="BK16" s="6"/>
      <c r="BL16" s="6"/>
      <c r="BM16" s="6"/>
      <c r="BN16" s="6"/>
      <c r="BO16" s="6"/>
      <c r="BP16" s="6"/>
      <c r="BQ16" s="6"/>
      <c r="BR16" s="6"/>
      <c r="BT16" s="6"/>
      <c r="BU16" s="6"/>
      <c r="BV16" s="6"/>
      <c r="BW16" s="6"/>
      <c r="BX16" s="6"/>
      <c r="BY16" s="6"/>
      <c r="BZ16" s="6"/>
      <c r="CA16" s="6"/>
      <c r="CB16" s="6"/>
      <c r="CC16" s="6"/>
      <c r="CD16" s="6"/>
      <c r="CE16" s="6"/>
      <c r="CF16" s="6"/>
      <c r="CG16" s="6"/>
      <c r="CH16" s="6"/>
      <c r="CI16" s="6"/>
      <c r="CJ16" s="6"/>
      <c r="CK16" s="6"/>
      <c r="CM16" s="6"/>
      <c r="CN16" s="6"/>
      <c r="CO16" s="6"/>
      <c r="CP16" s="6"/>
      <c r="CQ16" s="6"/>
      <c r="CR16" s="6"/>
      <c r="CS16" s="6"/>
      <c r="CT16" s="6"/>
      <c r="CU16" s="6"/>
      <c r="CV16" s="6"/>
      <c r="CW16" s="6"/>
      <c r="CX16" s="6"/>
    </row>
    <row r="17" customFormat="false" ht="13.8" hidden="false" customHeight="false" outlineLevel="0" collapsed="false">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J17" s="5"/>
      <c r="BK17" s="5"/>
      <c r="BL17" s="5"/>
      <c r="BM17" s="5"/>
      <c r="BN17" s="5"/>
      <c r="BO17" s="5"/>
      <c r="BP17" s="5"/>
      <c r="BQ17" s="5"/>
      <c r="BR17" s="5"/>
      <c r="BT17" s="5"/>
      <c r="BU17" s="5"/>
      <c r="BV17" s="5"/>
      <c r="BW17" s="5"/>
      <c r="BX17" s="5"/>
      <c r="BY17" s="5"/>
      <c r="BZ17" s="5"/>
      <c r="CA17" s="5"/>
      <c r="CB17" s="5"/>
      <c r="CC17" s="5"/>
      <c r="CD17" s="5"/>
      <c r="CE17" s="5"/>
      <c r="CF17" s="5"/>
      <c r="CG17" s="5"/>
      <c r="CH17" s="5"/>
      <c r="CI17" s="5"/>
      <c r="CJ17" s="5"/>
      <c r="CK17" s="5"/>
      <c r="CM17" s="5"/>
      <c r="CN17" s="5"/>
      <c r="CO17" s="5"/>
      <c r="CP17" s="5"/>
      <c r="CQ17" s="5"/>
      <c r="CR17" s="5"/>
      <c r="CS17" s="5"/>
      <c r="CT17" s="5"/>
      <c r="CU17" s="5"/>
      <c r="CV17" s="5"/>
      <c r="CW17" s="5"/>
      <c r="CX17" s="5"/>
    </row>
    <row r="18" customFormat="false" ht="13.8" hidden="false" customHeight="false" outlineLevel="0" collapsed="false">
      <c r="E18" s="5"/>
      <c r="AN18" s="5"/>
      <c r="AP18" s="6"/>
      <c r="AQ18" s="5"/>
      <c r="AR18" s="5"/>
      <c r="AT18" s="5"/>
      <c r="AU18" s="5"/>
      <c r="AV18" s="5"/>
      <c r="AW18" s="5"/>
      <c r="AX18" s="5"/>
      <c r="AY18" s="5"/>
      <c r="AZ18" s="5"/>
      <c r="BA18" s="5"/>
      <c r="BB18" s="5"/>
      <c r="BC18" s="5"/>
    </row>
    <row r="19" customFormat="false" ht="13.8" hidden="false" customHeight="false" outlineLevel="0" collapsed="false">
      <c r="E19" s="5"/>
      <c r="AN19" s="5"/>
      <c r="AP19" s="6"/>
      <c r="AQ19" s="5"/>
      <c r="AR19" s="5"/>
      <c r="AT19" s="5"/>
      <c r="AU19" s="5"/>
      <c r="AV19" s="5"/>
      <c r="AW19" s="5"/>
      <c r="AX19" s="5"/>
      <c r="AY19" s="5"/>
      <c r="AZ19" s="5"/>
      <c r="BA19" s="5"/>
      <c r="BB19" s="5"/>
      <c r="BC19" s="5"/>
      <c r="CZ19" s="4"/>
    </row>
    <row r="20" customFormat="false" ht="13.8" hidden="false" customHeight="false" outlineLevel="0" collapsed="false">
      <c r="E20" s="5"/>
      <c r="AN20" s="5"/>
      <c r="AP20" s="6"/>
      <c r="AQ20" s="5"/>
      <c r="AR20" s="5"/>
      <c r="AT20" s="5"/>
      <c r="AU20" s="5"/>
      <c r="AV20" s="5"/>
      <c r="AW20" s="5"/>
      <c r="AX20" s="5"/>
      <c r="AY20" s="5"/>
      <c r="AZ20" s="5"/>
      <c r="BA20" s="5"/>
      <c r="BB20" s="5"/>
      <c r="BC20" s="5"/>
      <c r="CZ20" s="4"/>
    </row>
    <row r="21" customFormat="false" ht="13.8" hidden="false" customHeight="false" outlineLevel="0" collapsed="false">
      <c r="A21" s="6"/>
      <c r="E21" s="5"/>
      <c r="AN21" s="5"/>
      <c r="AP21" s="6"/>
      <c r="AQ21" s="5"/>
      <c r="AR21" s="5"/>
      <c r="AT21" s="5"/>
      <c r="AU21" s="5"/>
      <c r="AV21" s="5"/>
      <c r="AW21" s="5"/>
      <c r="AX21" s="5"/>
      <c r="AY21" s="5"/>
      <c r="AZ21" s="5"/>
      <c r="BA21" s="5"/>
      <c r="BB21" s="5"/>
      <c r="BC21" s="5"/>
    </row>
    <row r="22" customFormat="false" ht="13.8" hidden="false" customHeight="false" outlineLevel="0" collapsed="false">
      <c r="A22" s="6"/>
      <c r="E22" s="5"/>
      <c r="AN22" s="5"/>
      <c r="AP22" s="6"/>
      <c r="AQ22" s="5"/>
      <c r="AR22" s="5"/>
      <c r="AT22" s="5"/>
      <c r="AU22" s="5"/>
      <c r="AV22" s="5"/>
      <c r="AW22" s="5"/>
      <c r="AX22" s="5"/>
      <c r="AY22" s="5"/>
      <c r="AZ22" s="5"/>
      <c r="BA22" s="5"/>
      <c r="BB22" s="5"/>
      <c r="BC22" s="5"/>
    </row>
    <row r="23" customFormat="false" ht="13.8" hidden="false" customHeight="false" outlineLevel="0" collapsed="false">
      <c r="E23" s="5"/>
      <c r="AN23" s="5"/>
      <c r="AP23" s="6"/>
      <c r="AQ23" s="5"/>
      <c r="AR23" s="5"/>
      <c r="AT23" s="5"/>
      <c r="AU23" s="5"/>
      <c r="AV23" s="5"/>
      <c r="AW23" s="5"/>
      <c r="AX23" s="5"/>
      <c r="AY23" s="5"/>
      <c r="AZ23" s="5"/>
      <c r="BA23" s="5"/>
      <c r="BB23" s="5"/>
      <c r="BC23" s="5"/>
    </row>
    <row r="24" customFormat="false" ht="13.8" hidden="false" customHeight="false" outlineLevel="0" collapsed="false">
      <c r="E24" s="5"/>
      <c r="AN24" s="5"/>
      <c r="AP24" s="6"/>
      <c r="AQ24" s="5"/>
      <c r="AR24" s="5"/>
      <c r="AT24" s="5"/>
      <c r="AU24" s="5"/>
      <c r="AV24" s="5"/>
      <c r="AW24" s="5"/>
      <c r="AX24" s="5"/>
      <c r="AY24" s="5"/>
      <c r="AZ24" s="5"/>
      <c r="BA24" s="5"/>
      <c r="BB24" s="5"/>
      <c r="BC24" s="5"/>
    </row>
    <row r="25" s="8" customFormat="true" ht="13.8" hidden="false" customHeight="false" outlineLevel="0" collapsed="false">
      <c r="E25" s="5"/>
      <c r="AN25" s="5"/>
      <c r="AP25" s="6"/>
      <c r="AQ25" s="5"/>
      <c r="AT25" s="5"/>
      <c r="AU25" s="5"/>
      <c r="AV25" s="5"/>
      <c r="AW25" s="5"/>
      <c r="AX25" s="5"/>
      <c r="AY25" s="5"/>
      <c r="AZ25" s="5"/>
      <c r="BA25" s="5"/>
      <c r="BB25" s="5"/>
      <c r="BC25" s="5"/>
    </row>
    <row r="26" customFormat="false" ht="13.8" hidden="false" customHeight="false" outlineLevel="0" collapsed="false">
      <c r="A26" s="5"/>
      <c r="E26" s="5"/>
      <c r="AN26" s="5"/>
      <c r="AP26" s="6"/>
      <c r="AQ26" s="5"/>
      <c r="AR26" s="5"/>
      <c r="AT26" s="5"/>
      <c r="AU26" s="5"/>
      <c r="AV26" s="5"/>
      <c r="AW26" s="5"/>
      <c r="AX26" s="5"/>
      <c r="AY26" s="5"/>
      <c r="AZ26" s="5"/>
      <c r="BA26" s="5"/>
      <c r="BB26" s="5"/>
      <c r="BC26" s="5"/>
    </row>
    <row r="27" customFormat="false" ht="13.8" hidden="false" customHeight="false" outlineLevel="0" collapsed="false">
      <c r="E27" s="5"/>
      <c r="X27" s="10"/>
      <c r="AN27" s="5"/>
      <c r="AP27" s="6"/>
      <c r="AQ27" s="5"/>
      <c r="AR27" s="5"/>
      <c r="AT27" s="5"/>
      <c r="AU27" s="5"/>
      <c r="AV27" s="5"/>
      <c r="AW27" s="5"/>
      <c r="AX27" s="5"/>
      <c r="AY27" s="5"/>
      <c r="AZ27" s="5"/>
      <c r="BA27" s="5"/>
      <c r="BB27" s="5"/>
      <c r="BC27" s="5"/>
    </row>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X1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332" activeCellId="0" sqref="A332"/>
    </sheetView>
  </sheetViews>
  <sheetFormatPr defaultRowHeight="14.25" zeroHeight="false" outlineLevelRow="0" outlineLevelCol="0"/>
  <cols>
    <col collapsed="false" customWidth="true" hidden="false" outlineLevel="0" max="1" min="1" style="0" width="41.4"/>
    <col collapsed="false" customWidth="true" hidden="false" outlineLevel="0" max="11" min="2" style="0" width="8.53"/>
    <col collapsed="false" customWidth="true" hidden="false" outlineLevel="0" max="12" min="12" style="0" width="6.53"/>
    <col collapsed="false" customWidth="true" hidden="false" outlineLevel="0" max="14" min="13" style="0" width="9.81"/>
    <col collapsed="false" customWidth="true" hidden="false" outlineLevel="0" max="16" min="15" style="0" width="8.53"/>
    <col collapsed="false" customWidth="true" hidden="false" outlineLevel="0" max="18" min="17" style="0" width="14"/>
    <col collapsed="false" customWidth="true" hidden="false" outlineLevel="0" max="19" min="19" style="0" width="12.2"/>
    <col collapsed="false" customWidth="true" hidden="false" outlineLevel="0" max="20" min="20" style="0" width="9.85"/>
    <col collapsed="false" customWidth="true" hidden="false" outlineLevel="0" max="21" min="21" style="0" width="11.72"/>
    <col collapsed="false" customWidth="true" hidden="false" outlineLevel="0" max="23" min="22" style="0" width="13.06"/>
    <col collapsed="false" customWidth="true" hidden="false" outlineLevel="0" max="25" min="24" style="0" width="11.72"/>
    <col collapsed="false" customWidth="true" hidden="false" outlineLevel="0" max="29" min="26" style="0" width="9.2"/>
    <col collapsed="false" customWidth="true" hidden="false" outlineLevel="0" max="31" min="30" style="0" width="8"/>
    <col collapsed="false" customWidth="true" hidden="false" outlineLevel="0" max="32" min="32" style="0" width="9.06"/>
    <col collapsed="false" customWidth="true" hidden="false" outlineLevel="0" max="33" min="33" style="0" width="9.33"/>
    <col collapsed="false" customWidth="true" hidden="false" outlineLevel="0" max="34" min="34" style="0" width="12.6"/>
    <col collapsed="false" customWidth="true" hidden="false" outlineLevel="0" max="35" min="35" style="0" width="9.72"/>
    <col collapsed="false" customWidth="true" hidden="false" outlineLevel="0" max="37" min="36" style="0" width="7.46"/>
    <col collapsed="false" customWidth="true" hidden="false" outlineLevel="0" max="39" min="38" style="0" width="8.13"/>
    <col collapsed="false" customWidth="true" hidden="false" outlineLevel="0" max="42" min="40" style="0" width="8.72"/>
    <col collapsed="false" customWidth="true" hidden="false" outlineLevel="0" max="43" min="43" style="0" width="12.66"/>
    <col collapsed="false" customWidth="true" hidden="false" outlineLevel="0" max="44" min="44" style="0" width="15.07"/>
    <col collapsed="false" customWidth="true" hidden="false" outlineLevel="0" max="46" min="45" style="0" width="13.27"/>
    <col collapsed="false" customWidth="true" hidden="false" outlineLevel="0" max="47" min="47" style="0" width="10.47"/>
    <col collapsed="false" customWidth="true" hidden="false" outlineLevel="0" max="48" min="48" style="0" width="17.4"/>
    <col collapsed="false" customWidth="true" hidden="false" outlineLevel="0" max="49" min="49" style="0" width="15.07"/>
    <col collapsed="false" customWidth="true" hidden="false" outlineLevel="0" max="50" min="50" style="0" width="11.2"/>
    <col collapsed="false" customWidth="true" hidden="false" outlineLevel="0" max="51" min="51" style="0" width="10.13"/>
    <col collapsed="false" customWidth="true" hidden="false" outlineLevel="0" max="52" min="52" style="0" width="12.33"/>
    <col collapsed="false" customWidth="true" hidden="false" outlineLevel="0" max="53" min="53" style="0" width="14.6"/>
    <col collapsed="false" customWidth="true" hidden="false" outlineLevel="0" max="54" min="54" style="0" width="11.93"/>
    <col collapsed="false" customWidth="true" hidden="false" outlineLevel="0" max="55" min="55" style="0" width="10.47"/>
    <col collapsed="false" customWidth="true" hidden="false" outlineLevel="0" max="59" min="56" style="0" width="8.53"/>
    <col collapsed="false" customWidth="true" hidden="false" outlineLevel="0" max="60" min="60" style="0" width="7.53"/>
    <col collapsed="false" customWidth="true" hidden="false" outlineLevel="0" max="61" min="61" style="0" width="11.53"/>
    <col collapsed="false" customWidth="true" hidden="false" outlineLevel="0" max="67" min="62" style="0" width="8.53"/>
    <col collapsed="false" customWidth="true" hidden="false" outlineLevel="0" max="68" min="68" style="0" width="6.46"/>
    <col collapsed="false" customWidth="true" hidden="false" outlineLevel="0" max="70" min="69" style="0" width="10.53"/>
    <col collapsed="false" customWidth="true" hidden="false" outlineLevel="0" max="71" min="71" style="0" width="12.13"/>
    <col collapsed="false" customWidth="true" hidden="false" outlineLevel="0" max="72" min="72" style="0" width="16.13"/>
    <col collapsed="false" customWidth="true" hidden="false" outlineLevel="0" max="1025" min="73" style="0" width="8.53"/>
  </cols>
  <sheetData>
    <row r="1" customFormat="false" ht="14.25" hidden="false" customHeight="false" outlineLevel="0" collapsed="false">
      <c r="A1" s="0" t="s">
        <v>0</v>
      </c>
      <c r="B1" s="0" t="s">
        <v>50</v>
      </c>
      <c r="C1" s="0" t="s">
        <v>18</v>
      </c>
      <c r="D1" s="0" t="s">
        <v>109</v>
      </c>
      <c r="E1" s="0" t="s">
        <v>107</v>
      </c>
      <c r="F1" s="0" t="s">
        <v>75</v>
      </c>
      <c r="G1" s="0" t="s">
        <v>62</v>
      </c>
      <c r="H1" s="0" t="s">
        <v>291</v>
      </c>
      <c r="I1" s="0" t="s">
        <v>114</v>
      </c>
      <c r="J1" s="0" t="s">
        <v>77</v>
      </c>
      <c r="K1" s="0" t="s">
        <v>46</v>
      </c>
      <c r="L1" s="0" t="s">
        <v>11</v>
      </c>
      <c r="M1" s="0" t="s">
        <v>48</v>
      </c>
      <c r="N1" s="0" t="s">
        <v>172</v>
      </c>
      <c r="O1" s="0" t="s">
        <v>44</v>
      </c>
      <c r="P1" s="1" t="s">
        <v>64</v>
      </c>
      <c r="Q1" s="1" t="s">
        <v>292</v>
      </c>
      <c r="R1" s="1" t="s">
        <v>29</v>
      </c>
      <c r="S1" s="1" t="s">
        <v>293</v>
      </c>
      <c r="T1" s="1" t="s">
        <v>74</v>
      </c>
      <c r="U1" s="0" t="s">
        <v>38</v>
      </c>
      <c r="V1" s="0" t="s">
        <v>83</v>
      </c>
      <c r="W1" s="0" t="s">
        <v>199</v>
      </c>
      <c r="X1" s="0" t="s">
        <v>24</v>
      </c>
      <c r="Y1" s="1" t="s">
        <v>73</v>
      </c>
      <c r="Z1" s="0" t="s">
        <v>263</v>
      </c>
      <c r="AA1" s="1" t="s">
        <v>175</v>
      </c>
      <c r="AB1" s="0" t="s">
        <v>294</v>
      </c>
      <c r="AC1" s="0" t="s">
        <v>295</v>
      </c>
      <c r="AD1" s="0" t="s">
        <v>58</v>
      </c>
      <c r="AE1" s="0" t="s">
        <v>296</v>
      </c>
      <c r="AF1" s="0" t="s">
        <v>297</v>
      </c>
      <c r="AG1" s="0" t="s">
        <v>298</v>
      </c>
      <c r="AH1" s="0" t="s">
        <v>299</v>
      </c>
      <c r="AI1" s="0" t="s">
        <v>300</v>
      </c>
      <c r="AJ1" s="0" t="s">
        <v>301</v>
      </c>
      <c r="AK1" s="0" t="s">
        <v>302</v>
      </c>
      <c r="AL1" s="0" t="s">
        <v>66</v>
      </c>
      <c r="AM1" s="0" t="s">
        <v>23</v>
      </c>
      <c r="AN1" s="0" t="s">
        <v>14</v>
      </c>
      <c r="AO1" s="1" t="s">
        <v>28</v>
      </c>
      <c r="AP1" s="1" t="s">
        <v>35</v>
      </c>
      <c r="AQ1" s="1" t="s">
        <v>72</v>
      </c>
      <c r="AR1" s="0" t="s">
        <v>167</v>
      </c>
      <c r="AS1" s="0" t="s">
        <v>200</v>
      </c>
      <c r="AT1" s="1" t="s">
        <v>303</v>
      </c>
      <c r="AU1" s="1" t="s">
        <v>304</v>
      </c>
      <c r="AV1" s="1" t="s">
        <v>143</v>
      </c>
      <c r="AW1" s="1" t="s">
        <v>305</v>
      </c>
      <c r="AX1" s="0" t="s">
        <v>26</v>
      </c>
      <c r="AY1" s="0" t="s">
        <v>222</v>
      </c>
      <c r="AZ1" s="1" t="s">
        <v>306</v>
      </c>
      <c r="BA1" s="1" t="s">
        <v>31</v>
      </c>
      <c r="BB1" s="0" t="s">
        <v>16</v>
      </c>
      <c r="BC1" s="1" t="s">
        <v>33</v>
      </c>
      <c r="BD1" s="0" t="s">
        <v>1</v>
      </c>
      <c r="BE1" s="0" t="s">
        <v>80</v>
      </c>
      <c r="BF1" s="0" t="s">
        <v>57</v>
      </c>
      <c r="BG1" s="0" t="s">
        <v>69</v>
      </c>
      <c r="BH1" s="0" t="s">
        <v>12</v>
      </c>
      <c r="BI1" s="1" t="s">
        <v>307</v>
      </c>
      <c r="BJ1" s="0" t="s">
        <v>3</v>
      </c>
      <c r="BK1" s="1" t="s">
        <v>82</v>
      </c>
      <c r="BL1" s="0" t="s">
        <v>76</v>
      </c>
      <c r="BM1" s="0" t="s">
        <v>2</v>
      </c>
      <c r="BN1" s="0" t="s">
        <v>79</v>
      </c>
      <c r="BO1" s="1" t="s">
        <v>81</v>
      </c>
      <c r="BP1" s="0" t="s">
        <v>40</v>
      </c>
      <c r="BQ1" s="0" t="s">
        <v>39</v>
      </c>
      <c r="BR1" s="0" t="s">
        <v>47</v>
      </c>
      <c r="BS1" s="0" t="s">
        <v>49</v>
      </c>
      <c r="BT1" s="0" t="s">
        <v>51</v>
      </c>
      <c r="BU1" s="1" t="s">
        <v>308</v>
      </c>
      <c r="BV1" s="0" t="s">
        <v>41</v>
      </c>
      <c r="BW1" s="0" t="s">
        <v>84</v>
      </c>
      <c r="BX1" s="0" t="s">
        <v>85</v>
      </c>
    </row>
    <row r="2" customFormat="false" ht="14.25" hidden="false" customHeight="false" outlineLevel="0" collapsed="false">
      <c r="A2" s="0" t="s">
        <v>309</v>
      </c>
      <c r="B2" s="0" t="n">
        <v>3.37</v>
      </c>
      <c r="C2" s="0" t="n">
        <v>0</v>
      </c>
      <c r="D2" s="0" t="n">
        <v>0</v>
      </c>
      <c r="E2" s="0" t="n">
        <v>0</v>
      </c>
      <c r="F2" s="0" t="n">
        <v>0</v>
      </c>
      <c r="G2" s="0" t="n">
        <v>0</v>
      </c>
      <c r="H2" s="0" t="n">
        <v>0</v>
      </c>
      <c r="I2" s="0" t="n">
        <v>0</v>
      </c>
      <c r="J2" s="0" t="n">
        <v>0</v>
      </c>
      <c r="K2" s="0" t="n">
        <v>0</v>
      </c>
      <c r="L2" s="0" t="n">
        <v>0</v>
      </c>
      <c r="M2" s="0" t="n">
        <v>0</v>
      </c>
      <c r="N2" s="0" t="n">
        <v>0</v>
      </c>
      <c r="O2" s="0" t="n">
        <v>0</v>
      </c>
      <c r="P2" s="0" t="n">
        <v>0</v>
      </c>
      <c r="Q2" s="0" t="n">
        <v>0</v>
      </c>
      <c r="R2" s="0" t="n">
        <v>0</v>
      </c>
      <c r="S2" s="0" t="n">
        <v>0</v>
      </c>
      <c r="T2" s="0" t="n">
        <v>0</v>
      </c>
      <c r="U2" s="0" t="n">
        <v>0</v>
      </c>
      <c r="V2" s="0" t="n">
        <v>0</v>
      </c>
      <c r="W2" s="0" t="n">
        <v>0</v>
      </c>
      <c r="X2" s="0" t="n">
        <v>0</v>
      </c>
      <c r="Y2" s="0" t="n">
        <v>0</v>
      </c>
      <c r="Z2" s="0" t="n">
        <v>0</v>
      </c>
      <c r="AA2" s="0" t="n">
        <v>0</v>
      </c>
      <c r="AB2" s="0" t="n">
        <v>0</v>
      </c>
      <c r="AC2" s="0" t="n">
        <v>0</v>
      </c>
      <c r="AD2" s="0" t="n">
        <v>0</v>
      </c>
      <c r="AE2" s="0" t="n">
        <v>0</v>
      </c>
      <c r="AF2" s="0" t="n">
        <v>0</v>
      </c>
      <c r="AG2" s="0" t="n">
        <v>0</v>
      </c>
      <c r="AH2" s="0" t="n">
        <v>0</v>
      </c>
      <c r="AI2" s="0" t="n">
        <v>0</v>
      </c>
      <c r="AJ2" s="0" t="n">
        <v>0</v>
      </c>
      <c r="AK2" s="0" t="n">
        <v>0</v>
      </c>
      <c r="AL2" s="0" t="n">
        <v>0</v>
      </c>
      <c r="AM2" s="0" t="n">
        <v>0</v>
      </c>
      <c r="AN2" s="0" t="n">
        <v>0</v>
      </c>
      <c r="AO2" s="0" t="n">
        <v>0</v>
      </c>
      <c r="AP2" s="0" t="n">
        <v>0</v>
      </c>
      <c r="AQ2" s="0" t="n">
        <v>0</v>
      </c>
      <c r="AR2" s="0" t="n">
        <v>0</v>
      </c>
      <c r="AS2" s="0" t="n">
        <v>0</v>
      </c>
      <c r="AT2" s="0" t="n">
        <v>0</v>
      </c>
      <c r="AU2" s="0" t="n">
        <v>0</v>
      </c>
      <c r="AV2" s="0" t="n">
        <v>0</v>
      </c>
      <c r="AW2" s="0" t="n">
        <v>0</v>
      </c>
      <c r="AX2" s="0" t="n">
        <v>0</v>
      </c>
      <c r="AY2" s="0" t="n">
        <v>0</v>
      </c>
      <c r="AZ2" s="0" t="n">
        <v>0</v>
      </c>
      <c r="BA2" s="0" t="n">
        <v>0</v>
      </c>
      <c r="BB2" s="0" t="n">
        <v>0</v>
      </c>
      <c r="BC2" s="0" t="n">
        <v>0</v>
      </c>
      <c r="BD2" s="0" t="n">
        <f aca="false">75/4</f>
        <v>18.75</v>
      </c>
      <c r="BE2" s="0" t="n">
        <f aca="false">3/4</f>
        <v>0.75</v>
      </c>
      <c r="BF2" s="0" t="n">
        <f aca="false">6/4</f>
        <v>1.5</v>
      </c>
      <c r="BG2" s="0" t="n">
        <f aca="false">25/4</f>
        <v>6.25</v>
      </c>
      <c r="BH2" s="0" t="n">
        <v>0</v>
      </c>
      <c r="BI2" s="0" t="n">
        <v>0</v>
      </c>
      <c r="BJ2" s="0" t="n">
        <v>0</v>
      </c>
      <c r="BK2" s="0" t="n">
        <v>0</v>
      </c>
      <c r="BL2" s="0" t="n">
        <v>0</v>
      </c>
      <c r="BM2" s="0" t="n">
        <v>0</v>
      </c>
      <c r="BN2" s="0" t="n">
        <v>1.25</v>
      </c>
      <c r="BO2" s="0" t="n">
        <v>1.25</v>
      </c>
      <c r="BP2" s="0" t="n">
        <v>0</v>
      </c>
      <c r="BQ2" s="0" t="n">
        <f aca="false">6/4</f>
        <v>1.5</v>
      </c>
      <c r="BR2" s="0" t="n">
        <v>0</v>
      </c>
      <c r="BS2" s="0" t="n">
        <f aca="false">50/4</f>
        <v>12.5</v>
      </c>
      <c r="BT2" s="0" t="n">
        <f aca="false">10/4</f>
        <v>2.5</v>
      </c>
      <c r="BU2" s="0" t="n">
        <f aca="false">600/4</f>
        <v>150</v>
      </c>
      <c r="BV2" s="0" t="n">
        <v>25</v>
      </c>
      <c r="BW2" s="0" t="s">
        <v>310</v>
      </c>
      <c r="BX2" s="0" t="s">
        <v>88</v>
      </c>
    </row>
    <row r="3" customFormat="false" ht="14.25" hidden="false" customHeight="false" outlineLevel="0" collapsed="false">
      <c r="A3" s="0" t="s">
        <v>311</v>
      </c>
      <c r="B3" s="0" t="n">
        <v>0</v>
      </c>
      <c r="C3" s="0" t="n">
        <v>0</v>
      </c>
      <c r="D3" s="0" t="n">
        <v>0</v>
      </c>
      <c r="E3" s="0" t="n">
        <v>0</v>
      </c>
      <c r="F3" s="0" t="n">
        <v>0</v>
      </c>
      <c r="G3" s="0" t="n">
        <v>0</v>
      </c>
      <c r="H3" s="0" t="n">
        <v>0</v>
      </c>
      <c r="I3" s="0" t="n">
        <v>0</v>
      </c>
      <c r="J3" s="0" t="n">
        <v>0</v>
      </c>
      <c r="K3" s="0" t="n">
        <v>0</v>
      </c>
      <c r="L3" s="0" t="n">
        <v>0</v>
      </c>
      <c r="M3" s="0" t="n">
        <v>0</v>
      </c>
      <c r="N3" s="0" t="n">
        <v>0</v>
      </c>
      <c r="O3" s="0" t="n">
        <v>0</v>
      </c>
      <c r="P3" s="0" t="n">
        <v>0</v>
      </c>
      <c r="Q3" s="0" t="n">
        <v>0</v>
      </c>
      <c r="R3" s="0" t="n">
        <v>0</v>
      </c>
      <c r="S3" s="0" t="n">
        <v>0</v>
      </c>
      <c r="T3" s="0" t="n">
        <v>0</v>
      </c>
      <c r="U3" s="0" t="n">
        <v>0</v>
      </c>
      <c r="V3" s="0" t="n">
        <v>0</v>
      </c>
      <c r="W3" s="0" t="n">
        <v>0</v>
      </c>
      <c r="X3" s="0" t="n">
        <v>0</v>
      </c>
      <c r="Y3" s="0" t="n">
        <v>0</v>
      </c>
      <c r="Z3" s="0" t="n">
        <v>0</v>
      </c>
      <c r="AA3" s="0" t="n">
        <v>0</v>
      </c>
      <c r="AB3" s="0" t="n">
        <v>0</v>
      </c>
      <c r="AC3" s="0" t="n">
        <v>233.33</v>
      </c>
      <c r="AD3" s="0" t="n">
        <v>0</v>
      </c>
      <c r="AE3" s="0" t="n">
        <v>0</v>
      </c>
      <c r="AF3" s="0" t="n">
        <v>0</v>
      </c>
      <c r="AG3" s="0" t="n">
        <v>0</v>
      </c>
      <c r="AH3" s="0" t="n">
        <v>0</v>
      </c>
      <c r="AI3" s="0" t="n">
        <v>0</v>
      </c>
      <c r="AJ3" s="0" t="n">
        <v>0</v>
      </c>
      <c r="AK3" s="0" t="n">
        <v>0</v>
      </c>
      <c r="AL3" s="0" t="n">
        <v>0</v>
      </c>
      <c r="AM3" s="0" t="n">
        <v>0</v>
      </c>
      <c r="AN3" s="0" t="n">
        <v>0</v>
      </c>
      <c r="AO3" s="0" t="n">
        <v>0</v>
      </c>
      <c r="AP3" s="0" t="n">
        <v>0</v>
      </c>
      <c r="AQ3" s="0" t="n">
        <v>0</v>
      </c>
      <c r="AR3" s="0" t="n">
        <v>0</v>
      </c>
      <c r="AS3" s="0" t="n">
        <v>3.3</v>
      </c>
      <c r="AT3" s="0" t="n">
        <v>6.3</v>
      </c>
      <c r="AU3" s="0" t="n">
        <v>0</v>
      </c>
      <c r="AV3" s="0" t="n">
        <v>83.3</v>
      </c>
      <c r="AW3" s="0" t="n">
        <v>0.13</v>
      </c>
      <c r="AX3" s="0" t="n">
        <v>1.6</v>
      </c>
      <c r="AY3" s="0" t="n">
        <v>1.6</v>
      </c>
      <c r="AZ3" s="0" t="n">
        <v>4.5</v>
      </c>
      <c r="BA3" s="0" t="n">
        <v>0</v>
      </c>
      <c r="BB3" s="0" t="n">
        <v>50</v>
      </c>
      <c r="BC3" s="0" t="n">
        <v>1.6</v>
      </c>
      <c r="BD3" s="0" t="n">
        <v>0</v>
      </c>
      <c r="BE3" s="0" t="n">
        <v>3</v>
      </c>
      <c r="BF3" s="0" t="n">
        <v>73.3</v>
      </c>
      <c r="BG3" s="0" t="n">
        <v>0</v>
      </c>
      <c r="BH3" s="0" t="n">
        <v>0</v>
      </c>
      <c r="BI3" s="0" t="n">
        <v>0</v>
      </c>
      <c r="BJ3" s="0" t="n">
        <v>0</v>
      </c>
      <c r="BK3" s="0" t="n">
        <v>0</v>
      </c>
      <c r="BL3" s="0" t="n">
        <v>0</v>
      </c>
      <c r="BM3" s="0" t="n">
        <v>0</v>
      </c>
      <c r="BN3" s="0" t="n">
        <v>1.6</v>
      </c>
      <c r="BO3" s="0" t="n">
        <v>0</v>
      </c>
      <c r="BP3" s="0" t="n">
        <v>0</v>
      </c>
      <c r="BQ3" s="0" t="n">
        <v>0</v>
      </c>
      <c r="BR3" s="0" t="n">
        <v>0</v>
      </c>
      <c r="BS3" s="0" t="n">
        <v>0</v>
      </c>
      <c r="BT3" s="0" t="n">
        <v>3.3</v>
      </c>
      <c r="BU3" s="0" t="n">
        <v>0</v>
      </c>
      <c r="BV3" s="0" t="n">
        <v>0</v>
      </c>
      <c r="BW3" s="0" t="s">
        <v>312</v>
      </c>
      <c r="BX3" s="0" t="s">
        <v>313</v>
      </c>
    </row>
    <row r="4" customFormat="false" ht="14.25" hidden="false" customHeight="false" outlineLevel="0" collapsed="false">
      <c r="A4" s="0" t="s">
        <v>314</v>
      </c>
      <c r="B4" s="0" t="n">
        <f aca="false">27/4</f>
        <v>6.75</v>
      </c>
      <c r="C4" s="0" t="n">
        <v>0</v>
      </c>
      <c r="D4" s="0" t="n">
        <v>0</v>
      </c>
      <c r="E4" s="0" t="n">
        <v>0</v>
      </c>
      <c r="F4" s="0" t="n">
        <v>0</v>
      </c>
      <c r="G4" s="0" t="n">
        <v>0</v>
      </c>
      <c r="H4" s="0" t="n">
        <v>0</v>
      </c>
      <c r="I4" s="0" t="n">
        <v>0</v>
      </c>
      <c r="J4" s="0" t="n">
        <v>0</v>
      </c>
      <c r="K4" s="0" t="n">
        <f aca="false">700/4</f>
        <v>175</v>
      </c>
      <c r="L4" s="0" t="n">
        <v>0</v>
      </c>
      <c r="M4" s="0" t="n">
        <v>0</v>
      </c>
      <c r="N4" s="0" t="n">
        <v>0</v>
      </c>
      <c r="O4" s="0" t="n">
        <f aca="false">90/4</f>
        <v>22.5</v>
      </c>
      <c r="P4" s="0" t="n">
        <v>0</v>
      </c>
      <c r="Q4" s="0" t="n">
        <v>0</v>
      </c>
      <c r="R4" s="0" t="n">
        <v>0</v>
      </c>
      <c r="S4" s="0" t="n">
        <v>0</v>
      </c>
      <c r="T4" s="0" t="n">
        <v>0</v>
      </c>
      <c r="U4" s="0" t="n">
        <v>0</v>
      </c>
      <c r="V4" s="0" t="n">
        <v>0</v>
      </c>
      <c r="W4" s="0" t="n">
        <v>0</v>
      </c>
      <c r="X4" s="0" t="n">
        <v>0</v>
      </c>
      <c r="Y4" s="0" t="n">
        <v>0</v>
      </c>
      <c r="Z4" s="0" t="n">
        <v>0</v>
      </c>
      <c r="AA4" s="0" t="n">
        <v>0</v>
      </c>
      <c r="AB4" s="0" t="n">
        <v>0</v>
      </c>
      <c r="AC4" s="0" t="n">
        <v>0</v>
      </c>
      <c r="AD4" s="0" t="n">
        <v>0</v>
      </c>
      <c r="AE4" s="0" t="n">
        <v>0</v>
      </c>
      <c r="AF4" s="0" t="n">
        <f aca="false">900/4</f>
        <v>225</v>
      </c>
      <c r="AG4" s="0" t="n">
        <v>0</v>
      </c>
      <c r="AH4" s="0" t="n">
        <v>0</v>
      </c>
      <c r="AI4" s="0" t="n">
        <v>0</v>
      </c>
      <c r="AJ4" s="0" t="n">
        <v>0</v>
      </c>
      <c r="AK4" s="0" t="n">
        <v>0</v>
      </c>
      <c r="AL4" s="0" t="n">
        <v>0</v>
      </c>
      <c r="AM4" s="0" t="n">
        <v>0</v>
      </c>
      <c r="AN4" s="0" t="n">
        <v>0</v>
      </c>
      <c r="AO4" s="0" t="n">
        <v>0</v>
      </c>
      <c r="AP4" s="0" t="n">
        <v>0</v>
      </c>
      <c r="AQ4" s="0" t="n">
        <v>0</v>
      </c>
      <c r="AR4" s="0" t="n">
        <v>0</v>
      </c>
      <c r="AS4" s="0" t="n">
        <v>0</v>
      </c>
      <c r="AT4" s="0" t="n">
        <v>0</v>
      </c>
      <c r="AU4" s="0" t="n">
        <v>0</v>
      </c>
      <c r="AV4" s="0" t="n">
        <v>0</v>
      </c>
      <c r="AW4" s="0" t="n">
        <v>0</v>
      </c>
      <c r="AX4" s="0" t="n">
        <v>0</v>
      </c>
      <c r="AY4" s="0" t="n">
        <v>0</v>
      </c>
      <c r="AZ4" s="0" t="n">
        <v>0</v>
      </c>
      <c r="BA4" s="0" t="n">
        <v>0</v>
      </c>
      <c r="BB4" s="0" t="n">
        <v>0</v>
      </c>
      <c r="BC4" s="0" t="n">
        <v>0</v>
      </c>
      <c r="BD4" s="0" t="n">
        <v>25</v>
      </c>
      <c r="BE4" s="0" t="n">
        <f aca="false">6/4</f>
        <v>1.5</v>
      </c>
      <c r="BF4" s="0" t="n">
        <v>50</v>
      </c>
      <c r="BG4" s="0" t="n">
        <v>0</v>
      </c>
      <c r="BH4" s="0" t="n">
        <v>0</v>
      </c>
      <c r="BI4" s="0" t="n">
        <v>0</v>
      </c>
      <c r="BJ4" s="0" t="n">
        <v>0</v>
      </c>
      <c r="BK4" s="0" t="n">
        <v>0</v>
      </c>
      <c r="BL4" s="0" t="n">
        <v>0</v>
      </c>
      <c r="BM4" s="0" t="n">
        <v>0</v>
      </c>
      <c r="BN4" s="0" t="n">
        <f aca="false">5/4</f>
        <v>1.25</v>
      </c>
      <c r="BO4" s="0" t="n">
        <f aca="false">5/4</f>
        <v>1.25</v>
      </c>
      <c r="BP4" s="0" t="n">
        <v>0</v>
      </c>
      <c r="BQ4" s="0" t="n">
        <v>0</v>
      </c>
      <c r="BR4" s="0" t="n">
        <v>0</v>
      </c>
      <c r="BS4" s="0" t="n">
        <v>0</v>
      </c>
      <c r="BT4" s="0" t="n">
        <v>0</v>
      </c>
      <c r="BU4" s="0" t="n">
        <v>0</v>
      </c>
      <c r="BV4" s="0" t="n">
        <v>0</v>
      </c>
      <c r="BW4" s="0" t="s">
        <v>315</v>
      </c>
      <c r="BX4" s="0" t="s">
        <v>88</v>
      </c>
    </row>
    <row r="5" customFormat="false" ht="14.25" hidden="false" customHeight="false" outlineLevel="0" collapsed="false">
      <c r="A5" s="0" t="s">
        <v>316</v>
      </c>
      <c r="B5" s="0" t="n">
        <v>0</v>
      </c>
      <c r="C5" s="0" t="n">
        <v>0</v>
      </c>
      <c r="D5" s="0" t="n">
        <v>0</v>
      </c>
      <c r="E5" s="0" t="n">
        <v>0</v>
      </c>
      <c r="F5" s="0" t="n">
        <v>0</v>
      </c>
      <c r="G5" s="0" t="n">
        <v>0</v>
      </c>
      <c r="H5" s="0" t="n">
        <v>0</v>
      </c>
      <c r="I5" s="0" t="n">
        <v>0</v>
      </c>
      <c r="J5" s="0" t="n">
        <v>0</v>
      </c>
      <c r="K5" s="0" t="n">
        <v>0</v>
      </c>
      <c r="L5" s="0" t="n">
        <v>0</v>
      </c>
      <c r="M5" s="0" t="n">
        <v>0</v>
      </c>
      <c r="N5" s="0" t="n">
        <v>0</v>
      </c>
      <c r="O5" s="0" t="n">
        <v>0</v>
      </c>
      <c r="P5" s="0" t="n">
        <v>0</v>
      </c>
      <c r="Q5" s="0" t="n">
        <v>0</v>
      </c>
      <c r="R5" s="0" t="n">
        <v>0</v>
      </c>
      <c r="S5" s="0" t="n">
        <v>0</v>
      </c>
      <c r="T5" s="0" t="n">
        <v>0</v>
      </c>
      <c r="U5" s="0" t="n">
        <v>0</v>
      </c>
      <c r="V5" s="0" t="n">
        <v>0</v>
      </c>
      <c r="W5" s="0" t="n">
        <v>0</v>
      </c>
      <c r="X5" s="0" t="n">
        <v>0</v>
      </c>
      <c r="Y5" s="0" t="n">
        <v>0</v>
      </c>
      <c r="Z5" s="0" t="n">
        <v>0</v>
      </c>
      <c r="AA5" s="0" t="n">
        <v>0</v>
      </c>
      <c r="AB5" s="0" t="n">
        <v>0</v>
      </c>
      <c r="AC5" s="0" t="n">
        <v>0</v>
      </c>
      <c r="AD5" s="0" t="n">
        <v>0</v>
      </c>
      <c r="AE5" s="0" t="n">
        <v>0</v>
      </c>
      <c r="AF5" s="0" t="n">
        <v>0</v>
      </c>
      <c r="AG5" s="0" t="n">
        <v>0</v>
      </c>
      <c r="AH5" s="0" t="n">
        <f aca="false">900/4</f>
        <v>225</v>
      </c>
      <c r="AI5" s="0" t="n">
        <v>0</v>
      </c>
      <c r="AJ5" s="0" t="n">
        <v>0</v>
      </c>
      <c r="AK5" s="0" t="n">
        <v>0</v>
      </c>
      <c r="AL5" s="0" t="n">
        <v>25</v>
      </c>
      <c r="AM5" s="0" t="n">
        <v>0</v>
      </c>
      <c r="AN5" s="0" t="n">
        <v>0</v>
      </c>
      <c r="AO5" s="0" t="n">
        <v>0</v>
      </c>
      <c r="AP5" s="0" t="n">
        <v>0</v>
      </c>
      <c r="AQ5" s="0" t="n">
        <v>0</v>
      </c>
      <c r="AR5" s="0" t="n">
        <v>0</v>
      </c>
      <c r="AS5" s="0" t="n">
        <v>0</v>
      </c>
      <c r="AT5" s="0" t="n">
        <v>0</v>
      </c>
      <c r="AU5" s="0" t="n">
        <v>0</v>
      </c>
      <c r="AV5" s="0" t="n">
        <v>0</v>
      </c>
      <c r="AW5" s="0" t="n">
        <v>0</v>
      </c>
      <c r="AX5" s="0" t="n">
        <v>0</v>
      </c>
      <c r="AY5" s="0" t="n">
        <v>0</v>
      </c>
      <c r="AZ5" s="0" t="n">
        <v>0</v>
      </c>
      <c r="BA5" s="0" t="n">
        <v>0</v>
      </c>
      <c r="BB5" s="0" t="n">
        <v>0</v>
      </c>
      <c r="BC5" s="0" t="n">
        <v>0</v>
      </c>
      <c r="BD5" s="0" t="n">
        <f aca="false">150/4</f>
        <v>37.5</v>
      </c>
      <c r="BE5" s="0" t="n">
        <v>0</v>
      </c>
      <c r="BF5" s="0" t="n">
        <v>0</v>
      </c>
      <c r="BG5" s="0" t="n">
        <v>20</v>
      </c>
      <c r="BH5" s="0" t="n">
        <v>0</v>
      </c>
      <c r="BI5" s="0" t="n">
        <v>0</v>
      </c>
      <c r="BJ5" s="0" t="n">
        <v>0</v>
      </c>
      <c r="BK5" s="0" t="n">
        <v>6</v>
      </c>
      <c r="BL5" s="0" t="n">
        <f aca="false">10/4</f>
        <v>2.5</v>
      </c>
      <c r="BM5" s="0" t="n">
        <f aca="false">300/4</f>
        <v>75</v>
      </c>
      <c r="BN5" s="0" t="n">
        <f aca="false">10/4</f>
        <v>2.5</v>
      </c>
      <c r="BO5" s="0" t="n">
        <f aca="false">5/4</f>
        <v>1.25</v>
      </c>
      <c r="BP5" s="0" t="n">
        <v>0</v>
      </c>
      <c r="BQ5" s="0" t="n">
        <v>0</v>
      </c>
      <c r="BR5" s="0" t="n">
        <f aca="false">225/4</f>
        <v>56.25</v>
      </c>
      <c r="BS5" s="0" t="n">
        <v>3.42</v>
      </c>
      <c r="BT5" s="0" t="n">
        <f aca="false">4.8/4</f>
        <v>1.2</v>
      </c>
      <c r="BU5" s="0" t="n">
        <v>0</v>
      </c>
      <c r="BV5" s="0" t="n">
        <v>0</v>
      </c>
      <c r="BW5" s="0" t="s">
        <v>317</v>
      </c>
      <c r="BX5" s="0" t="s">
        <v>88</v>
      </c>
    </row>
    <row r="6" customFormat="false" ht="13.8" hidden="false" customHeight="false" outlineLevel="0" collapsed="false">
      <c r="A6" s="0" t="s">
        <v>318</v>
      </c>
      <c r="B6" s="0" t="n">
        <v>0</v>
      </c>
      <c r="C6" s="0" t="n">
        <v>0</v>
      </c>
      <c r="D6" s="0" t="n">
        <v>0</v>
      </c>
      <c r="E6" s="0" t="n">
        <v>0</v>
      </c>
      <c r="F6" s="0" t="n">
        <v>0</v>
      </c>
      <c r="G6" s="0" t="n">
        <v>0</v>
      </c>
      <c r="H6" s="0" t="n">
        <v>0</v>
      </c>
      <c r="I6" s="0" t="n">
        <v>0</v>
      </c>
      <c r="J6" s="0" t="n">
        <v>0</v>
      </c>
      <c r="K6" s="0" t="n">
        <f aca="false">450/4</f>
        <v>112.5</v>
      </c>
      <c r="L6" s="0" t="n">
        <v>0</v>
      </c>
      <c r="M6" s="0" t="n">
        <v>0</v>
      </c>
      <c r="N6" s="0" t="n">
        <v>0</v>
      </c>
      <c r="O6" s="0" t="n">
        <v>0</v>
      </c>
      <c r="P6" s="0" t="n">
        <v>0</v>
      </c>
      <c r="Q6" s="0" t="n">
        <v>0</v>
      </c>
      <c r="R6" s="0" t="n">
        <v>0</v>
      </c>
      <c r="S6" s="0" t="n">
        <v>0</v>
      </c>
      <c r="T6" s="0" t="n">
        <v>0</v>
      </c>
      <c r="U6" s="0" t="n">
        <v>50</v>
      </c>
      <c r="V6" s="0" t="n">
        <v>0</v>
      </c>
      <c r="W6" s="0" t="n">
        <v>0</v>
      </c>
      <c r="X6" s="0" t="n">
        <v>0</v>
      </c>
      <c r="Y6" s="0" t="n">
        <v>0</v>
      </c>
      <c r="Z6" s="0" t="n">
        <v>0</v>
      </c>
      <c r="AA6" s="0" t="n">
        <v>0</v>
      </c>
      <c r="AB6" s="0" t="n">
        <v>0</v>
      </c>
      <c r="AC6" s="0" t="n">
        <v>0</v>
      </c>
      <c r="AD6" s="0" t="n">
        <f aca="false">225/4</f>
        <v>56.25</v>
      </c>
      <c r="AE6" s="0" t="n">
        <v>0</v>
      </c>
      <c r="AF6" s="0" t="n">
        <v>0</v>
      </c>
      <c r="AG6" s="0" t="n">
        <v>0</v>
      </c>
      <c r="AH6" s="0" t="n">
        <v>0</v>
      </c>
      <c r="AI6" s="0" t="n">
        <v>0</v>
      </c>
      <c r="AJ6" s="0" t="n">
        <v>150</v>
      </c>
      <c r="AK6" s="0" t="n">
        <v>0</v>
      </c>
      <c r="AL6" s="0" t="n">
        <f aca="false">50/4</f>
        <v>12.5</v>
      </c>
      <c r="AM6" s="0" t="n">
        <v>0</v>
      </c>
      <c r="AN6" s="0" t="n">
        <v>0</v>
      </c>
      <c r="AO6" s="0" t="n">
        <v>0</v>
      </c>
      <c r="AP6" s="0" t="n">
        <v>0</v>
      </c>
      <c r="AQ6" s="0" t="n">
        <v>0</v>
      </c>
      <c r="AR6" s="0" t="n">
        <v>0</v>
      </c>
      <c r="AS6" s="0" t="n">
        <v>0</v>
      </c>
      <c r="AT6" s="0" t="n">
        <v>0</v>
      </c>
      <c r="AU6" s="0" t="n">
        <v>0</v>
      </c>
      <c r="AV6" s="0" t="n">
        <v>0</v>
      </c>
      <c r="AW6" s="0" t="n">
        <v>0</v>
      </c>
      <c r="AX6" s="0" t="n">
        <v>0</v>
      </c>
      <c r="AY6" s="0" t="n">
        <v>0</v>
      </c>
      <c r="AZ6" s="0" t="n">
        <v>0</v>
      </c>
      <c r="BA6" s="0" t="n">
        <v>0</v>
      </c>
      <c r="BB6" s="0" t="n">
        <f aca="false">50/4</f>
        <v>12.5</v>
      </c>
      <c r="BC6" s="0" t="n">
        <v>0</v>
      </c>
      <c r="BD6" s="0" t="n">
        <v>0</v>
      </c>
      <c r="BE6" s="0" t="n">
        <v>0</v>
      </c>
      <c r="BF6" s="0" t="n">
        <v>0</v>
      </c>
      <c r="BG6" s="0" t="n">
        <f aca="false">50/4</f>
        <v>12.5</v>
      </c>
      <c r="BH6" s="0" t="n">
        <v>0</v>
      </c>
      <c r="BI6" s="0" t="n">
        <v>0</v>
      </c>
      <c r="BJ6" s="0" t="n">
        <v>0.4</v>
      </c>
      <c r="BK6" s="0" t="n">
        <v>0</v>
      </c>
      <c r="BL6" s="0" t="n">
        <f aca="false">25/4</f>
        <v>6.25</v>
      </c>
      <c r="BM6" s="0" t="n">
        <f aca="false">30/4</f>
        <v>7.5</v>
      </c>
      <c r="BN6" s="0" t="n">
        <f aca="false">5/4</f>
        <v>1.25</v>
      </c>
      <c r="BO6" s="0" t="n">
        <f aca="false">5/4</f>
        <v>1.25</v>
      </c>
      <c r="BP6" s="0" t="n">
        <v>0.39</v>
      </c>
      <c r="BQ6" s="0" t="n">
        <f aca="false">6/4</f>
        <v>1.5</v>
      </c>
      <c r="BR6" s="0" t="n">
        <v>0</v>
      </c>
      <c r="BS6" s="0" t="n">
        <v>0</v>
      </c>
      <c r="BT6" s="0" t="n">
        <v>0</v>
      </c>
      <c r="BU6" s="0" t="n">
        <v>0</v>
      </c>
      <c r="BV6" s="0" t="n">
        <f aca="false">13/4</f>
        <v>3.25</v>
      </c>
      <c r="BW6" s="0" t="s">
        <v>319</v>
      </c>
      <c r="BX6" s="0" t="s">
        <v>88</v>
      </c>
    </row>
    <row r="7" customFormat="false" ht="13.8" hidden="false" customHeight="false" outlineLevel="0" collapsed="false">
      <c r="A7" s="0" t="s">
        <v>320</v>
      </c>
      <c r="B7" s="0" t="n">
        <v>0</v>
      </c>
      <c r="C7" s="0" t="n">
        <v>0</v>
      </c>
      <c r="D7" s="0" t="n">
        <v>0</v>
      </c>
      <c r="E7" s="0" t="n">
        <v>0</v>
      </c>
      <c r="F7" s="0" t="n">
        <v>0</v>
      </c>
      <c r="G7" s="0" t="n">
        <v>0</v>
      </c>
      <c r="H7" s="0" t="n">
        <v>0</v>
      </c>
      <c r="I7" s="0" t="n">
        <v>0</v>
      </c>
      <c r="J7" s="0" t="n">
        <v>0</v>
      </c>
      <c r="K7" s="0" t="n">
        <v>0</v>
      </c>
      <c r="L7" s="0" t="n">
        <v>0</v>
      </c>
      <c r="M7" s="0" t="n">
        <v>0</v>
      </c>
      <c r="N7" s="0" t="n">
        <v>0</v>
      </c>
      <c r="O7" s="0" t="n">
        <v>0</v>
      </c>
      <c r="P7" s="0" t="n">
        <v>0</v>
      </c>
      <c r="Q7" s="0" t="n">
        <v>0</v>
      </c>
      <c r="R7" s="0" t="n">
        <v>0</v>
      </c>
      <c r="S7" s="0" t="n">
        <v>0</v>
      </c>
      <c r="T7" s="0" t="n">
        <v>0</v>
      </c>
      <c r="U7" s="0" t="n">
        <v>0</v>
      </c>
      <c r="V7" s="0" t="n">
        <v>0</v>
      </c>
      <c r="W7" s="0" t="n">
        <v>0</v>
      </c>
      <c r="X7" s="0" t="n">
        <v>0</v>
      </c>
      <c r="Y7" s="0" t="n">
        <v>0</v>
      </c>
      <c r="Z7" s="0" t="n">
        <v>0</v>
      </c>
      <c r="AA7" s="0" t="n">
        <v>0</v>
      </c>
      <c r="AB7" s="0" t="n">
        <v>0</v>
      </c>
      <c r="AC7" s="0" t="n">
        <v>0</v>
      </c>
      <c r="AD7" s="0" t="n">
        <v>0</v>
      </c>
      <c r="AE7" s="0" t="n">
        <v>0</v>
      </c>
      <c r="AF7" s="0" t="n">
        <v>0</v>
      </c>
      <c r="AG7" s="0" t="n">
        <v>225</v>
      </c>
      <c r="AH7" s="0" t="n">
        <v>0</v>
      </c>
      <c r="AI7" s="0" t="n">
        <v>0</v>
      </c>
      <c r="AJ7" s="0" t="n">
        <v>0</v>
      </c>
      <c r="AK7" s="0" t="n">
        <f aca="false">50/4</f>
        <v>12.5</v>
      </c>
      <c r="AL7" s="0" t="n">
        <v>0</v>
      </c>
      <c r="AM7" s="0" t="n">
        <v>10</v>
      </c>
      <c r="AN7" s="0" t="n">
        <v>3</v>
      </c>
      <c r="AO7" s="0" t="n">
        <v>0</v>
      </c>
      <c r="AP7" s="0" t="n">
        <v>0</v>
      </c>
      <c r="AQ7" s="0" t="n">
        <v>0</v>
      </c>
      <c r="AR7" s="0" t="n">
        <v>0</v>
      </c>
      <c r="AS7" s="0" t="n">
        <v>0</v>
      </c>
      <c r="AT7" s="0" t="n">
        <v>0</v>
      </c>
      <c r="AU7" s="0" t="n">
        <v>0</v>
      </c>
      <c r="AV7" s="0" t="n">
        <v>0</v>
      </c>
      <c r="AW7" s="0" t="n">
        <v>0</v>
      </c>
      <c r="AX7" s="0" t="n">
        <v>0</v>
      </c>
      <c r="AY7" s="0" t="n">
        <v>0</v>
      </c>
      <c r="AZ7" s="0" t="n">
        <v>0</v>
      </c>
      <c r="BA7" s="0" t="n">
        <v>0</v>
      </c>
      <c r="BB7" s="0" t="n">
        <v>0</v>
      </c>
      <c r="BC7" s="0" t="n">
        <v>0</v>
      </c>
      <c r="BD7" s="0" t="n">
        <f aca="false">75/4</f>
        <v>18.75</v>
      </c>
      <c r="BE7" s="0" t="n">
        <v>0</v>
      </c>
      <c r="BF7" s="0" t="n">
        <v>0</v>
      </c>
      <c r="BG7" s="0" t="n">
        <v>20</v>
      </c>
      <c r="BH7" s="0" t="n">
        <v>0</v>
      </c>
      <c r="BI7" s="0" t="n">
        <v>0</v>
      </c>
      <c r="BJ7" s="0" t="n">
        <f aca="false">2.85</f>
        <v>2.85</v>
      </c>
      <c r="BK7" s="0" t="n">
        <v>0</v>
      </c>
      <c r="BL7" s="0" t="n">
        <v>0</v>
      </c>
      <c r="BM7" s="0" t="n">
        <v>0</v>
      </c>
      <c r="BN7" s="0" t="n">
        <v>0</v>
      </c>
      <c r="BO7" s="0" t="n">
        <f aca="false">5/4</f>
        <v>1.25</v>
      </c>
      <c r="BP7" s="0" t="n">
        <v>0</v>
      </c>
      <c r="BQ7" s="0" t="n">
        <v>0</v>
      </c>
      <c r="BR7" s="0" t="n">
        <v>0</v>
      </c>
      <c r="BS7" s="0" t="n">
        <v>25</v>
      </c>
      <c r="BT7" s="0" t="n">
        <v>0</v>
      </c>
      <c r="BU7" s="0" t="n">
        <v>0</v>
      </c>
      <c r="BV7" s="0" t="n">
        <v>0</v>
      </c>
      <c r="BW7" s="0" t="s">
        <v>321</v>
      </c>
      <c r="BX7" s="0" t="s">
        <v>88</v>
      </c>
    </row>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Q12" s="11"/>
    </row>
    <row r="13" customFormat="false" ht="13.8" hidden="false" customHeight="false" outlineLevel="0" collapsed="false"/>
    <row r="14" s="8" customFormat="true" ht="13.8" hidden="false" customHeight="false" outlineLevel="0" collapsed="false"/>
    <row r="15" customFormat="false" ht="13.8" hidden="false" customHeight="false" outlineLevel="0" collapsed="false">
      <c r="AJ15" s="8"/>
    </row>
    <row r="16" customFormat="false" ht="13.8" hidden="false" customHeight="false" outlineLevel="0" collapsed="false">
      <c r="Q16" s="11"/>
    </row>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O3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55" activeCellId="0" sqref="A155"/>
    </sheetView>
  </sheetViews>
  <sheetFormatPr defaultRowHeight="14.25" zeroHeight="false" outlineLevelRow="0" outlineLevelCol="0"/>
  <cols>
    <col collapsed="false" customWidth="true" hidden="false" outlineLevel="0" max="1" min="1" style="0" width="35.46"/>
    <col collapsed="false" customWidth="true" hidden="false" outlineLevel="0" max="4" min="2" style="0" width="8.53"/>
    <col collapsed="false" customWidth="true" hidden="false" outlineLevel="0" max="5" min="5" style="0" width="11.33"/>
    <col collapsed="false" customWidth="true" hidden="false" outlineLevel="0" max="6" min="6" style="0" width="16.27"/>
    <col collapsed="false" customWidth="true" hidden="false" outlineLevel="0" max="12" min="7" style="0" width="8.53"/>
    <col collapsed="false" customWidth="true" hidden="false" outlineLevel="0" max="15" min="13" style="0" width="10.94"/>
    <col collapsed="false" customWidth="true" hidden="false" outlineLevel="0" max="16" min="16" style="0" width="8.53"/>
    <col collapsed="false" customWidth="true" hidden="false" outlineLevel="0" max="17" min="17" style="0" width="13.72"/>
    <col collapsed="false" customWidth="true" hidden="false" outlineLevel="0" max="18" min="18" style="0" width="22.4"/>
    <col collapsed="false" customWidth="true" hidden="false" outlineLevel="0" max="19" min="19" style="0" width="12.4"/>
    <col collapsed="false" customWidth="true" hidden="false" outlineLevel="0" max="22" min="20" style="0" width="8.53"/>
    <col collapsed="false" customWidth="true" hidden="false" outlineLevel="0" max="23" min="23" style="0" width="16.53"/>
    <col collapsed="false" customWidth="true" hidden="false" outlineLevel="0" max="26" min="24" style="0" width="8.53"/>
    <col collapsed="false" customWidth="true" hidden="false" outlineLevel="0" max="27" min="27" style="0" width="13.27"/>
    <col collapsed="false" customWidth="true" hidden="false" outlineLevel="0" max="28" min="28" style="0" width="8.33"/>
    <col collapsed="false" customWidth="true" hidden="false" outlineLevel="0" max="29" min="29" style="0" width="16.66"/>
    <col collapsed="false" customWidth="true" hidden="false" outlineLevel="0" max="30" min="30" style="0" width="10.4"/>
    <col collapsed="false" customWidth="true" hidden="false" outlineLevel="0" max="32" min="31" style="0" width="8.85"/>
    <col collapsed="false" customWidth="true" hidden="false" outlineLevel="0" max="33" min="33" style="0" width="5.6"/>
    <col collapsed="false" customWidth="true" hidden="false" outlineLevel="0" max="34" min="34" style="0" width="8.85"/>
    <col collapsed="false" customWidth="true" hidden="false" outlineLevel="0" max="35" min="35" style="0" width="11"/>
    <col collapsed="false" customWidth="true" hidden="false" outlineLevel="0" max="37" min="36" style="0" width="10.72"/>
    <col collapsed="false" customWidth="true" hidden="false" outlineLevel="0" max="43" min="38" style="0" width="8.85"/>
    <col collapsed="false" customWidth="true" hidden="false" outlineLevel="0" max="44" min="44" style="0" width="12.27"/>
    <col collapsed="false" customWidth="true" hidden="false" outlineLevel="0" max="48" min="45" style="0" width="8.06"/>
    <col collapsed="false" customWidth="true" hidden="false" outlineLevel="0" max="49" min="49" style="0" width="13.27"/>
    <col collapsed="false" customWidth="true" hidden="false" outlineLevel="0" max="51" min="50" style="0" width="9.13"/>
    <col collapsed="false" customWidth="true" hidden="false" outlineLevel="0" max="54" min="52" style="0" width="8.53"/>
    <col collapsed="false" customWidth="true" hidden="false" outlineLevel="0" max="56" min="55" style="0" width="9.4"/>
    <col collapsed="false" customWidth="true" hidden="false" outlineLevel="0" max="57" min="57" style="0" width="10.4"/>
    <col collapsed="false" customWidth="true" hidden="false" outlineLevel="0" max="62" min="58" style="0" width="8.53"/>
    <col collapsed="false" customWidth="true" hidden="false" outlineLevel="0" max="63" min="63" style="0" width="6.66"/>
    <col collapsed="false" customWidth="true" hidden="false" outlineLevel="0" max="64" min="64" style="0" width="12"/>
    <col collapsed="false" customWidth="true" hidden="false" outlineLevel="0" max="67" min="65" style="0" width="8.53"/>
    <col collapsed="false" customWidth="true" hidden="false" outlineLevel="0" max="68" min="68" style="0" width="11.2"/>
    <col collapsed="false" customWidth="true" hidden="false" outlineLevel="0" max="69" min="69" style="0" width="14.66"/>
    <col collapsed="false" customWidth="true" hidden="false" outlineLevel="0" max="70" min="70" style="0" width="8.2"/>
    <col collapsed="false" customWidth="true" hidden="false" outlineLevel="0" max="71" min="71" style="0" width="9.72"/>
    <col collapsed="false" customWidth="true" hidden="false" outlineLevel="0" max="72" min="72" style="0" width="8.53"/>
    <col collapsed="false" customWidth="true" hidden="false" outlineLevel="0" max="73" min="73" style="0" width="14.33"/>
    <col collapsed="false" customWidth="true" hidden="false" outlineLevel="0" max="74" min="74" style="0" width="16.2"/>
    <col collapsed="false" customWidth="true" hidden="false" outlineLevel="0" max="75" min="75" style="0" width="12.06"/>
    <col collapsed="false" customWidth="true" hidden="false" outlineLevel="0" max="77" min="76" style="0" width="10"/>
    <col collapsed="false" customWidth="true" hidden="false" outlineLevel="0" max="78" min="78" style="0" width="8.27"/>
    <col collapsed="false" customWidth="true" hidden="false" outlineLevel="0" max="80" min="79" style="0" width="9.27"/>
    <col collapsed="false" customWidth="true" hidden="false" outlineLevel="0" max="81" min="81" style="0" width="14.93"/>
    <col collapsed="false" customWidth="true" hidden="false" outlineLevel="0" max="84" min="82" style="0" width="8.53"/>
    <col collapsed="false" customWidth="true" hidden="false" outlineLevel="0" max="85" min="85" style="0" width="14.07"/>
    <col collapsed="false" customWidth="true" hidden="false" outlineLevel="0" max="88" min="86" style="0" width="8.53"/>
    <col collapsed="false" customWidth="true" hidden="false" outlineLevel="0" max="89" min="89" style="0" width="10.4"/>
    <col collapsed="false" customWidth="true" hidden="false" outlineLevel="0" max="90" min="90" style="0" width="15.47"/>
    <col collapsed="false" customWidth="true" hidden="false" outlineLevel="0" max="1025" min="91" style="0" width="8.53"/>
  </cols>
  <sheetData>
    <row r="1" customFormat="false" ht="14.25" hidden="false" customHeight="false" outlineLevel="0" collapsed="false">
      <c r="A1" s="0" t="s">
        <v>0</v>
      </c>
      <c r="B1" s="1" t="s">
        <v>322</v>
      </c>
      <c r="C1" s="0" t="s">
        <v>263</v>
      </c>
      <c r="D1" s="1" t="s">
        <v>323</v>
      </c>
      <c r="E1" s="1" t="s">
        <v>227</v>
      </c>
      <c r="F1" s="1" t="s">
        <v>265</v>
      </c>
      <c r="G1" s="0" t="s">
        <v>324</v>
      </c>
      <c r="H1" s="1" t="s">
        <v>325</v>
      </c>
      <c r="I1" s="0" t="s">
        <v>326</v>
      </c>
      <c r="J1" s="0" t="s">
        <v>117</v>
      </c>
      <c r="K1" s="0" t="s">
        <v>198</v>
      </c>
      <c r="L1" s="0" t="s">
        <v>192</v>
      </c>
      <c r="M1" s="0" t="s">
        <v>176</v>
      </c>
      <c r="N1" s="0" t="s">
        <v>261</v>
      </c>
      <c r="O1" s="0" t="s">
        <v>205</v>
      </c>
      <c r="P1" s="0" t="s">
        <v>39</v>
      </c>
      <c r="Q1" s="0" t="s">
        <v>103</v>
      </c>
      <c r="R1" s="0" t="s">
        <v>327</v>
      </c>
      <c r="S1" s="0" t="s">
        <v>254</v>
      </c>
      <c r="T1" s="1" t="s">
        <v>35</v>
      </c>
      <c r="U1" s="1" t="s">
        <v>73</v>
      </c>
      <c r="V1" s="1" t="s">
        <v>145</v>
      </c>
      <c r="W1" s="1" t="s">
        <v>184</v>
      </c>
      <c r="X1" s="0" t="s">
        <v>50</v>
      </c>
      <c r="Y1" s="0" t="s">
        <v>3</v>
      </c>
      <c r="Z1" s="0" t="s">
        <v>18</v>
      </c>
      <c r="AA1" s="0" t="s">
        <v>83</v>
      </c>
      <c r="AB1" s="0" t="s">
        <v>76</v>
      </c>
      <c r="AC1" s="0" t="s">
        <v>328</v>
      </c>
      <c r="AD1" s="0" t="s">
        <v>21</v>
      </c>
      <c r="AE1" s="0" t="s">
        <v>222</v>
      </c>
      <c r="AF1" s="0" t="s">
        <v>252</v>
      </c>
      <c r="AG1" s="0" t="s">
        <v>11</v>
      </c>
      <c r="AH1" s="0" t="s">
        <v>172</v>
      </c>
      <c r="AI1" s="0" t="s">
        <v>251</v>
      </c>
      <c r="AJ1" s="0" t="s">
        <v>5</v>
      </c>
      <c r="AK1" s="0" t="s">
        <v>257</v>
      </c>
      <c r="AL1" s="0" t="s">
        <v>107</v>
      </c>
      <c r="AM1" s="0" t="s">
        <v>171</v>
      </c>
      <c r="AN1" s="0" t="s">
        <v>329</v>
      </c>
      <c r="AO1" s="0" t="s">
        <v>330</v>
      </c>
      <c r="AP1" s="0" t="s">
        <v>331</v>
      </c>
      <c r="AQ1" s="0" t="s">
        <v>174</v>
      </c>
      <c r="AR1" s="1" t="s">
        <v>72</v>
      </c>
      <c r="AS1" s="1" t="s">
        <v>196</v>
      </c>
      <c r="AT1" s="1" t="s">
        <v>33</v>
      </c>
      <c r="AU1" s="1" t="s">
        <v>166</v>
      </c>
      <c r="AV1" s="1" t="s">
        <v>36</v>
      </c>
      <c r="AW1" s="0" t="s">
        <v>126</v>
      </c>
      <c r="AX1" s="0" t="s">
        <v>332</v>
      </c>
      <c r="AY1" s="0" t="s">
        <v>118</v>
      </c>
      <c r="AZ1" s="0" t="s">
        <v>301</v>
      </c>
      <c r="BA1" s="0" t="s">
        <v>294</v>
      </c>
      <c r="BB1" s="0" t="s">
        <v>333</v>
      </c>
      <c r="BC1" s="1" t="s">
        <v>32</v>
      </c>
      <c r="BD1" s="1" t="s">
        <v>60</v>
      </c>
      <c r="BE1" s="0" t="s">
        <v>24</v>
      </c>
      <c r="BF1" s="0" t="s">
        <v>175</v>
      </c>
      <c r="BG1" s="1" t="s">
        <v>64</v>
      </c>
      <c r="BH1" s="0" t="s">
        <v>1</v>
      </c>
      <c r="BI1" s="0" t="s">
        <v>58</v>
      </c>
      <c r="BJ1" s="0" t="s">
        <v>23</v>
      </c>
      <c r="BK1" s="0" t="s">
        <v>12</v>
      </c>
      <c r="BL1" s="0" t="s">
        <v>25</v>
      </c>
      <c r="BM1" s="0" t="s">
        <v>40</v>
      </c>
      <c r="BN1" s="0" t="s">
        <v>75</v>
      </c>
      <c r="BO1" s="0" t="s">
        <v>4</v>
      </c>
      <c r="BP1" s="0" t="s">
        <v>16</v>
      </c>
      <c r="BQ1" s="1" t="s">
        <v>31</v>
      </c>
      <c r="BR1" s="1" t="s">
        <v>334</v>
      </c>
      <c r="BS1" s="1" t="s">
        <v>335</v>
      </c>
      <c r="BT1" s="0" t="s">
        <v>44</v>
      </c>
      <c r="BU1" s="0" t="s">
        <v>9</v>
      </c>
      <c r="BV1" s="0" t="s">
        <v>51</v>
      </c>
      <c r="BW1" s="0" t="s">
        <v>336</v>
      </c>
      <c r="BX1" s="0" t="s">
        <v>21</v>
      </c>
      <c r="BY1" s="0" t="s">
        <v>66</v>
      </c>
      <c r="BZ1" s="0" t="s">
        <v>77</v>
      </c>
      <c r="CA1" s="0" t="s">
        <v>79</v>
      </c>
      <c r="CB1" s="1" t="s">
        <v>81</v>
      </c>
      <c r="CC1" s="1" t="s">
        <v>63</v>
      </c>
      <c r="CD1" s="0" t="s">
        <v>14</v>
      </c>
      <c r="CE1" s="0" t="s">
        <v>80</v>
      </c>
      <c r="CF1" s="0" t="s">
        <v>57</v>
      </c>
      <c r="CG1" s="0" t="s">
        <v>167</v>
      </c>
      <c r="CH1" s="0" t="s">
        <v>69</v>
      </c>
      <c r="CI1" s="0" t="s">
        <v>253</v>
      </c>
      <c r="CJ1" s="0" t="s">
        <v>337</v>
      </c>
      <c r="CK1" s="1" t="s">
        <v>338</v>
      </c>
      <c r="CL1" s="1" t="s">
        <v>339</v>
      </c>
      <c r="CM1" s="0" t="s">
        <v>41</v>
      </c>
      <c r="CN1" s="0" t="s">
        <v>84</v>
      </c>
      <c r="CO1" s="0" t="s">
        <v>85</v>
      </c>
    </row>
    <row r="2" customFormat="false" ht="14.25" hidden="false" customHeight="false" outlineLevel="0" collapsed="false">
      <c r="A2" s="0" t="s">
        <v>340</v>
      </c>
      <c r="B2" s="0" t="n">
        <f aca="false">225/4</f>
        <v>56.25</v>
      </c>
      <c r="C2" s="0" t="n">
        <v>0</v>
      </c>
      <c r="D2" s="0" t="n">
        <v>0</v>
      </c>
      <c r="E2" s="0" t="n">
        <v>0</v>
      </c>
      <c r="F2" s="0" t="n">
        <v>0</v>
      </c>
      <c r="G2" s="0" t="n">
        <v>0</v>
      </c>
      <c r="H2" s="0" t="n">
        <v>0</v>
      </c>
      <c r="I2" s="0" t="n">
        <v>0</v>
      </c>
      <c r="J2" s="0" t="n">
        <v>0</v>
      </c>
      <c r="K2" s="0" t="n">
        <v>0</v>
      </c>
      <c r="L2" s="0" t="n">
        <v>0</v>
      </c>
      <c r="M2" s="0" t="n">
        <v>0</v>
      </c>
      <c r="N2" s="0" t="n">
        <v>0</v>
      </c>
      <c r="O2" s="0" t="n">
        <v>0</v>
      </c>
      <c r="P2" s="0" t="n">
        <v>0</v>
      </c>
      <c r="Q2" s="0" t="n">
        <v>0</v>
      </c>
      <c r="R2" s="0" t="n">
        <v>0</v>
      </c>
      <c r="S2" s="0" t="n">
        <v>0</v>
      </c>
      <c r="T2" s="0" t="n">
        <v>0</v>
      </c>
      <c r="U2" s="0" t="n">
        <v>0</v>
      </c>
      <c r="V2" s="0" t="n">
        <v>0</v>
      </c>
      <c r="W2" s="0" t="n">
        <v>0</v>
      </c>
      <c r="X2" s="0" t="n">
        <v>0</v>
      </c>
      <c r="Y2" s="0" t="n">
        <v>0</v>
      </c>
      <c r="Z2" s="0" t="n">
        <v>0</v>
      </c>
      <c r="AA2" s="0" t="n">
        <v>0</v>
      </c>
      <c r="AB2" s="0" t="n">
        <v>0</v>
      </c>
      <c r="AC2" s="0" t="n">
        <v>0</v>
      </c>
      <c r="AD2" s="0" t="n">
        <v>0</v>
      </c>
      <c r="AE2" s="0" t="n">
        <v>0</v>
      </c>
      <c r="AF2" s="0" t="n">
        <v>0</v>
      </c>
      <c r="AG2" s="0" t="n">
        <v>0</v>
      </c>
      <c r="AH2" s="0" t="n">
        <v>0</v>
      </c>
      <c r="AI2" s="0" t="n">
        <v>0</v>
      </c>
      <c r="AJ2" s="0" t="n">
        <v>0</v>
      </c>
      <c r="AK2" s="0" t="n">
        <v>0</v>
      </c>
      <c r="AL2" s="0" t="n">
        <v>0</v>
      </c>
      <c r="AM2" s="0" t="n">
        <v>0</v>
      </c>
      <c r="AN2" s="0" t="n">
        <v>0</v>
      </c>
      <c r="AO2" s="0" t="n">
        <v>0</v>
      </c>
      <c r="AP2" s="0" t="n">
        <v>0</v>
      </c>
      <c r="AQ2" s="0" t="n">
        <v>0</v>
      </c>
      <c r="AR2" s="0" t="n">
        <v>0</v>
      </c>
      <c r="AS2" s="0" t="n">
        <v>0</v>
      </c>
      <c r="AT2" s="0" t="n">
        <v>0</v>
      </c>
      <c r="AU2" s="0" t="n">
        <v>0</v>
      </c>
      <c r="AV2" s="0" t="n">
        <v>0</v>
      </c>
      <c r="AW2" s="0" t="n">
        <v>0</v>
      </c>
      <c r="AX2" s="0" t="n">
        <v>0</v>
      </c>
      <c r="AY2" s="0" t="n">
        <v>0</v>
      </c>
      <c r="AZ2" s="0" t="n">
        <v>0</v>
      </c>
      <c r="BA2" s="0" t="n">
        <v>0</v>
      </c>
      <c r="BB2" s="0" t="n">
        <v>0</v>
      </c>
      <c r="BC2" s="0" t="n">
        <v>0</v>
      </c>
      <c r="BD2" s="0" t="n">
        <v>0</v>
      </c>
      <c r="BE2" s="0" t="n">
        <v>0</v>
      </c>
      <c r="BF2" s="0" t="n">
        <v>0</v>
      </c>
      <c r="BG2" s="0" t="n">
        <v>0</v>
      </c>
      <c r="BH2" s="0" t="n">
        <v>0</v>
      </c>
      <c r="BI2" s="0" t="n">
        <v>0</v>
      </c>
      <c r="BJ2" s="0" t="n">
        <v>0</v>
      </c>
      <c r="BK2" s="0" t="n">
        <v>0</v>
      </c>
      <c r="BL2" s="0" t="n">
        <v>0</v>
      </c>
      <c r="BM2" s="0" t="n">
        <v>0</v>
      </c>
      <c r="BN2" s="0" t="n">
        <v>0</v>
      </c>
      <c r="BO2" s="0" t="n">
        <v>0</v>
      </c>
      <c r="BP2" s="0" t="n">
        <v>0</v>
      </c>
      <c r="BQ2" s="0" t="n">
        <v>0</v>
      </c>
      <c r="BR2" s="0" t="n">
        <v>0</v>
      </c>
      <c r="BS2" s="0" t="n">
        <v>0</v>
      </c>
      <c r="BT2" s="0" t="n">
        <v>0</v>
      </c>
      <c r="BU2" s="0" t="n">
        <v>0</v>
      </c>
      <c r="BV2" s="0" t="n">
        <v>0</v>
      </c>
      <c r="BW2" s="0" t="n">
        <v>0</v>
      </c>
      <c r="BX2" s="0" t="n">
        <v>0</v>
      </c>
      <c r="BY2" s="0" t="n">
        <v>0</v>
      </c>
      <c r="BZ2" s="0" t="n">
        <v>0</v>
      </c>
      <c r="CA2" s="0" t="n">
        <v>0</v>
      </c>
      <c r="CB2" s="0" t="n">
        <v>0</v>
      </c>
      <c r="CC2" s="0" t="n">
        <v>0</v>
      </c>
      <c r="CD2" s="0" t="n">
        <v>0</v>
      </c>
      <c r="CE2" s="0" t="n">
        <v>0</v>
      </c>
      <c r="CF2" s="0" t="n">
        <v>0</v>
      </c>
      <c r="CG2" s="0" t="n">
        <v>0</v>
      </c>
      <c r="CH2" s="0" t="n">
        <f aca="false">75/4</f>
        <v>18.75</v>
      </c>
      <c r="CI2" s="0" t="n">
        <v>0</v>
      </c>
      <c r="CJ2" s="0" t="n">
        <v>25</v>
      </c>
      <c r="CK2" s="0" t="n">
        <v>0</v>
      </c>
      <c r="CL2" s="0" t="n">
        <f aca="false">112/4</f>
        <v>28</v>
      </c>
      <c r="CM2" s="0" t="n">
        <v>25</v>
      </c>
      <c r="CN2" s="0" t="s">
        <v>341</v>
      </c>
      <c r="CO2" s="0" t="s">
        <v>88</v>
      </c>
    </row>
    <row r="3" customFormat="false" ht="14.25" hidden="false" customHeight="false" outlineLevel="0" collapsed="false">
      <c r="A3" s="0" t="s">
        <v>342</v>
      </c>
      <c r="B3" s="0" t="n">
        <v>0</v>
      </c>
      <c r="C3" s="0" t="n">
        <f aca="false">450/6</f>
        <v>75</v>
      </c>
      <c r="D3" s="0" t="n">
        <v>0</v>
      </c>
      <c r="E3" s="0" t="n">
        <v>0</v>
      </c>
      <c r="F3" s="0" t="n">
        <v>0</v>
      </c>
      <c r="G3" s="0" t="n">
        <v>0</v>
      </c>
      <c r="H3" s="0" t="n">
        <v>0</v>
      </c>
      <c r="I3" s="0" t="n">
        <v>0</v>
      </c>
      <c r="J3" s="0" t="n">
        <v>0</v>
      </c>
      <c r="K3" s="0" t="n">
        <v>0</v>
      </c>
      <c r="L3" s="0" t="n">
        <v>0</v>
      </c>
      <c r="M3" s="0" t="n">
        <v>0</v>
      </c>
      <c r="N3" s="0" t="n">
        <v>0</v>
      </c>
      <c r="O3" s="0" t="n">
        <v>0</v>
      </c>
      <c r="P3" s="0" t="n">
        <v>0</v>
      </c>
      <c r="Q3" s="0" t="n">
        <v>0</v>
      </c>
      <c r="R3" s="0" t="n">
        <v>0</v>
      </c>
      <c r="S3" s="0" t="n">
        <v>0</v>
      </c>
      <c r="T3" s="0" t="n">
        <v>0</v>
      </c>
      <c r="U3" s="0" t="n">
        <v>16.6</v>
      </c>
      <c r="V3" s="0" t="n">
        <v>0</v>
      </c>
      <c r="W3" s="0" t="n">
        <v>0</v>
      </c>
      <c r="X3" s="0" t="n">
        <f aca="false">75/6</f>
        <v>12.5</v>
      </c>
      <c r="Y3" s="0" t="n">
        <v>0</v>
      </c>
      <c r="Z3" s="0" t="n">
        <v>0</v>
      </c>
      <c r="AA3" s="0" t="n">
        <v>0</v>
      </c>
      <c r="AB3" s="0" t="n">
        <v>0</v>
      </c>
      <c r="AC3" s="0" t="n">
        <v>0</v>
      </c>
      <c r="AD3" s="0" t="n">
        <v>0</v>
      </c>
      <c r="AE3" s="0" t="n">
        <v>0</v>
      </c>
      <c r="AF3" s="0" t="n">
        <v>0</v>
      </c>
      <c r="AG3" s="0" t="n">
        <v>0</v>
      </c>
      <c r="AH3" s="0" t="n">
        <v>0</v>
      </c>
      <c r="AI3" s="0" t="n">
        <v>0</v>
      </c>
      <c r="AJ3" s="0" t="n">
        <v>0</v>
      </c>
      <c r="AK3" s="0" t="n">
        <v>0</v>
      </c>
      <c r="AL3" s="0" t="n">
        <v>0</v>
      </c>
      <c r="AM3" s="0" t="n">
        <v>0</v>
      </c>
      <c r="AN3" s="0" t="n">
        <v>0</v>
      </c>
      <c r="AO3" s="0" t="n">
        <v>0</v>
      </c>
      <c r="AP3" s="0" t="n">
        <v>0</v>
      </c>
      <c r="AQ3" s="0" t="n">
        <v>0</v>
      </c>
      <c r="AR3" s="0" t="n">
        <v>0</v>
      </c>
      <c r="AS3" s="0" t="n">
        <v>0</v>
      </c>
      <c r="AT3" s="0" t="n">
        <v>0</v>
      </c>
      <c r="AU3" s="0" t="n">
        <v>0</v>
      </c>
      <c r="AV3" s="0" t="n">
        <v>0</v>
      </c>
      <c r="AW3" s="0" t="n">
        <v>0</v>
      </c>
      <c r="AX3" s="0" t="n">
        <v>0</v>
      </c>
      <c r="AY3" s="0" t="n">
        <v>0</v>
      </c>
      <c r="AZ3" s="0" t="n">
        <v>0</v>
      </c>
      <c r="BA3" s="0" t="n">
        <v>0</v>
      </c>
      <c r="BB3" s="0" t="n">
        <v>0</v>
      </c>
      <c r="BC3" s="0" t="n">
        <v>0</v>
      </c>
      <c r="BD3" s="0" t="n">
        <v>0</v>
      </c>
      <c r="BE3" s="0" t="n">
        <v>0</v>
      </c>
      <c r="BF3" s="0" t="n">
        <v>0</v>
      </c>
      <c r="BG3" s="0" t="n">
        <v>0</v>
      </c>
      <c r="BH3" s="0" t="n">
        <v>16.6</v>
      </c>
      <c r="BI3" s="0" t="n">
        <v>0</v>
      </c>
      <c r="BJ3" s="0" t="n">
        <v>0</v>
      </c>
      <c r="BK3" s="0" t="n">
        <v>0</v>
      </c>
      <c r="BL3" s="0" t="n">
        <v>0</v>
      </c>
      <c r="BM3" s="0" t="n">
        <v>0</v>
      </c>
      <c r="BN3" s="0" t="n">
        <v>0</v>
      </c>
      <c r="BO3" s="0" t="n">
        <v>0</v>
      </c>
      <c r="BP3" s="0" t="n">
        <v>0</v>
      </c>
      <c r="BQ3" s="0" t="n">
        <v>0</v>
      </c>
      <c r="BR3" s="0" t="n">
        <v>0</v>
      </c>
      <c r="BS3" s="0" t="n">
        <v>0</v>
      </c>
      <c r="BT3" s="0" t="n">
        <v>0</v>
      </c>
      <c r="BU3" s="0" t="n">
        <v>0</v>
      </c>
      <c r="BV3" s="0" t="n">
        <v>0</v>
      </c>
      <c r="BW3" s="0" t="n">
        <v>0</v>
      </c>
      <c r="BX3" s="0" t="n">
        <v>0</v>
      </c>
      <c r="BY3" s="0" t="n">
        <v>0</v>
      </c>
      <c r="BZ3" s="0" t="n">
        <v>0</v>
      </c>
      <c r="CA3" s="0" t="n">
        <v>0</v>
      </c>
      <c r="CB3" s="0" t="n">
        <v>0</v>
      </c>
      <c r="CC3" s="0" t="n">
        <v>0</v>
      </c>
      <c r="CD3" s="0" t="n">
        <v>2</v>
      </c>
      <c r="CE3" s="0" t="n">
        <v>1</v>
      </c>
      <c r="CF3" s="0" t="n">
        <v>41.6</v>
      </c>
      <c r="CG3" s="0" t="n">
        <v>8.3</v>
      </c>
      <c r="CH3" s="0" t="n">
        <v>0</v>
      </c>
      <c r="CI3" s="0" t="n">
        <f aca="false">150/6</f>
        <v>25</v>
      </c>
      <c r="CJ3" s="0" t="n">
        <v>0</v>
      </c>
      <c r="CK3" s="0" t="n">
        <v>0</v>
      </c>
      <c r="CL3" s="0" t="n">
        <v>0</v>
      </c>
      <c r="CM3" s="0" t="n">
        <v>0</v>
      </c>
      <c r="CN3" s="0" t="s">
        <v>343</v>
      </c>
      <c r="CO3" s="0" t="s">
        <v>288</v>
      </c>
    </row>
    <row r="4" customFormat="false" ht="14.25" hidden="false" customHeight="false" outlineLevel="0" collapsed="false">
      <c r="A4" s="0" t="s">
        <v>344</v>
      </c>
      <c r="B4" s="0" t="n">
        <v>0</v>
      </c>
      <c r="C4" s="0" t="n">
        <f aca="false">450/4</f>
        <v>112.5</v>
      </c>
      <c r="D4" s="0" t="n">
        <v>0</v>
      </c>
      <c r="E4" s="0" t="n">
        <v>0</v>
      </c>
      <c r="F4" s="0" t="n">
        <v>0</v>
      </c>
      <c r="G4" s="0" t="n">
        <v>0</v>
      </c>
      <c r="H4" s="0" t="n">
        <v>0</v>
      </c>
      <c r="I4" s="0" t="n">
        <v>0</v>
      </c>
      <c r="J4" s="0" t="n">
        <v>0</v>
      </c>
      <c r="K4" s="0" t="n">
        <v>0</v>
      </c>
      <c r="L4" s="0" t="n">
        <v>0</v>
      </c>
      <c r="M4" s="0" t="n">
        <v>0</v>
      </c>
      <c r="N4" s="0" t="n">
        <v>0</v>
      </c>
      <c r="O4" s="0" t="n">
        <v>0</v>
      </c>
      <c r="P4" s="0" t="n">
        <v>0</v>
      </c>
      <c r="Q4" s="0" t="n">
        <v>0</v>
      </c>
      <c r="R4" s="0" t="n">
        <v>0</v>
      </c>
      <c r="S4" s="0" t="n">
        <v>0</v>
      </c>
      <c r="T4" s="0" t="n">
        <v>0</v>
      </c>
      <c r="U4" s="0" t="n">
        <f aca="false">25/4</f>
        <v>6.25</v>
      </c>
      <c r="V4" s="0" t="n">
        <v>0</v>
      </c>
      <c r="W4" s="0" t="n">
        <v>0</v>
      </c>
      <c r="X4" s="0" t="n">
        <f aca="false">125/5</f>
        <v>25</v>
      </c>
      <c r="Y4" s="0" t="n">
        <v>0</v>
      </c>
      <c r="Z4" s="0" t="n">
        <v>0</v>
      </c>
      <c r="AA4" s="0" t="n">
        <v>0</v>
      </c>
      <c r="AB4" s="0" t="n">
        <v>0</v>
      </c>
      <c r="AC4" s="0" t="n">
        <v>0</v>
      </c>
      <c r="AD4" s="0" t="n">
        <v>0</v>
      </c>
      <c r="AE4" s="0" t="n">
        <v>0</v>
      </c>
      <c r="AF4" s="0" t="n">
        <v>0</v>
      </c>
      <c r="AG4" s="0" t="n">
        <v>0</v>
      </c>
      <c r="AH4" s="0" t="n">
        <v>0</v>
      </c>
      <c r="AI4" s="0" t="n">
        <v>0</v>
      </c>
      <c r="AJ4" s="0" t="n">
        <v>0</v>
      </c>
      <c r="AK4" s="0" t="n">
        <v>0</v>
      </c>
      <c r="AL4" s="0" t="n">
        <v>0</v>
      </c>
      <c r="AM4" s="0" t="n">
        <v>0</v>
      </c>
      <c r="AN4" s="0" t="n">
        <v>0</v>
      </c>
      <c r="AO4" s="0" t="n">
        <v>0</v>
      </c>
      <c r="AP4" s="0" t="n">
        <v>0</v>
      </c>
      <c r="AQ4" s="0" t="n">
        <v>0</v>
      </c>
      <c r="AR4" s="0" t="n">
        <v>0</v>
      </c>
      <c r="AS4" s="0" t="n">
        <v>0</v>
      </c>
      <c r="AT4" s="0" t="n">
        <v>0</v>
      </c>
      <c r="AU4" s="0" t="n">
        <v>0</v>
      </c>
      <c r="AV4" s="0" t="n">
        <v>0</v>
      </c>
      <c r="AW4" s="0" t="n">
        <v>0</v>
      </c>
      <c r="AX4" s="0" t="n">
        <v>0</v>
      </c>
      <c r="AY4" s="0" t="n">
        <v>0</v>
      </c>
      <c r="AZ4" s="0" t="n">
        <v>0</v>
      </c>
      <c r="BA4" s="0" t="n">
        <v>0</v>
      </c>
      <c r="BB4" s="0" t="n">
        <v>0</v>
      </c>
      <c r="BC4" s="0" t="n">
        <v>0</v>
      </c>
      <c r="BD4" s="0" t="n">
        <v>0</v>
      </c>
      <c r="BE4" s="0" t="n">
        <v>0</v>
      </c>
      <c r="BF4" s="0" t="n">
        <v>0</v>
      </c>
      <c r="BG4" s="0" t="n">
        <v>0</v>
      </c>
      <c r="BH4" s="0" t="n">
        <f aca="false">75/4</f>
        <v>18.75</v>
      </c>
      <c r="BI4" s="0" t="n">
        <v>0</v>
      </c>
      <c r="BJ4" s="0" t="n">
        <v>0</v>
      </c>
      <c r="BK4" s="0" t="n">
        <v>0</v>
      </c>
      <c r="BL4" s="0" t="n">
        <v>0</v>
      </c>
      <c r="BM4" s="0" t="n">
        <v>0</v>
      </c>
      <c r="BN4" s="0" t="n">
        <v>0</v>
      </c>
      <c r="BO4" s="0" t="n">
        <v>0</v>
      </c>
      <c r="BP4" s="0" t="n">
        <v>0</v>
      </c>
      <c r="BQ4" s="0" t="n">
        <v>0</v>
      </c>
      <c r="BR4" s="0" t="n">
        <v>0</v>
      </c>
      <c r="BS4" s="0" t="n">
        <v>0</v>
      </c>
      <c r="BT4" s="0" t="n">
        <v>0</v>
      </c>
      <c r="BU4" s="0" t="n">
        <f aca="false">900/4</f>
        <v>225</v>
      </c>
      <c r="BV4" s="0" t="n">
        <v>0</v>
      </c>
      <c r="BW4" s="0" t="n">
        <f aca="false">125/4</f>
        <v>31.25</v>
      </c>
      <c r="BX4" s="0" t="n">
        <v>0</v>
      </c>
      <c r="BY4" s="0" t="n">
        <v>0</v>
      </c>
      <c r="BZ4" s="0" t="n">
        <f aca="false">50/4</f>
        <v>12.5</v>
      </c>
      <c r="CA4" s="0" t="n">
        <f aca="false">5/4</f>
        <v>1.25</v>
      </c>
      <c r="CB4" s="0" t="n">
        <f aca="false">5/4</f>
        <v>1.25</v>
      </c>
      <c r="CC4" s="0" t="n">
        <v>0</v>
      </c>
      <c r="CD4" s="0" t="n">
        <v>3</v>
      </c>
      <c r="CE4" s="0" t="n">
        <f aca="false">3/4</f>
        <v>0.75</v>
      </c>
      <c r="CF4" s="0" t="n">
        <f aca="false">110/4</f>
        <v>27.5</v>
      </c>
      <c r="CG4" s="0" t="n">
        <v>0</v>
      </c>
      <c r="CH4" s="0" t="n">
        <v>0</v>
      </c>
      <c r="CI4" s="0" t="n">
        <v>0</v>
      </c>
      <c r="CJ4" s="0" t="n">
        <v>0</v>
      </c>
      <c r="CK4" s="0" t="n">
        <v>0</v>
      </c>
      <c r="CL4" s="0" t="n">
        <v>0</v>
      </c>
      <c r="CM4" s="0" t="n">
        <v>0</v>
      </c>
      <c r="CN4" s="0" t="s">
        <v>345</v>
      </c>
      <c r="CO4" s="0" t="s">
        <v>88</v>
      </c>
    </row>
    <row r="5" s="12" customFormat="true" ht="14.25" hidden="false" customHeight="false" outlineLevel="0" collapsed="false">
      <c r="A5" s="12" t="s">
        <v>346</v>
      </c>
      <c r="B5" s="12" t="n">
        <v>0</v>
      </c>
      <c r="C5" s="12" t="n">
        <v>125</v>
      </c>
      <c r="D5" s="12" t="n">
        <v>0</v>
      </c>
      <c r="E5" s="12" t="n">
        <v>0</v>
      </c>
      <c r="F5" s="12" t="n">
        <v>0</v>
      </c>
      <c r="G5" s="12" t="n">
        <v>0</v>
      </c>
      <c r="H5" s="12" t="n">
        <v>0</v>
      </c>
      <c r="I5" s="12" t="n">
        <v>0</v>
      </c>
      <c r="J5" s="12" t="n">
        <v>0</v>
      </c>
      <c r="K5" s="12" t="n">
        <v>0</v>
      </c>
      <c r="L5" s="12" t="n">
        <v>0</v>
      </c>
      <c r="M5" s="12" t="n">
        <v>0</v>
      </c>
      <c r="N5" s="12" t="n">
        <v>0</v>
      </c>
      <c r="O5" s="12" t="n">
        <v>0</v>
      </c>
      <c r="P5" s="12" t="n">
        <v>0</v>
      </c>
      <c r="Q5" s="12" t="n">
        <v>0</v>
      </c>
      <c r="R5" s="12" t="n">
        <v>0</v>
      </c>
      <c r="S5" s="12" t="n">
        <v>0</v>
      </c>
      <c r="T5" s="12" t="n">
        <v>0</v>
      </c>
      <c r="U5" s="12" t="n">
        <v>0</v>
      </c>
      <c r="V5" s="12" t="n">
        <v>0</v>
      </c>
      <c r="W5" s="12" t="n">
        <v>0</v>
      </c>
      <c r="X5" s="12" t="n">
        <f aca="false">75/2</f>
        <v>37.5</v>
      </c>
      <c r="Y5" s="12" t="n">
        <v>11.4</v>
      </c>
      <c r="Z5" s="12" t="n">
        <v>0</v>
      </c>
      <c r="AA5" s="12" t="n">
        <v>0</v>
      </c>
      <c r="AB5" s="12" t="n">
        <v>0</v>
      </c>
      <c r="AC5" s="12" t="n">
        <v>0</v>
      </c>
      <c r="AD5" s="12" t="n">
        <v>0</v>
      </c>
      <c r="AE5" s="12" t="n">
        <v>0</v>
      </c>
      <c r="AF5" s="12" t="n">
        <v>0</v>
      </c>
      <c r="AG5" s="12" t="n">
        <v>0</v>
      </c>
      <c r="AH5" s="12" t="n">
        <v>0</v>
      </c>
      <c r="AI5" s="12" t="n">
        <v>0</v>
      </c>
      <c r="AJ5" s="12" t="n">
        <v>0</v>
      </c>
      <c r="AK5" s="12" t="n">
        <v>0</v>
      </c>
      <c r="AL5" s="12" t="n">
        <v>0</v>
      </c>
      <c r="AM5" s="12" t="n">
        <v>0</v>
      </c>
      <c r="AN5" s="12" t="n">
        <v>0</v>
      </c>
      <c r="AO5" s="12" t="n">
        <v>0</v>
      </c>
      <c r="AP5" s="12" t="n">
        <v>0</v>
      </c>
      <c r="AQ5" s="12" t="n">
        <v>0</v>
      </c>
      <c r="AR5" s="12" t="n">
        <v>0</v>
      </c>
      <c r="AS5" s="12" t="n">
        <v>0</v>
      </c>
      <c r="AT5" s="12" t="n">
        <v>0</v>
      </c>
      <c r="AU5" s="12" t="n">
        <v>0</v>
      </c>
      <c r="AV5" s="12" t="n">
        <v>0</v>
      </c>
      <c r="AW5" s="12" t="n">
        <v>0</v>
      </c>
      <c r="AX5" s="12" t="n">
        <v>0</v>
      </c>
      <c r="AY5" s="12" t="n">
        <v>0</v>
      </c>
      <c r="AZ5" s="12" t="n">
        <v>0</v>
      </c>
      <c r="BA5" s="12" t="n">
        <v>0</v>
      </c>
      <c r="BB5" s="12" t="n">
        <v>0</v>
      </c>
      <c r="BC5" s="12" t="n">
        <v>0</v>
      </c>
      <c r="BD5" s="12" t="n">
        <v>0</v>
      </c>
      <c r="BE5" s="12" t="n">
        <v>0</v>
      </c>
      <c r="BF5" s="12" t="n">
        <v>0</v>
      </c>
      <c r="BG5" s="12" t="n">
        <v>0</v>
      </c>
      <c r="BH5" s="12" t="n">
        <v>0</v>
      </c>
      <c r="BI5" s="12" t="n">
        <v>0</v>
      </c>
      <c r="BJ5" s="12" t="n">
        <v>0</v>
      </c>
      <c r="BK5" s="12" t="n">
        <v>0</v>
      </c>
      <c r="BL5" s="12" t="n">
        <v>0</v>
      </c>
      <c r="BM5" s="12" t="n">
        <v>0</v>
      </c>
      <c r="BN5" s="12" t="n">
        <v>0</v>
      </c>
      <c r="BO5" s="12" t="n">
        <v>0</v>
      </c>
      <c r="BP5" s="12" t="n">
        <v>25</v>
      </c>
      <c r="BQ5" s="12" t="n">
        <v>0</v>
      </c>
      <c r="BR5" s="12" t="n">
        <v>0</v>
      </c>
      <c r="BS5" s="12" t="n">
        <v>0</v>
      </c>
      <c r="BT5" s="12" t="n">
        <v>0</v>
      </c>
      <c r="BU5" s="12" t="n">
        <v>0</v>
      </c>
      <c r="BV5" s="12" t="n">
        <v>0</v>
      </c>
      <c r="BW5" s="12" t="n">
        <v>0</v>
      </c>
      <c r="BX5" s="12" t="n">
        <v>0</v>
      </c>
      <c r="BY5" s="12" t="n">
        <v>0</v>
      </c>
      <c r="BZ5" s="12" t="n">
        <v>0</v>
      </c>
      <c r="CA5" s="12" t="n">
        <v>0</v>
      </c>
      <c r="CB5" s="12" t="n">
        <v>0</v>
      </c>
      <c r="CC5" s="12" t="n">
        <v>0</v>
      </c>
      <c r="CD5" s="12" t="n">
        <v>0</v>
      </c>
      <c r="CE5" s="12" t="n">
        <v>6</v>
      </c>
      <c r="CF5" s="12" t="n">
        <v>0</v>
      </c>
      <c r="CG5" s="12" t="n">
        <v>0</v>
      </c>
      <c r="CH5" s="12" t="n">
        <v>0</v>
      </c>
      <c r="CI5" s="12" t="n">
        <v>0</v>
      </c>
      <c r="CJ5" s="12" t="n">
        <v>0</v>
      </c>
      <c r="CK5" s="12" t="n">
        <v>0</v>
      </c>
      <c r="CL5" s="12" t="n">
        <v>0</v>
      </c>
      <c r="CM5" s="12" t="n">
        <v>0</v>
      </c>
      <c r="CN5" s="12" t="s">
        <v>347</v>
      </c>
      <c r="CO5" s="12" t="s">
        <v>278</v>
      </c>
    </row>
    <row r="6" customFormat="false" ht="14.25" hidden="false" customHeight="false" outlineLevel="0" collapsed="false">
      <c r="A6" s="0" t="s">
        <v>348</v>
      </c>
      <c r="B6" s="0" t="n">
        <v>0</v>
      </c>
      <c r="C6" s="0" t="n">
        <v>0</v>
      </c>
      <c r="D6" s="0" t="n">
        <v>0</v>
      </c>
      <c r="E6" s="0" t="n">
        <v>0</v>
      </c>
      <c r="F6" s="0" t="n">
        <v>0</v>
      </c>
      <c r="G6" s="0" t="n">
        <v>0</v>
      </c>
      <c r="H6" s="0" t="n">
        <v>0</v>
      </c>
      <c r="I6" s="0" t="n">
        <v>0</v>
      </c>
      <c r="J6" s="0" t="n">
        <v>0</v>
      </c>
      <c r="K6" s="0" t="n">
        <v>0</v>
      </c>
      <c r="L6" s="0" t="n">
        <v>0</v>
      </c>
      <c r="M6" s="0" t="n">
        <v>0</v>
      </c>
      <c r="N6" s="0" t="n">
        <v>0</v>
      </c>
      <c r="O6" s="0" t="n">
        <v>0</v>
      </c>
      <c r="P6" s="0" t="n">
        <v>0</v>
      </c>
      <c r="Q6" s="0" t="n">
        <v>0</v>
      </c>
      <c r="R6" s="0" t="n">
        <v>0</v>
      </c>
      <c r="S6" s="0" t="n">
        <v>0</v>
      </c>
      <c r="T6" s="0" t="n">
        <v>0</v>
      </c>
      <c r="U6" s="0" t="n">
        <v>0</v>
      </c>
      <c r="V6" s="0" t="n">
        <v>0</v>
      </c>
      <c r="W6" s="0" t="n">
        <v>0</v>
      </c>
      <c r="X6" s="0" t="n">
        <v>20.83</v>
      </c>
      <c r="Y6" s="0" t="n">
        <v>0</v>
      </c>
      <c r="Z6" s="0" t="n">
        <v>0</v>
      </c>
      <c r="AA6" s="0" t="n">
        <v>0</v>
      </c>
      <c r="AB6" s="0" t="n">
        <v>0</v>
      </c>
      <c r="AC6" s="0" t="n">
        <v>0</v>
      </c>
      <c r="AD6" s="0" t="n">
        <v>0</v>
      </c>
      <c r="AE6" s="0" t="n">
        <v>0</v>
      </c>
      <c r="AF6" s="0" t="n">
        <v>0</v>
      </c>
      <c r="AG6" s="0" t="n">
        <v>0</v>
      </c>
      <c r="AH6" s="0" t="n">
        <v>0</v>
      </c>
      <c r="AI6" s="0" t="n">
        <v>0</v>
      </c>
      <c r="AJ6" s="0" t="n">
        <v>0</v>
      </c>
      <c r="AK6" s="0" t="n">
        <v>0</v>
      </c>
      <c r="AL6" s="0" t="n">
        <v>0</v>
      </c>
      <c r="AM6" s="0" t="n">
        <v>0</v>
      </c>
      <c r="AN6" s="0" t="n">
        <v>0</v>
      </c>
      <c r="AO6" s="0" t="n">
        <v>0</v>
      </c>
      <c r="AP6" s="0" t="n">
        <v>0</v>
      </c>
      <c r="AQ6" s="0" t="n">
        <v>0</v>
      </c>
      <c r="AR6" s="0" t="n">
        <v>0</v>
      </c>
      <c r="AS6" s="0" t="n">
        <v>0</v>
      </c>
      <c r="AT6" s="0" t="n">
        <v>0</v>
      </c>
      <c r="AU6" s="0" t="n">
        <v>0</v>
      </c>
      <c r="AV6" s="0" t="n">
        <v>0</v>
      </c>
      <c r="AW6" s="0" t="n">
        <v>0</v>
      </c>
      <c r="AX6" s="0" t="n">
        <v>0</v>
      </c>
      <c r="AY6" s="0" t="n">
        <v>0</v>
      </c>
      <c r="AZ6" s="0" t="n">
        <v>0</v>
      </c>
      <c r="BA6" s="0" t="n">
        <v>0</v>
      </c>
      <c r="BB6" s="0" t="n">
        <v>0</v>
      </c>
      <c r="BC6" s="0" t="n">
        <v>0</v>
      </c>
      <c r="BD6" s="0" t="n">
        <v>0</v>
      </c>
      <c r="BE6" s="0" t="n">
        <v>0</v>
      </c>
      <c r="BF6" s="12" t="n">
        <v>0</v>
      </c>
      <c r="BG6" s="0" t="n">
        <v>5</v>
      </c>
      <c r="BH6" s="0" t="n">
        <v>0</v>
      </c>
      <c r="BI6" s="0" t="n">
        <v>0</v>
      </c>
      <c r="BJ6" s="0" t="n">
        <v>0</v>
      </c>
      <c r="BK6" s="0" t="n">
        <v>0</v>
      </c>
      <c r="BL6" s="0" t="n">
        <v>0.66</v>
      </c>
      <c r="BM6" s="0" t="n">
        <f aca="false">15/6</f>
        <v>2.5</v>
      </c>
      <c r="BN6" s="0" t="n">
        <f aca="false">300/6</f>
        <v>50</v>
      </c>
      <c r="BO6" s="0" t="n">
        <v>45.8</v>
      </c>
      <c r="BP6" s="0" t="n">
        <v>8.33</v>
      </c>
      <c r="BQ6" s="0" t="n">
        <v>0</v>
      </c>
      <c r="BR6" s="0" t="n">
        <v>0</v>
      </c>
      <c r="BS6" s="0" t="n">
        <v>0</v>
      </c>
      <c r="BT6" s="0" t="n">
        <v>4.16</v>
      </c>
      <c r="BU6" s="0" t="n">
        <v>0</v>
      </c>
      <c r="BV6" s="0" t="n">
        <f aca="false">9.6/6</f>
        <v>1.6</v>
      </c>
      <c r="BW6" s="0" t="n">
        <v>0</v>
      </c>
      <c r="BX6" s="0" t="n">
        <f aca="false">75/6</f>
        <v>12.5</v>
      </c>
      <c r="BY6" s="0" t="n">
        <v>0</v>
      </c>
      <c r="BZ6" s="0" t="n">
        <v>0</v>
      </c>
      <c r="CA6" s="0" t="n">
        <v>0.83</v>
      </c>
      <c r="CB6" s="0" t="n">
        <v>0.83</v>
      </c>
      <c r="CC6" s="0" t="n">
        <v>0</v>
      </c>
      <c r="CD6" s="0" t="n">
        <v>0</v>
      </c>
      <c r="CE6" s="0" t="n">
        <f aca="false">3/6</f>
        <v>0.5</v>
      </c>
      <c r="CF6" s="0" t="n">
        <v>0</v>
      </c>
      <c r="CG6" s="0" t="n">
        <v>0</v>
      </c>
      <c r="CH6" s="0" t="n">
        <v>0</v>
      </c>
      <c r="CI6" s="0" t="n">
        <v>0</v>
      </c>
      <c r="CJ6" s="0" t="n">
        <v>0</v>
      </c>
      <c r="CK6" s="0" t="n">
        <v>0</v>
      </c>
      <c r="CL6" s="0" t="n">
        <v>0</v>
      </c>
      <c r="CM6" s="0" t="n">
        <v>0</v>
      </c>
      <c r="CN6" s="0" t="s">
        <v>349</v>
      </c>
      <c r="CO6" s="0" t="s">
        <v>288</v>
      </c>
    </row>
    <row r="7" customFormat="false" ht="14.25" hidden="false" customHeight="false" outlineLevel="0" collapsed="false">
      <c r="A7" s="0" t="s">
        <v>350</v>
      </c>
      <c r="B7" s="0" t="n">
        <v>0</v>
      </c>
      <c r="C7" s="0" t="n">
        <v>0</v>
      </c>
      <c r="D7" s="0" t="n">
        <v>0</v>
      </c>
      <c r="E7" s="0" t="n">
        <v>0</v>
      </c>
      <c r="F7" s="0" t="n">
        <v>0</v>
      </c>
      <c r="G7" s="0" t="n">
        <v>0</v>
      </c>
      <c r="H7" s="0" t="n">
        <v>0</v>
      </c>
      <c r="I7" s="0" t="n">
        <v>0</v>
      </c>
      <c r="J7" s="0" t="n">
        <v>0</v>
      </c>
      <c r="K7" s="0" t="n">
        <v>0</v>
      </c>
      <c r="L7" s="0" t="n">
        <v>0</v>
      </c>
      <c r="M7" s="0" t="n">
        <v>0</v>
      </c>
      <c r="N7" s="0" t="n">
        <v>0</v>
      </c>
      <c r="O7" s="0" t="n">
        <v>0</v>
      </c>
      <c r="P7" s="0" t="n">
        <v>0</v>
      </c>
      <c r="Q7" s="0" t="n">
        <v>0</v>
      </c>
      <c r="R7" s="0" t="n">
        <v>0</v>
      </c>
      <c r="S7" s="0" t="n">
        <v>0</v>
      </c>
      <c r="T7" s="0" t="n">
        <v>0</v>
      </c>
      <c r="U7" s="0" t="n">
        <v>0</v>
      </c>
      <c r="V7" s="0" t="n">
        <v>0</v>
      </c>
      <c r="W7" s="0" t="n">
        <v>0</v>
      </c>
      <c r="X7" s="0" t="n">
        <v>0</v>
      </c>
      <c r="Y7" s="0" t="n">
        <v>0</v>
      </c>
      <c r="Z7" s="0" t="n">
        <v>0</v>
      </c>
      <c r="AA7" s="0" t="n">
        <v>0</v>
      </c>
      <c r="AB7" s="0" t="n">
        <v>0</v>
      </c>
      <c r="AC7" s="0" t="n">
        <v>0</v>
      </c>
      <c r="AD7" s="0" t="n">
        <v>0</v>
      </c>
      <c r="AE7" s="0" t="n">
        <v>0</v>
      </c>
      <c r="AF7" s="0" t="n">
        <v>0</v>
      </c>
      <c r="AG7" s="0" t="n">
        <v>0</v>
      </c>
      <c r="AH7" s="0" t="n">
        <v>0</v>
      </c>
      <c r="AI7" s="0" t="n">
        <v>0</v>
      </c>
      <c r="AJ7" s="0" t="n">
        <v>0</v>
      </c>
      <c r="AK7" s="0" t="n">
        <v>0</v>
      </c>
      <c r="AL7" s="0" t="n">
        <v>0</v>
      </c>
      <c r="AM7" s="0" t="n">
        <v>0</v>
      </c>
      <c r="AN7" s="0" t="n">
        <v>0</v>
      </c>
      <c r="AO7" s="0" t="n">
        <v>0</v>
      </c>
      <c r="AP7" s="0" t="n">
        <v>0</v>
      </c>
      <c r="AQ7" s="0" t="n">
        <v>0</v>
      </c>
      <c r="AR7" s="0" t="n">
        <v>0</v>
      </c>
      <c r="AS7" s="0" t="n">
        <v>0</v>
      </c>
      <c r="AT7" s="0" t="n">
        <v>0</v>
      </c>
      <c r="AU7" s="0" t="n">
        <v>0</v>
      </c>
      <c r="AV7" s="0" t="n">
        <v>0</v>
      </c>
      <c r="AW7" s="0" t="n">
        <v>0</v>
      </c>
      <c r="AX7" s="0" t="n">
        <v>0</v>
      </c>
      <c r="AY7" s="0" t="n">
        <v>0</v>
      </c>
      <c r="AZ7" s="0" t="n">
        <v>0</v>
      </c>
      <c r="BA7" s="0" t="n">
        <v>0</v>
      </c>
      <c r="BB7" s="0" t="n">
        <v>0</v>
      </c>
      <c r="BC7" s="0" t="n">
        <v>0</v>
      </c>
      <c r="BD7" s="0" t="n">
        <v>0</v>
      </c>
      <c r="BE7" s="0" t="n">
        <v>0</v>
      </c>
      <c r="BF7" s="12" t="n">
        <v>0</v>
      </c>
      <c r="BG7" s="0" t="n">
        <v>25</v>
      </c>
      <c r="BH7" s="0" t="n">
        <v>0</v>
      </c>
      <c r="BI7" s="0" t="n">
        <v>33.33</v>
      </c>
      <c r="BJ7" s="0" t="n">
        <v>16.66</v>
      </c>
      <c r="BK7" s="0" t="n">
        <f aca="false">225/6</f>
        <v>37.5</v>
      </c>
      <c r="BL7" s="0" t="n">
        <v>0.66</v>
      </c>
      <c r="BM7" s="0" t="n">
        <v>0</v>
      </c>
      <c r="BN7" s="0" t="n">
        <v>50</v>
      </c>
      <c r="BO7" s="0" t="n">
        <v>0</v>
      </c>
      <c r="BP7" s="0" t="n">
        <v>0</v>
      </c>
      <c r="BQ7" s="0" t="n">
        <v>0</v>
      </c>
      <c r="BR7" s="0" t="n">
        <v>0</v>
      </c>
      <c r="BS7" s="0" t="n">
        <v>0</v>
      </c>
      <c r="BT7" s="0" t="n">
        <v>0</v>
      </c>
      <c r="BU7" s="0" t="n">
        <v>0</v>
      </c>
      <c r="BV7" s="0" t="n">
        <v>0</v>
      </c>
      <c r="BW7" s="0" t="n">
        <v>0</v>
      </c>
      <c r="BX7" s="0" t="n">
        <v>0</v>
      </c>
      <c r="BY7" s="0" t="n">
        <v>0</v>
      </c>
      <c r="BZ7" s="0" t="n">
        <v>0</v>
      </c>
      <c r="CA7" s="0" t="n">
        <v>0</v>
      </c>
      <c r="CB7" s="0" t="n">
        <v>0</v>
      </c>
      <c r="CC7" s="0" t="n">
        <v>16.66</v>
      </c>
      <c r="CD7" s="0" t="n">
        <v>0</v>
      </c>
      <c r="CE7" s="0" t="n">
        <v>0</v>
      </c>
      <c r="CF7" s="0" t="n">
        <v>0</v>
      </c>
      <c r="CG7" s="0" t="n">
        <v>0</v>
      </c>
      <c r="CH7" s="0" t="n">
        <v>0</v>
      </c>
      <c r="CI7" s="0" t="n">
        <v>0</v>
      </c>
      <c r="CJ7" s="0" t="n">
        <v>0</v>
      </c>
      <c r="CK7" s="0" t="n">
        <v>0</v>
      </c>
      <c r="CL7" s="0" t="n">
        <v>0</v>
      </c>
      <c r="CM7" s="0" t="n">
        <v>0</v>
      </c>
      <c r="CN7" s="0" t="s">
        <v>351</v>
      </c>
      <c r="CO7" s="0" t="s">
        <v>288</v>
      </c>
    </row>
    <row r="8" customFormat="false" ht="13.8" hidden="false" customHeight="false" outlineLevel="0" collapsed="false">
      <c r="CL8" s="0" t="n">
        <v>0</v>
      </c>
      <c r="CM8" s="0" t="n">
        <v>0</v>
      </c>
      <c r="CN8" s="0" t="s">
        <v>352</v>
      </c>
      <c r="CO8" s="0" t="s">
        <v>95</v>
      </c>
    </row>
    <row r="9" customFormat="false" ht="13.8" hidden="false" customHeight="false" outlineLevel="0" collapsed="false">
      <c r="CL9" s="0" t="n">
        <v>0</v>
      </c>
      <c r="CM9" s="0" t="n">
        <v>0</v>
      </c>
      <c r="CN9" s="0" t="s">
        <v>353</v>
      </c>
      <c r="CO9" s="0" t="s">
        <v>88</v>
      </c>
    </row>
    <row r="10" customFormat="false" ht="13.8" hidden="false" customHeight="false" outlineLevel="0" collapsed="false">
      <c r="A10" s="6"/>
      <c r="CL10" s="0" t="n">
        <v>0</v>
      </c>
      <c r="CM10" s="0" t="n">
        <v>0</v>
      </c>
      <c r="CN10" s="0" t="s">
        <v>354</v>
      </c>
      <c r="CO10" s="0" t="s">
        <v>88</v>
      </c>
    </row>
    <row r="11" customFormat="false" ht="13.8" hidden="false" customHeight="false" outlineLevel="0" collapsed="false">
      <c r="CL11" s="0" t="n">
        <v>0</v>
      </c>
      <c r="CM11" s="0" t="n">
        <v>0</v>
      </c>
      <c r="CN11" s="0" t="s">
        <v>355</v>
      </c>
      <c r="CO11" s="0" t="s">
        <v>241</v>
      </c>
    </row>
    <row r="12" customFormat="false" ht="13.8" hidden="false" customHeight="false" outlineLevel="0" collapsed="false">
      <c r="CL12" s="0" t="n">
        <v>0</v>
      </c>
      <c r="CM12" s="0" t="n">
        <v>0</v>
      </c>
      <c r="CN12" s="0" t="s">
        <v>356</v>
      </c>
      <c r="CO12" s="0" t="s">
        <v>241</v>
      </c>
    </row>
    <row r="13" customFormat="false" ht="13.8" hidden="false" customHeight="false" outlineLevel="0" collapsed="false">
      <c r="CL13" s="0" t="n">
        <v>0</v>
      </c>
      <c r="CM13" s="0" t="n">
        <v>0.66</v>
      </c>
      <c r="CN13" s="0" t="s">
        <v>357</v>
      </c>
      <c r="CO13" s="0" t="s">
        <v>95</v>
      </c>
    </row>
    <row r="14" customFormat="false" ht="13.8" hidden="false" customHeight="false" outlineLevel="0" collapsed="false">
      <c r="CL14" s="0" t="n">
        <v>0</v>
      </c>
      <c r="CM14" s="0" t="n">
        <v>0</v>
      </c>
      <c r="CN14" s="0" t="s">
        <v>358</v>
      </c>
      <c r="CO14" s="0" t="s">
        <v>88</v>
      </c>
    </row>
    <row r="15" customFormat="false" ht="13.8" hidden="false" customHeight="false" outlineLevel="0" collapsed="false">
      <c r="AP15" s="13"/>
      <c r="CL15" s="0" t="n">
        <v>0</v>
      </c>
      <c r="CM15" s="0" t="n">
        <v>0</v>
      </c>
      <c r="CN15" s="0" t="s">
        <v>359</v>
      </c>
      <c r="CO15" s="0" t="s">
        <v>95</v>
      </c>
    </row>
    <row r="16" customFormat="false" ht="13.8" hidden="false" customHeight="false" outlineLevel="0" collapsed="false">
      <c r="CL16" s="0" t="n">
        <v>0</v>
      </c>
      <c r="CM16" s="0" t="n">
        <v>0</v>
      </c>
      <c r="CN16" s="0" t="s">
        <v>360</v>
      </c>
      <c r="CO16" s="0" t="s">
        <v>88</v>
      </c>
    </row>
    <row r="17" customFormat="false" ht="13.8" hidden="false" customHeight="false" outlineLevel="0" collapsed="false">
      <c r="CL17" s="0" t="n">
        <v>0</v>
      </c>
      <c r="CM17" s="0" t="n">
        <v>0</v>
      </c>
      <c r="CN17" s="0" t="s">
        <v>361</v>
      </c>
      <c r="CO17" s="0" t="s">
        <v>278</v>
      </c>
    </row>
    <row r="18" customFormat="false" ht="13.8" hidden="false" customHeight="false" outlineLevel="0" collapsed="false">
      <c r="CL18" s="0" t="n">
        <v>0</v>
      </c>
      <c r="CM18" s="0" t="n">
        <v>0</v>
      </c>
      <c r="CN18" s="0" t="s">
        <v>362</v>
      </c>
      <c r="CO18" s="0" t="s">
        <v>241</v>
      </c>
    </row>
    <row r="19" customFormat="false" ht="13.8" hidden="false" customHeight="false" outlineLevel="0" collapsed="false">
      <c r="CL19" s="0" t="n">
        <v>0</v>
      </c>
      <c r="CM19" s="0" t="n">
        <v>0</v>
      </c>
      <c r="CN19" s="0" t="s">
        <v>363</v>
      </c>
      <c r="CO19" s="0" t="s">
        <v>216</v>
      </c>
    </row>
    <row r="20" customFormat="false" ht="13.8" hidden="false" customHeight="false" outlineLevel="0" collapsed="false">
      <c r="CL20" s="0" t="n">
        <v>0</v>
      </c>
      <c r="CM20" s="0" t="n">
        <v>0</v>
      </c>
      <c r="CN20" s="0" t="s">
        <v>364</v>
      </c>
      <c r="CO20" s="0" t="s">
        <v>208</v>
      </c>
    </row>
    <row r="21" customFormat="false" ht="13.8" hidden="false" customHeight="false" outlineLevel="0" collapsed="false">
      <c r="CL21" s="0" t="n">
        <v>0</v>
      </c>
      <c r="CM21" s="0" t="n">
        <v>0</v>
      </c>
      <c r="CN21" s="0" t="s">
        <v>365</v>
      </c>
      <c r="CO21" s="0" t="s">
        <v>88</v>
      </c>
    </row>
    <row r="22" s="12" customFormat="true" ht="13.8" hidden="false" customHeight="false" outlineLevel="0" collapsed="false">
      <c r="CL22" s="12" t="n">
        <v>0</v>
      </c>
      <c r="CM22" s="12" t="n">
        <v>0</v>
      </c>
      <c r="CN22" s="12" t="s">
        <v>366</v>
      </c>
      <c r="CO22" s="12" t="s">
        <v>95</v>
      </c>
    </row>
    <row r="23" customFormat="false" ht="13.8" hidden="false" customHeight="false" outlineLevel="0" collapsed="false">
      <c r="CL23" s="0" t="n">
        <v>0</v>
      </c>
      <c r="CM23" s="0" t="n">
        <v>0</v>
      </c>
      <c r="CN23" s="0" t="s">
        <v>367</v>
      </c>
      <c r="CO23" s="0" t="s">
        <v>95</v>
      </c>
    </row>
    <row r="24" customFormat="false" ht="13.8" hidden="false" customHeight="false" outlineLevel="0" collapsed="false">
      <c r="CL24" s="0" t="n">
        <v>0</v>
      </c>
      <c r="CM24" s="0" t="n">
        <v>25</v>
      </c>
      <c r="CN24" s="0" t="s">
        <v>368</v>
      </c>
      <c r="CO24" s="0" t="s">
        <v>88</v>
      </c>
    </row>
    <row r="25" customFormat="false" ht="13.8" hidden="false" customHeight="false" outlineLevel="0" collapsed="false">
      <c r="CL25" s="0" t="n">
        <v>0</v>
      </c>
      <c r="CM25" s="0" t="n">
        <v>0</v>
      </c>
      <c r="CN25" s="0" t="s">
        <v>369</v>
      </c>
      <c r="CO25" s="0" t="s">
        <v>88</v>
      </c>
    </row>
    <row r="26" customFormat="false" ht="13.8" hidden="false" customHeight="false" outlineLevel="0" collapsed="false">
      <c r="CL26" s="0" t="n">
        <v>0</v>
      </c>
      <c r="CM26" s="0" t="n">
        <v>0</v>
      </c>
      <c r="CN26" s="0" t="s">
        <v>370</v>
      </c>
      <c r="CO26" s="0" t="s">
        <v>157</v>
      </c>
    </row>
    <row r="27" customFormat="false" ht="13.8" hidden="false" customHeight="false" outlineLevel="0" collapsed="false">
      <c r="CL27" s="0" t="n">
        <v>0</v>
      </c>
      <c r="CM27" s="0" t="n">
        <v>0</v>
      </c>
      <c r="CN27" s="0" t="s">
        <v>371</v>
      </c>
      <c r="CO27" s="0" t="s">
        <v>372</v>
      </c>
    </row>
    <row r="28" customFormat="false" ht="13.8" hidden="false" customHeight="false" outlineLevel="0" collapsed="false">
      <c r="CL28" s="0" t="n">
        <v>0</v>
      </c>
      <c r="CM28" s="0" t="n">
        <v>0</v>
      </c>
      <c r="CN28" s="0" t="s">
        <v>373</v>
      </c>
      <c r="CO28" s="0" t="s">
        <v>374</v>
      </c>
    </row>
    <row r="29" customFormat="false" ht="13.8" hidden="false" customHeight="false" outlineLevel="0" collapsed="false">
      <c r="CL29" s="0" t="n">
        <v>0</v>
      </c>
      <c r="CM29" s="0" t="n">
        <v>0</v>
      </c>
      <c r="CN29" s="0" t="s">
        <v>375</v>
      </c>
      <c r="CO29" s="0" t="s">
        <v>216</v>
      </c>
    </row>
    <row r="30" customFormat="false" ht="13.8" hidden="false" customHeight="false" outlineLevel="0" collapsed="false">
      <c r="CL30" s="0" t="n">
        <v>0</v>
      </c>
      <c r="CM30" s="0" t="n">
        <v>0</v>
      </c>
      <c r="CN30" s="0" t="s">
        <v>376</v>
      </c>
      <c r="CO30" s="0" t="s">
        <v>95</v>
      </c>
    </row>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Q3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26" activeCellId="0" sqref="A126"/>
    </sheetView>
  </sheetViews>
  <sheetFormatPr defaultRowHeight="14.25" zeroHeight="false" outlineLevelRow="0" outlineLevelCol="0"/>
  <cols>
    <col collapsed="false" customWidth="true" hidden="false" outlineLevel="0" max="1" min="1" style="0" width="44.6"/>
    <col collapsed="false" customWidth="true" hidden="false" outlineLevel="0" max="7" min="2" style="0" width="8.53"/>
    <col collapsed="false" customWidth="true" hidden="false" outlineLevel="0" max="8" min="8" style="0" width="8.27"/>
    <col collapsed="false" customWidth="true" hidden="false" outlineLevel="0" max="9" min="9" style="0" width="8.53"/>
    <col collapsed="false" customWidth="true" hidden="false" outlineLevel="0" max="11" min="10" style="0" width="11.06"/>
    <col collapsed="false" customWidth="true" hidden="false" outlineLevel="0" max="12" min="12" style="0" width="12.66"/>
    <col collapsed="false" customWidth="true" hidden="false" outlineLevel="0" max="13" min="13" style="0" width="9"/>
    <col collapsed="false" customWidth="true" hidden="false" outlineLevel="0" max="14" min="14" style="0" width="13.4"/>
    <col collapsed="false" customWidth="true" hidden="false" outlineLevel="0" max="15" min="15" style="0" width="10.47"/>
    <col collapsed="false" customWidth="true" hidden="false" outlineLevel="0" max="16" min="16" style="0" width="13.13"/>
    <col collapsed="false" customWidth="true" hidden="false" outlineLevel="0" max="17" min="17" style="0" width="8.53"/>
    <col collapsed="false" customWidth="true" hidden="false" outlineLevel="0" max="18" min="18" style="0" width="11.86"/>
    <col collapsed="false" customWidth="true" hidden="false" outlineLevel="0" max="19" min="19" style="0" width="10"/>
    <col collapsed="false" customWidth="true" hidden="false" outlineLevel="0" max="20" min="20" style="0" width="14.07"/>
    <col collapsed="false" customWidth="true" hidden="false" outlineLevel="0" max="21" min="21" style="0" width="11.2"/>
    <col collapsed="false" customWidth="true" hidden="false" outlineLevel="0" max="22" min="22" style="0" width="11.81"/>
    <col collapsed="false" customWidth="true" hidden="false" outlineLevel="0" max="24" min="23" style="0" width="7.46"/>
    <col collapsed="false" customWidth="true" hidden="false" outlineLevel="0" max="26" min="25" style="0" width="11.2"/>
    <col collapsed="false" customWidth="true" hidden="false" outlineLevel="0" max="31" min="27" style="0" width="8.53"/>
    <col collapsed="false" customWidth="true" hidden="false" outlineLevel="0" max="32" min="32" style="0" width="14.33"/>
    <col collapsed="false" customWidth="true" hidden="false" outlineLevel="0" max="34" min="33" style="0" width="8.53"/>
    <col collapsed="false" customWidth="true" hidden="false" outlineLevel="0" max="37" min="35" style="0" width="14.07"/>
    <col collapsed="false" customWidth="true" hidden="false" outlineLevel="0" max="38" min="38" style="0" width="18"/>
    <col collapsed="false" customWidth="true" hidden="false" outlineLevel="0" max="39" min="39" style="0" width="14.72"/>
    <col collapsed="false" customWidth="true" hidden="false" outlineLevel="0" max="40" min="40" style="0" width="11.2"/>
    <col collapsed="false" customWidth="true" hidden="false" outlineLevel="0" max="41" min="41" style="0" width="14.72"/>
    <col collapsed="false" customWidth="true" hidden="false" outlineLevel="0" max="42" min="42" style="0" width="8"/>
    <col collapsed="false" customWidth="true" hidden="false" outlineLevel="0" max="47" min="43" style="0" width="9.06"/>
    <col collapsed="false" customWidth="true" hidden="false" outlineLevel="0" max="49" min="48" style="0" width="12.6"/>
    <col collapsed="false" customWidth="true" hidden="false" outlineLevel="0" max="52" min="50" style="0" width="9.06"/>
    <col collapsed="false" customWidth="true" hidden="false" outlineLevel="0" max="54" min="53" style="0" width="7.34"/>
    <col collapsed="false" customWidth="true" hidden="false" outlineLevel="0" max="55" min="55" style="0" width="8.66"/>
    <col collapsed="false" customWidth="true" hidden="false" outlineLevel="0" max="56" min="56" style="0" width="9.2"/>
    <col collapsed="false" customWidth="true" hidden="false" outlineLevel="0" max="60" min="57" style="0" width="9.94"/>
    <col collapsed="false" customWidth="true" hidden="false" outlineLevel="0" max="61" min="61" style="0" width="11.27"/>
    <col collapsed="false" customWidth="true" hidden="false" outlineLevel="0" max="62" min="62" style="0" width="14.72"/>
    <col collapsed="false" customWidth="true" hidden="false" outlineLevel="0" max="68" min="63" style="0" width="8.53"/>
    <col collapsed="false" customWidth="true" hidden="false" outlineLevel="0" max="69" min="69" style="0" width="9.53"/>
    <col collapsed="false" customWidth="true" hidden="false" outlineLevel="0" max="70" min="70" style="0" width="11.27"/>
    <col collapsed="false" customWidth="true" hidden="false" outlineLevel="0" max="72" min="71" style="0" width="19.13"/>
    <col collapsed="false" customWidth="true" hidden="false" outlineLevel="0" max="73" min="73" style="0" width="15.2"/>
    <col collapsed="false" customWidth="true" hidden="false" outlineLevel="0" max="74" min="74" style="0" width="11.66"/>
    <col collapsed="false" customWidth="true" hidden="false" outlineLevel="0" max="76" min="75" style="0" width="8.53"/>
    <col collapsed="false" customWidth="true" hidden="false" outlineLevel="0" max="78" min="77" style="0" width="8.13"/>
    <col collapsed="false" customWidth="true" hidden="false" outlineLevel="0" max="79" min="79" style="0" width="12.13"/>
    <col collapsed="false" customWidth="true" hidden="false" outlineLevel="0" max="81" min="80" style="0" width="8.13"/>
    <col collapsed="false" customWidth="true" hidden="false" outlineLevel="0" max="87" min="82" style="0" width="8.53"/>
    <col collapsed="false" customWidth="true" hidden="false" outlineLevel="0" max="88" min="88" style="0" width="10.81"/>
    <col collapsed="false" customWidth="true" hidden="false" outlineLevel="0" max="90" min="89" style="0" width="13.4"/>
    <col collapsed="false" customWidth="true" hidden="false" outlineLevel="0" max="92" min="91" style="0" width="8.53"/>
    <col collapsed="false" customWidth="true" hidden="false" outlineLevel="0" max="93" min="93" style="0" width="16.6"/>
    <col collapsed="false" customWidth="true" hidden="false" outlineLevel="0" max="1025" min="94" style="0" width="8.53"/>
  </cols>
  <sheetData>
    <row r="1" customFormat="false" ht="13.8" hidden="false" customHeight="false" outlineLevel="0" collapsed="false">
      <c r="A1" s="12" t="s">
        <v>0</v>
      </c>
      <c r="B1" s="0" t="s">
        <v>57</v>
      </c>
      <c r="C1" s="0" t="s">
        <v>263</v>
      </c>
      <c r="D1" s="0" t="s">
        <v>171</v>
      </c>
      <c r="E1" s="0" t="s">
        <v>107</v>
      </c>
      <c r="F1" s="0" t="s">
        <v>233</v>
      </c>
      <c r="G1" s="0" t="s">
        <v>4</v>
      </c>
      <c r="H1" s="0" t="s">
        <v>175</v>
      </c>
      <c r="I1" s="0" t="s">
        <v>113</v>
      </c>
      <c r="J1" s="0" t="s">
        <v>25</v>
      </c>
      <c r="K1" s="0" t="s">
        <v>17</v>
      </c>
      <c r="L1" s="0" t="s">
        <v>127</v>
      </c>
      <c r="M1" s="0" t="s">
        <v>205</v>
      </c>
      <c r="N1" s="0" t="s">
        <v>377</v>
      </c>
      <c r="O1" s="0" t="s">
        <v>186</v>
      </c>
      <c r="P1" s="0" t="s">
        <v>132</v>
      </c>
      <c r="Q1" s="0" t="s">
        <v>108</v>
      </c>
      <c r="R1" s="0" t="s">
        <v>299</v>
      </c>
      <c r="S1" s="0" t="s">
        <v>7</v>
      </c>
      <c r="T1" s="0" t="s">
        <v>177</v>
      </c>
      <c r="U1" s="0" t="s">
        <v>5</v>
      </c>
      <c r="V1" s="0" t="s">
        <v>123</v>
      </c>
      <c r="W1" s="1" t="s">
        <v>145</v>
      </c>
      <c r="X1" s="1" t="s">
        <v>166</v>
      </c>
      <c r="Y1" s="1" t="s">
        <v>134</v>
      </c>
      <c r="Z1" s="1" t="s">
        <v>334</v>
      </c>
      <c r="AA1" s="0" t="s">
        <v>69</v>
      </c>
      <c r="AB1" s="0" t="s">
        <v>146</v>
      </c>
      <c r="AC1" s="0" t="s">
        <v>120</v>
      </c>
      <c r="AD1" s="1" t="s">
        <v>33</v>
      </c>
      <c r="AE1" s="0" t="s">
        <v>65</v>
      </c>
      <c r="AF1" s="0" t="s">
        <v>119</v>
      </c>
      <c r="AG1" s="0" t="s">
        <v>78</v>
      </c>
      <c r="AH1" s="0" t="s">
        <v>138</v>
      </c>
      <c r="AI1" s="0" t="s">
        <v>167</v>
      </c>
      <c r="AJ1" s="0" t="s">
        <v>203</v>
      </c>
      <c r="AK1" s="1" t="s">
        <v>227</v>
      </c>
      <c r="AL1" s="0" t="s">
        <v>51</v>
      </c>
      <c r="AM1" s="1" t="s">
        <v>63</v>
      </c>
      <c r="AN1" s="0" t="s">
        <v>142</v>
      </c>
      <c r="AO1" s="1" t="s">
        <v>265</v>
      </c>
      <c r="AP1" s="1" t="s">
        <v>378</v>
      </c>
      <c r="AQ1" s="0" t="s">
        <v>114</v>
      </c>
      <c r="AR1" s="0" t="s">
        <v>174</v>
      </c>
      <c r="AS1" s="0" t="s">
        <v>40</v>
      </c>
      <c r="AT1" s="0" t="s">
        <v>26</v>
      </c>
      <c r="AU1" s="12" t="s">
        <v>18</v>
      </c>
      <c r="AV1" s="0" t="s">
        <v>49</v>
      </c>
      <c r="AW1" s="0" t="s">
        <v>135</v>
      </c>
      <c r="AX1" s="0" t="s">
        <v>79</v>
      </c>
      <c r="AY1" s="1" t="s">
        <v>81</v>
      </c>
      <c r="AZ1" s="0" t="s">
        <v>76</v>
      </c>
      <c r="BA1" s="0" t="s">
        <v>11</v>
      </c>
      <c r="BB1" s="0" t="s">
        <v>45</v>
      </c>
      <c r="BC1" s="0" t="s">
        <v>48</v>
      </c>
      <c r="BD1" s="0" t="s">
        <v>147</v>
      </c>
      <c r="BE1" s="1" t="s">
        <v>379</v>
      </c>
      <c r="BF1" s="0" t="s">
        <v>257</v>
      </c>
      <c r="BG1" s="0" t="s">
        <v>380</v>
      </c>
      <c r="BH1" s="0" t="s">
        <v>46</v>
      </c>
      <c r="BI1" s="0" t="s">
        <v>195</v>
      </c>
      <c r="BJ1" s="1" t="s">
        <v>197</v>
      </c>
      <c r="BK1" s="0" t="s">
        <v>172</v>
      </c>
      <c r="BL1" s="0" t="s">
        <v>41</v>
      </c>
      <c r="BM1" s="1" t="s">
        <v>196</v>
      </c>
      <c r="BN1" s="0" t="s">
        <v>118</v>
      </c>
      <c r="BO1" s="0" t="s">
        <v>117</v>
      </c>
      <c r="BP1" s="0" t="s">
        <v>193</v>
      </c>
      <c r="BQ1" s="1" t="s">
        <v>32</v>
      </c>
      <c r="BR1" s="1" t="s">
        <v>381</v>
      </c>
      <c r="BS1" s="1" t="s">
        <v>143</v>
      </c>
      <c r="BT1" s="1" t="s">
        <v>269</v>
      </c>
      <c r="BU1" s="0" t="s">
        <v>169</v>
      </c>
      <c r="BV1" s="1" t="s">
        <v>382</v>
      </c>
      <c r="BW1" s="0" t="s">
        <v>62</v>
      </c>
      <c r="BX1" s="1" t="s">
        <v>36</v>
      </c>
      <c r="BY1" s="0" t="s">
        <v>39</v>
      </c>
      <c r="BZ1" s="0" t="s">
        <v>77</v>
      </c>
      <c r="CA1" s="0" t="s">
        <v>12</v>
      </c>
      <c r="CB1" s="0" t="s">
        <v>136</v>
      </c>
      <c r="CC1" s="0" t="s">
        <v>138</v>
      </c>
      <c r="CD1" s="0" t="s">
        <v>66</v>
      </c>
      <c r="CE1" s="0" t="s">
        <v>50</v>
      </c>
      <c r="CF1" s="0" t="s">
        <v>383</v>
      </c>
      <c r="CG1" s="0" t="s">
        <v>384</v>
      </c>
      <c r="CH1" s="0" t="s">
        <v>1</v>
      </c>
      <c r="CI1" s="1" t="s">
        <v>74</v>
      </c>
      <c r="CJ1" s="0" t="s">
        <v>16</v>
      </c>
      <c r="CK1" s="1" t="s">
        <v>70</v>
      </c>
      <c r="CL1" s="1" t="s">
        <v>31</v>
      </c>
      <c r="CM1" s="0" t="s">
        <v>3</v>
      </c>
      <c r="CN1" s="0" t="s">
        <v>80</v>
      </c>
      <c r="CO1" s="0" t="s">
        <v>385</v>
      </c>
      <c r="CP1" s="0" t="s">
        <v>84</v>
      </c>
      <c r="CQ1" s="0" t="s">
        <v>85</v>
      </c>
    </row>
    <row r="2" customFormat="false" ht="14.25" hidden="false" customHeight="false" outlineLevel="0" collapsed="false">
      <c r="A2" s="0" t="s">
        <v>386</v>
      </c>
      <c r="B2" s="0" t="n">
        <v>110</v>
      </c>
      <c r="C2" s="0" t="n">
        <v>0</v>
      </c>
      <c r="D2" s="0" t="n">
        <v>0</v>
      </c>
      <c r="E2" s="0" t="n">
        <v>0</v>
      </c>
      <c r="F2" s="0" t="n">
        <v>0</v>
      </c>
      <c r="G2" s="0" t="n">
        <v>0</v>
      </c>
      <c r="H2" s="0" t="n">
        <v>0</v>
      </c>
      <c r="I2" s="0" t="n">
        <v>0</v>
      </c>
      <c r="J2" s="0" t="n">
        <v>0</v>
      </c>
      <c r="K2" s="0" t="n">
        <v>0</v>
      </c>
      <c r="L2" s="0" t="n">
        <v>0</v>
      </c>
      <c r="M2" s="0" t="n">
        <v>0</v>
      </c>
      <c r="N2" s="0" t="n">
        <v>0</v>
      </c>
      <c r="O2" s="0" t="n">
        <v>0</v>
      </c>
      <c r="P2" s="0" t="n">
        <v>0</v>
      </c>
      <c r="Q2" s="0" t="n">
        <v>0</v>
      </c>
      <c r="R2" s="0" t="n">
        <v>0</v>
      </c>
      <c r="S2" s="0" t="n">
        <v>0</v>
      </c>
      <c r="T2" s="0" t="n">
        <v>0</v>
      </c>
      <c r="U2" s="0" t="n">
        <v>0</v>
      </c>
      <c r="V2" s="0" t="n">
        <v>0</v>
      </c>
      <c r="W2" s="0" t="n">
        <v>0</v>
      </c>
      <c r="X2" s="0" t="n">
        <v>0</v>
      </c>
      <c r="Y2" s="0" t="n">
        <v>0</v>
      </c>
      <c r="Z2" s="0" t="n">
        <v>0</v>
      </c>
      <c r="AA2" s="0" t="n">
        <v>0</v>
      </c>
      <c r="AB2" s="0" t="n">
        <v>0</v>
      </c>
      <c r="AC2" s="0" t="n">
        <v>0</v>
      </c>
      <c r="AD2" s="0" t="n">
        <v>0</v>
      </c>
      <c r="AE2" s="0" t="n">
        <v>0</v>
      </c>
      <c r="AF2" s="0" t="n">
        <v>0</v>
      </c>
      <c r="AG2" s="0" t="n">
        <v>0</v>
      </c>
      <c r="AH2" s="0" t="n">
        <v>0</v>
      </c>
      <c r="AI2" s="0" t="n">
        <v>0</v>
      </c>
      <c r="AJ2" s="0" t="n">
        <v>0</v>
      </c>
      <c r="AK2" s="0" t="n">
        <v>0</v>
      </c>
      <c r="AL2" s="0" t="n">
        <v>0</v>
      </c>
      <c r="AM2" s="0" t="n">
        <v>0</v>
      </c>
      <c r="AN2" s="0" t="n">
        <v>0</v>
      </c>
      <c r="AO2" s="0" t="n">
        <v>0</v>
      </c>
      <c r="AP2" s="0" t="n">
        <v>0</v>
      </c>
      <c r="AQ2" s="0" t="n">
        <v>0</v>
      </c>
      <c r="AR2" s="0" t="n">
        <v>0</v>
      </c>
      <c r="AS2" s="0" t="n">
        <v>0</v>
      </c>
      <c r="AT2" s="0" t="n">
        <v>0</v>
      </c>
      <c r="AU2" s="0" t="n">
        <v>0</v>
      </c>
      <c r="AV2" s="0" t="n">
        <v>0</v>
      </c>
      <c r="AW2" s="0" t="n">
        <v>0</v>
      </c>
      <c r="AX2" s="0" t="n">
        <v>0</v>
      </c>
      <c r="AY2" s="0" t="n">
        <v>0</v>
      </c>
      <c r="AZ2" s="0" t="n">
        <v>0</v>
      </c>
      <c r="BA2" s="0" t="n">
        <v>0</v>
      </c>
      <c r="BB2" s="0" t="n">
        <v>0</v>
      </c>
      <c r="BC2" s="0" t="n">
        <v>0</v>
      </c>
      <c r="BD2" s="0" t="n">
        <v>0</v>
      </c>
      <c r="BE2" s="0" t="n">
        <v>0</v>
      </c>
      <c r="BF2" s="0" t="n">
        <v>0</v>
      </c>
      <c r="BG2" s="0" t="n">
        <v>0</v>
      </c>
      <c r="BH2" s="0" t="n">
        <v>0</v>
      </c>
      <c r="BI2" s="0" t="n">
        <v>0</v>
      </c>
      <c r="BJ2" s="0" t="n">
        <v>0</v>
      </c>
      <c r="BK2" s="0" t="n">
        <v>0</v>
      </c>
      <c r="BL2" s="0" t="n">
        <v>0</v>
      </c>
      <c r="BM2" s="0" t="n">
        <v>0</v>
      </c>
      <c r="BN2" s="0" t="n">
        <v>0</v>
      </c>
      <c r="BO2" s="0" t="n">
        <v>0</v>
      </c>
      <c r="BP2" s="0" t="n">
        <v>0</v>
      </c>
      <c r="BQ2" s="0" t="n">
        <v>0</v>
      </c>
      <c r="BR2" s="0" t="n">
        <v>0</v>
      </c>
      <c r="BS2" s="0" t="n">
        <v>0</v>
      </c>
      <c r="BT2" s="0" t="n">
        <v>0</v>
      </c>
      <c r="BU2" s="0" t="n">
        <v>0</v>
      </c>
      <c r="BV2" s="0" t="n">
        <v>0</v>
      </c>
      <c r="BW2" s="0" t="n">
        <v>0</v>
      </c>
      <c r="BX2" s="0" t="n">
        <v>0</v>
      </c>
      <c r="BY2" s="0" t="n">
        <v>0</v>
      </c>
      <c r="BZ2" s="0" t="n">
        <v>0</v>
      </c>
      <c r="CA2" s="0" t="n">
        <v>0</v>
      </c>
      <c r="CB2" s="0" t="n">
        <v>0</v>
      </c>
      <c r="CC2" s="0" t="n">
        <v>0</v>
      </c>
      <c r="CD2" s="0" t="n">
        <v>100</v>
      </c>
      <c r="CE2" s="0" t="n">
        <v>10</v>
      </c>
      <c r="CF2" s="0" t="n">
        <v>0</v>
      </c>
      <c r="CG2" s="0" t="n">
        <v>0</v>
      </c>
      <c r="CH2" s="0" t="n">
        <v>0</v>
      </c>
      <c r="CI2" s="0" t="n">
        <v>0</v>
      </c>
      <c r="CJ2" s="0" t="n">
        <v>0</v>
      </c>
      <c r="CK2" s="0" t="n">
        <v>0</v>
      </c>
      <c r="CL2" s="0" t="n">
        <v>0</v>
      </c>
      <c r="CM2" s="0" t="n">
        <v>3</v>
      </c>
      <c r="CN2" s="0" t="n">
        <v>1.5</v>
      </c>
      <c r="CO2" s="0" t="n">
        <v>75</v>
      </c>
      <c r="CP2" s="0" t="s">
        <v>387</v>
      </c>
      <c r="CQ2" s="0" t="s">
        <v>278</v>
      </c>
    </row>
    <row r="3" customFormat="false" ht="14.25" hidden="false" customHeight="false" outlineLevel="0" collapsed="false">
      <c r="A3" s="0" t="s">
        <v>388</v>
      </c>
      <c r="B3" s="0" t="n">
        <v>110</v>
      </c>
      <c r="C3" s="0" t="n">
        <v>0</v>
      </c>
      <c r="D3" s="0" t="n">
        <v>0</v>
      </c>
      <c r="E3" s="0" t="n">
        <v>0</v>
      </c>
      <c r="F3" s="0" t="n">
        <v>0</v>
      </c>
      <c r="G3" s="0" t="n">
        <v>0</v>
      </c>
      <c r="H3" s="0" t="n">
        <v>0</v>
      </c>
      <c r="I3" s="0" t="n">
        <v>0</v>
      </c>
      <c r="J3" s="0" t="n">
        <v>0</v>
      </c>
      <c r="K3" s="0" t="n">
        <v>0</v>
      </c>
      <c r="L3" s="0" t="n">
        <v>0</v>
      </c>
      <c r="M3" s="0" t="n">
        <v>0</v>
      </c>
      <c r="N3" s="0" t="n">
        <v>0</v>
      </c>
      <c r="O3" s="0" t="n">
        <v>0</v>
      </c>
      <c r="P3" s="0" t="n">
        <v>0</v>
      </c>
      <c r="Q3" s="0" t="n">
        <v>0</v>
      </c>
      <c r="R3" s="0" t="n">
        <v>0</v>
      </c>
      <c r="S3" s="0" t="n">
        <v>0</v>
      </c>
      <c r="T3" s="0" t="n">
        <v>0</v>
      </c>
      <c r="U3" s="0" t="n">
        <v>0</v>
      </c>
      <c r="V3" s="0" t="n">
        <v>0</v>
      </c>
      <c r="W3" s="0" t="n">
        <v>0</v>
      </c>
      <c r="X3" s="0" t="n">
        <v>0</v>
      </c>
      <c r="Y3" s="0" t="n">
        <v>0</v>
      </c>
      <c r="Z3" s="0" t="n">
        <v>0</v>
      </c>
      <c r="AA3" s="0" t="n">
        <v>0</v>
      </c>
      <c r="AB3" s="0" t="n">
        <v>0</v>
      </c>
      <c r="AC3" s="0" t="n">
        <v>0</v>
      </c>
      <c r="AD3" s="0" t="n">
        <v>0</v>
      </c>
      <c r="AE3" s="0" t="n">
        <v>0</v>
      </c>
      <c r="AF3" s="0" t="n">
        <v>0</v>
      </c>
      <c r="AG3" s="0" t="n">
        <v>0</v>
      </c>
      <c r="AH3" s="0" t="n">
        <v>0</v>
      </c>
      <c r="AI3" s="0" t="n">
        <v>0</v>
      </c>
      <c r="AJ3" s="0" t="n">
        <v>0</v>
      </c>
      <c r="AK3" s="0" t="n">
        <v>0</v>
      </c>
      <c r="AL3" s="0" t="n">
        <v>0</v>
      </c>
      <c r="AM3" s="0" t="n">
        <v>0</v>
      </c>
      <c r="AN3" s="0" t="n">
        <v>0</v>
      </c>
      <c r="AO3" s="0" t="n">
        <v>0</v>
      </c>
      <c r="AP3" s="0" t="n">
        <v>0</v>
      </c>
      <c r="AQ3" s="0" t="n">
        <v>0</v>
      </c>
      <c r="AR3" s="0" t="n">
        <v>0</v>
      </c>
      <c r="AS3" s="0" t="n">
        <v>0</v>
      </c>
      <c r="AT3" s="0" t="n">
        <v>0</v>
      </c>
      <c r="AU3" s="0" t="n">
        <v>0</v>
      </c>
      <c r="AV3" s="0" t="n">
        <v>0</v>
      </c>
      <c r="AW3" s="0" t="n">
        <v>0</v>
      </c>
      <c r="AX3" s="0" t="n">
        <v>0</v>
      </c>
      <c r="AY3" s="0" t="n">
        <v>0</v>
      </c>
      <c r="AZ3" s="0" t="n">
        <v>0</v>
      </c>
      <c r="BA3" s="0" t="n">
        <v>0</v>
      </c>
      <c r="BB3" s="0" t="n">
        <v>0</v>
      </c>
      <c r="BC3" s="0" t="n">
        <v>0</v>
      </c>
      <c r="BD3" s="0" t="n">
        <v>0</v>
      </c>
      <c r="BE3" s="0" t="n">
        <v>0</v>
      </c>
      <c r="BF3" s="0" t="n">
        <v>0</v>
      </c>
      <c r="BG3" s="0" t="n">
        <v>0</v>
      </c>
      <c r="BH3" s="0" t="n">
        <v>0</v>
      </c>
      <c r="BI3" s="0" t="n">
        <v>0</v>
      </c>
      <c r="BJ3" s="0" t="n">
        <v>0</v>
      </c>
      <c r="BK3" s="0" t="n">
        <v>0</v>
      </c>
      <c r="BL3" s="0" t="n">
        <v>0</v>
      </c>
      <c r="BM3" s="0" t="n">
        <v>0</v>
      </c>
      <c r="BN3" s="0" t="n">
        <v>0</v>
      </c>
      <c r="BO3" s="0" t="n">
        <v>0</v>
      </c>
      <c r="BP3" s="0" t="n">
        <v>0</v>
      </c>
      <c r="BQ3" s="0" t="n">
        <v>0</v>
      </c>
      <c r="BR3" s="0" t="n">
        <v>0</v>
      </c>
      <c r="BS3" s="0" t="n">
        <v>0</v>
      </c>
      <c r="BT3" s="0" t="n">
        <v>0</v>
      </c>
      <c r="BU3" s="0" t="n">
        <v>0</v>
      </c>
      <c r="BV3" s="0" t="n">
        <v>0</v>
      </c>
      <c r="BW3" s="0" t="n">
        <v>0</v>
      </c>
      <c r="BX3" s="0" t="n">
        <v>0</v>
      </c>
      <c r="BY3" s="0" t="n">
        <v>0</v>
      </c>
      <c r="BZ3" s="0" t="n">
        <v>0</v>
      </c>
      <c r="CA3" s="0" t="n">
        <v>0</v>
      </c>
      <c r="CB3" s="0" t="n">
        <v>0</v>
      </c>
      <c r="CC3" s="0" t="n">
        <v>0</v>
      </c>
      <c r="CD3" s="0" t="n">
        <v>50</v>
      </c>
      <c r="CE3" s="0" t="n">
        <f aca="false">4.5/2</f>
        <v>2.25</v>
      </c>
      <c r="CF3" s="0" t="n">
        <v>30</v>
      </c>
      <c r="CG3" s="0" t="n">
        <f aca="false">65/2</f>
        <v>32.5</v>
      </c>
      <c r="CH3" s="0" t="n">
        <v>25</v>
      </c>
      <c r="CI3" s="0" t="n">
        <v>3.14</v>
      </c>
      <c r="CJ3" s="0" t="n">
        <v>25</v>
      </c>
      <c r="CK3" s="0" t="n">
        <v>16.6</v>
      </c>
      <c r="CL3" s="0" t="n">
        <v>0</v>
      </c>
      <c r="CM3" s="0" t="n">
        <v>3.8</v>
      </c>
      <c r="CN3" s="0" t="n">
        <v>0</v>
      </c>
      <c r="CO3" s="0" t="n">
        <v>0</v>
      </c>
      <c r="CP3" s="0" t="s">
        <v>389</v>
      </c>
      <c r="CQ3" s="0" t="s">
        <v>208</v>
      </c>
    </row>
    <row r="4" customFormat="false" ht="14.25" hidden="false" customHeight="false" outlineLevel="0" collapsed="false">
      <c r="A4" s="0" t="s">
        <v>390</v>
      </c>
      <c r="B4" s="0" t="n">
        <v>0</v>
      </c>
      <c r="C4" s="0" t="n">
        <v>0</v>
      </c>
      <c r="D4" s="0" t="n">
        <v>0</v>
      </c>
      <c r="E4" s="0" t="n">
        <v>0</v>
      </c>
      <c r="F4" s="0" t="n">
        <v>0</v>
      </c>
      <c r="G4" s="0" t="n">
        <v>0</v>
      </c>
      <c r="H4" s="0" t="n">
        <v>0</v>
      </c>
      <c r="I4" s="0" t="n">
        <v>0</v>
      </c>
      <c r="J4" s="0" t="n">
        <v>0</v>
      </c>
      <c r="K4" s="0" t="n">
        <v>0</v>
      </c>
      <c r="L4" s="0" t="n">
        <v>0</v>
      </c>
      <c r="M4" s="0" t="n">
        <v>0</v>
      </c>
      <c r="N4" s="0" t="n">
        <v>0</v>
      </c>
      <c r="O4" s="0" t="n">
        <v>0</v>
      </c>
      <c r="P4" s="0" t="n">
        <v>0</v>
      </c>
      <c r="Q4" s="0" t="n">
        <v>0</v>
      </c>
      <c r="R4" s="0" t="n">
        <v>0</v>
      </c>
      <c r="S4" s="0" t="n">
        <v>0</v>
      </c>
      <c r="T4" s="0" t="n">
        <v>0</v>
      </c>
      <c r="U4" s="0" t="n">
        <v>0</v>
      </c>
      <c r="V4" s="0" t="n">
        <v>0</v>
      </c>
      <c r="W4" s="0" t="n">
        <v>0</v>
      </c>
      <c r="X4" s="0" t="n">
        <v>0</v>
      </c>
      <c r="Y4" s="0" t="n">
        <v>0</v>
      </c>
      <c r="Z4" s="0" t="n">
        <v>0</v>
      </c>
      <c r="AA4" s="0" t="n">
        <v>0</v>
      </c>
      <c r="AB4" s="0" t="n">
        <v>0</v>
      </c>
      <c r="AC4" s="0" t="n">
        <v>0</v>
      </c>
      <c r="AD4" s="0" t="n">
        <v>0</v>
      </c>
      <c r="AE4" s="0" t="n">
        <v>0</v>
      </c>
      <c r="AF4" s="0" t="n">
        <v>0</v>
      </c>
      <c r="AG4" s="0" t="n">
        <v>0</v>
      </c>
      <c r="AH4" s="0" t="n">
        <v>0</v>
      </c>
      <c r="AI4" s="0" t="n">
        <v>0</v>
      </c>
      <c r="AJ4" s="0" t="n">
        <v>0</v>
      </c>
      <c r="AK4" s="0" t="n">
        <v>0</v>
      </c>
      <c r="AL4" s="0" t="n">
        <v>0</v>
      </c>
      <c r="AM4" s="0" t="n">
        <v>30</v>
      </c>
      <c r="AN4" s="0" t="n">
        <v>0</v>
      </c>
      <c r="AO4" s="0" t="n">
        <v>0</v>
      </c>
      <c r="AP4" s="0" t="n">
        <v>0</v>
      </c>
      <c r="AQ4" s="0" t="n">
        <v>0</v>
      </c>
      <c r="AR4" s="0" t="n">
        <v>0</v>
      </c>
      <c r="AS4" s="0" t="n">
        <v>0</v>
      </c>
      <c r="AT4" s="0" t="n">
        <v>0</v>
      </c>
      <c r="AU4" s="0" t="n">
        <v>0</v>
      </c>
      <c r="AV4" s="0" t="n">
        <v>0</v>
      </c>
      <c r="AW4" s="0" t="n">
        <v>0</v>
      </c>
      <c r="AX4" s="0" t="n">
        <v>0</v>
      </c>
      <c r="AY4" s="0" t="n">
        <v>0</v>
      </c>
      <c r="AZ4" s="0" t="n">
        <v>0</v>
      </c>
      <c r="BA4" s="0" t="n">
        <v>0</v>
      </c>
      <c r="BB4" s="0" t="n">
        <v>0</v>
      </c>
      <c r="BC4" s="0" t="n">
        <v>0</v>
      </c>
      <c r="BD4" s="0" t="n">
        <v>0</v>
      </c>
      <c r="BE4" s="0" t="n">
        <v>0</v>
      </c>
      <c r="BF4" s="0" t="n">
        <v>0</v>
      </c>
      <c r="BG4" s="0" t="n">
        <v>0</v>
      </c>
      <c r="BH4" s="0" t="n">
        <v>0</v>
      </c>
      <c r="BI4" s="0" t="n">
        <v>0</v>
      </c>
      <c r="BJ4" s="0" t="n">
        <v>0</v>
      </c>
      <c r="BK4" s="0" t="n">
        <v>5</v>
      </c>
      <c r="BL4" s="0" t="n">
        <v>0</v>
      </c>
      <c r="BM4" s="0" t="n">
        <v>0</v>
      </c>
      <c r="BN4" s="0" t="n">
        <f aca="false">25/4</f>
        <v>6.25</v>
      </c>
      <c r="BO4" s="0" t="n">
        <v>0</v>
      </c>
      <c r="BP4" s="0" t="n">
        <v>4</v>
      </c>
      <c r="BQ4" s="0" t="n">
        <v>0</v>
      </c>
      <c r="BR4" s="0" t="n">
        <f aca="false">500/4</f>
        <v>125</v>
      </c>
      <c r="BS4" s="0" t="n">
        <v>0</v>
      </c>
      <c r="BT4" s="0" t="n">
        <v>0</v>
      </c>
      <c r="BU4" s="0" t="n">
        <v>0</v>
      </c>
      <c r="BV4" s="0" t="n">
        <v>200</v>
      </c>
      <c r="BW4" s="0" t="n">
        <f aca="false">500/4</f>
        <v>125</v>
      </c>
      <c r="BX4" s="0" t="n">
        <v>0</v>
      </c>
      <c r="BY4" s="0" t="n">
        <v>2</v>
      </c>
      <c r="BZ4" s="0" t="n">
        <v>0</v>
      </c>
      <c r="CA4" s="0" t="n">
        <v>0</v>
      </c>
      <c r="CB4" s="0" t="n">
        <v>0</v>
      </c>
      <c r="CC4" s="0" t="n">
        <v>0</v>
      </c>
      <c r="CD4" s="0" t="n">
        <v>0</v>
      </c>
      <c r="CE4" s="0" t="n">
        <v>4.44</v>
      </c>
      <c r="CF4" s="0" t="n">
        <v>0</v>
      </c>
      <c r="CG4" s="0" t="n">
        <v>0</v>
      </c>
      <c r="CH4" s="0" t="n">
        <v>0</v>
      </c>
      <c r="CI4" s="0" t="n">
        <v>0</v>
      </c>
      <c r="CJ4" s="0" t="n">
        <v>0</v>
      </c>
      <c r="CK4" s="0" t="n">
        <v>0</v>
      </c>
      <c r="CL4" s="0" t="n">
        <v>0</v>
      </c>
      <c r="CM4" s="0" t="n">
        <v>6.87</v>
      </c>
      <c r="CN4" s="0" t="n">
        <v>0</v>
      </c>
      <c r="CO4" s="0" t="n">
        <v>0</v>
      </c>
      <c r="CP4" s="0" t="s">
        <v>391</v>
      </c>
      <c r="CQ4" s="0" t="s">
        <v>88</v>
      </c>
    </row>
    <row r="5" customFormat="false" ht="14.25" hidden="false" customHeight="false" outlineLevel="0" collapsed="false">
      <c r="A5" s="0" t="s">
        <v>392</v>
      </c>
      <c r="B5" s="0" t="n">
        <v>0</v>
      </c>
      <c r="C5" s="0" t="n">
        <v>0</v>
      </c>
      <c r="D5" s="0" t="n">
        <v>0</v>
      </c>
      <c r="E5" s="0" t="n">
        <v>0</v>
      </c>
      <c r="F5" s="0" t="n">
        <v>0</v>
      </c>
      <c r="G5" s="0" t="n">
        <v>0</v>
      </c>
      <c r="H5" s="0" t="n">
        <v>0</v>
      </c>
      <c r="I5" s="0" t="n">
        <v>0</v>
      </c>
      <c r="J5" s="0" t="n">
        <v>0</v>
      </c>
      <c r="K5" s="0" t="n">
        <v>0</v>
      </c>
      <c r="L5" s="0" t="n">
        <v>0</v>
      </c>
      <c r="M5" s="0" t="n">
        <v>0</v>
      </c>
      <c r="N5" s="0" t="n">
        <v>0</v>
      </c>
      <c r="O5" s="0" t="n">
        <v>0</v>
      </c>
      <c r="P5" s="0" t="n">
        <v>0</v>
      </c>
      <c r="Q5" s="0" t="n">
        <v>0</v>
      </c>
      <c r="R5" s="0" t="n">
        <v>0</v>
      </c>
      <c r="S5" s="0" t="n">
        <v>0</v>
      </c>
      <c r="T5" s="0" t="n">
        <v>0</v>
      </c>
      <c r="U5" s="0" t="n">
        <v>0</v>
      </c>
      <c r="V5" s="0" t="n">
        <v>0</v>
      </c>
      <c r="W5" s="0" t="n">
        <v>0</v>
      </c>
      <c r="X5" s="0" t="n">
        <v>0</v>
      </c>
      <c r="Y5" s="0" t="n">
        <v>0</v>
      </c>
      <c r="Z5" s="0" t="n">
        <v>0</v>
      </c>
      <c r="AA5" s="0" t="n">
        <v>0</v>
      </c>
      <c r="AB5" s="0" t="n">
        <v>0</v>
      </c>
      <c r="AC5" s="0" t="n">
        <v>0</v>
      </c>
      <c r="AD5" s="0" t="n">
        <v>0</v>
      </c>
      <c r="AE5" s="0" t="n">
        <v>0</v>
      </c>
      <c r="AF5" s="0" t="n">
        <v>0</v>
      </c>
      <c r="AG5" s="0" t="n">
        <v>0</v>
      </c>
      <c r="AH5" s="0" t="n">
        <v>0</v>
      </c>
      <c r="AI5" s="0" t="n">
        <v>0</v>
      </c>
      <c r="AJ5" s="0" t="n">
        <v>0</v>
      </c>
      <c r="AK5" s="0" t="n">
        <v>0</v>
      </c>
      <c r="AL5" s="0" t="n">
        <v>0</v>
      </c>
      <c r="AM5" s="0" t="n">
        <v>0</v>
      </c>
      <c r="AN5" s="0" t="n">
        <v>0</v>
      </c>
      <c r="AO5" s="0" t="n">
        <v>0</v>
      </c>
      <c r="AP5" s="0" t="n">
        <v>0</v>
      </c>
      <c r="AQ5" s="0" t="n">
        <v>0</v>
      </c>
      <c r="AR5" s="0" t="n">
        <v>0</v>
      </c>
      <c r="AS5" s="0" t="n">
        <v>0</v>
      </c>
      <c r="AT5" s="0" t="n">
        <v>0</v>
      </c>
      <c r="AU5" s="0" t="n">
        <v>0</v>
      </c>
      <c r="AV5" s="0" t="n">
        <v>0</v>
      </c>
      <c r="AW5" s="0" t="n">
        <v>0</v>
      </c>
      <c r="AX5" s="0" t="n">
        <v>0</v>
      </c>
      <c r="AY5" s="0" t="n">
        <v>0</v>
      </c>
      <c r="AZ5" s="0" t="n">
        <v>0</v>
      </c>
      <c r="BA5" s="0" t="n">
        <v>0</v>
      </c>
      <c r="BB5" s="0" t="n">
        <v>0</v>
      </c>
      <c r="BC5" s="0" t="n">
        <v>0</v>
      </c>
      <c r="BD5" s="0" t="n">
        <v>0</v>
      </c>
      <c r="BE5" s="0" t="n">
        <f aca="false">10/8</f>
        <v>1.25</v>
      </c>
      <c r="BF5" s="0" t="n">
        <v>0</v>
      </c>
      <c r="BG5" s="0" t="n">
        <v>0</v>
      </c>
      <c r="BH5" s="0" t="n">
        <v>0</v>
      </c>
      <c r="BI5" s="0" t="n">
        <v>156.25</v>
      </c>
      <c r="BJ5" s="0" t="n">
        <v>0.67</v>
      </c>
      <c r="BK5" s="0" t="n">
        <v>0</v>
      </c>
      <c r="BL5" s="0" t="n">
        <f aca="false">100/8</f>
        <v>12.5</v>
      </c>
      <c r="BM5" s="0" t="n">
        <f aca="false">10/8</f>
        <v>1.25</v>
      </c>
      <c r="BN5" s="0" t="n">
        <v>0</v>
      </c>
      <c r="BO5" s="0" t="n">
        <v>0</v>
      </c>
      <c r="BP5" s="0" t="n">
        <v>0</v>
      </c>
      <c r="BQ5" s="0" t="n">
        <v>0</v>
      </c>
      <c r="BR5" s="0" t="n">
        <v>0</v>
      </c>
      <c r="BS5" s="0" t="n">
        <v>0</v>
      </c>
      <c r="BT5" s="0" t="n">
        <v>0</v>
      </c>
      <c r="BU5" s="0" t="n">
        <v>0</v>
      </c>
      <c r="BV5" s="0" t="n">
        <v>0</v>
      </c>
      <c r="BW5" s="0" t="n">
        <v>0</v>
      </c>
      <c r="BX5" s="0" t="n">
        <v>0.42</v>
      </c>
      <c r="BY5" s="0" t="n">
        <f aca="false">6/8</f>
        <v>0.75</v>
      </c>
      <c r="BZ5" s="0" t="n">
        <v>0</v>
      </c>
      <c r="CA5" s="0" t="n">
        <v>0</v>
      </c>
      <c r="CB5" s="0" t="n">
        <v>0</v>
      </c>
      <c r="CC5" s="0" t="n">
        <v>0</v>
      </c>
      <c r="CD5" s="0" t="n">
        <v>0</v>
      </c>
      <c r="CE5" s="0" t="n">
        <v>5.06</v>
      </c>
      <c r="CF5" s="0" t="n">
        <v>0</v>
      </c>
      <c r="CG5" s="0" t="n">
        <v>0</v>
      </c>
      <c r="CH5" s="0" t="n">
        <v>0</v>
      </c>
      <c r="CI5" s="0" t="n">
        <v>0</v>
      </c>
      <c r="CJ5" s="0" t="n">
        <v>0</v>
      </c>
      <c r="CK5" s="0" t="n">
        <v>0</v>
      </c>
      <c r="CL5" s="0" t="n">
        <v>0</v>
      </c>
      <c r="CM5" s="0" t="n">
        <v>0</v>
      </c>
      <c r="CN5" s="0" t="n">
        <v>1.12</v>
      </c>
      <c r="CO5" s="0" t="n">
        <v>0</v>
      </c>
      <c r="CP5" s="0" t="s">
        <v>393</v>
      </c>
      <c r="CQ5" s="0" t="s">
        <v>216</v>
      </c>
    </row>
    <row r="6" customFormat="false" ht="14.25" hidden="false" customHeight="false" outlineLevel="0" collapsed="false">
      <c r="A6" s="0" t="s">
        <v>394</v>
      </c>
      <c r="B6" s="0" t="n">
        <v>0</v>
      </c>
      <c r="C6" s="0" t="n">
        <v>0</v>
      </c>
      <c r="D6" s="0" t="n">
        <v>0</v>
      </c>
      <c r="E6" s="0" t="n">
        <v>0</v>
      </c>
      <c r="F6" s="0" t="n">
        <v>0</v>
      </c>
      <c r="G6" s="0" t="n">
        <v>0</v>
      </c>
      <c r="H6" s="0" t="n">
        <v>0</v>
      </c>
      <c r="I6" s="0" t="n">
        <v>0</v>
      </c>
      <c r="J6" s="0" t="n">
        <v>0</v>
      </c>
      <c r="K6" s="0" t="n">
        <v>0</v>
      </c>
      <c r="L6" s="0" t="n">
        <v>0</v>
      </c>
      <c r="M6" s="0" t="n">
        <v>0</v>
      </c>
      <c r="N6" s="0" t="n">
        <v>0</v>
      </c>
      <c r="O6" s="0" t="n">
        <v>0</v>
      </c>
      <c r="P6" s="0" t="n">
        <v>0</v>
      </c>
      <c r="Q6" s="0" t="n">
        <v>0</v>
      </c>
      <c r="R6" s="0" t="n">
        <v>0</v>
      </c>
      <c r="S6" s="0" t="n">
        <v>0</v>
      </c>
      <c r="T6" s="0" t="n">
        <v>0</v>
      </c>
      <c r="U6" s="0" t="n">
        <v>0</v>
      </c>
      <c r="V6" s="0" t="n">
        <v>0</v>
      </c>
      <c r="W6" s="0" t="n">
        <v>0</v>
      </c>
      <c r="X6" s="0" t="n">
        <v>0</v>
      </c>
      <c r="Y6" s="0" t="n">
        <v>0</v>
      </c>
      <c r="Z6" s="0" t="n">
        <v>0</v>
      </c>
      <c r="AA6" s="0" t="n">
        <v>0</v>
      </c>
      <c r="AB6" s="0" t="n">
        <v>0</v>
      </c>
      <c r="AC6" s="0" t="n">
        <v>0</v>
      </c>
      <c r="AD6" s="0" t="n">
        <v>0</v>
      </c>
      <c r="AE6" s="0" t="n">
        <v>0</v>
      </c>
      <c r="AF6" s="0" t="n">
        <v>0</v>
      </c>
      <c r="AG6" s="0" t="n">
        <v>0</v>
      </c>
      <c r="AH6" s="0" t="n">
        <v>0</v>
      </c>
      <c r="AI6" s="0" t="n">
        <v>0</v>
      </c>
      <c r="AJ6" s="0" t="n">
        <v>0</v>
      </c>
      <c r="AK6" s="0" t="n">
        <v>0</v>
      </c>
      <c r="AL6" s="0" t="n">
        <v>0</v>
      </c>
      <c r="AM6" s="0" t="n">
        <v>0</v>
      </c>
      <c r="AN6" s="0" t="n">
        <v>0</v>
      </c>
      <c r="AO6" s="0" t="n">
        <v>0</v>
      </c>
      <c r="AP6" s="0" t="n">
        <v>0</v>
      </c>
      <c r="AQ6" s="0" t="n">
        <v>55</v>
      </c>
      <c r="AR6" s="0" t="n">
        <v>0</v>
      </c>
      <c r="AS6" s="0" t="n">
        <v>0</v>
      </c>
      <c r="AT6" s="0" t="n">
        <v>0</v>
      </c>
      <c r="AU6" s="0" t="n">
        <v>0</v>
      </c>
      <c r="AV6" s="0" t="n">
        <v>0</v>
      </c>
      <c r="AW6" s="0" t="n">
        <v>0</v>
      </c>
      <c r="AX6" s="0" t="n">
        <v>0</v>
      </c>
      <c r="AY6" s="0" t="n">
        <v>0</v>
      </c>
      <c r="AZ6" s="0" t="n">
        <v>0</v>
      </c>
      <c r="BA6" s="0" t="n">
        <v>10</v>
      </c>
      <c r="BB6" s="0" t="n">
        <v>50</v>
      </c>
      <c r="BC6" s="0" t="n">
        <v>0</v>
      </c>
      <c r="BD6" s="0" t="n">
        <v>0</v>
      </c>
      <c r="BE6" s="0" t="n">
        <v>0</v>
      </c>
      <c r="BF6" s="0" t="n">
        <v>125</v>
      </c>
      <c r="BG6" s="0" t="n">
        <v>600</v>
      </c>
      <c r="BH6" s="0" t="n">
        <v>0</v>
      </c>
      <c r="BI6" s="0" t="n">
        <v>0</v>
      </c>
      <c r="BJ6" s="0" t="n">
        <v>0</v>
      </c>
      <c r="BK6" s="0" t="n">
        <v>5.26</v>
      </c>
      <c r="BL6" s="0" t="n">
        <v>0</v>
      </c>
      <c r="BM6" s="0" t="n">
        <v>0</v>
      </c>
      <c r="BN6" s="0" t="n">
        <v>0</v>
      </c>
      <c r="BO6" s="0" t="n">
        <v>0</v>
      </c>
      <c r="BP6" s="0" t="n">
        <v>0</v>
      </c>
      <c r="BQ6" s="0" t="n">
        <v>0</v>
      </c>
      <c r="BR6" s="0" t="n">
        <v>0</v>
      </c>
      <c r="BS6" s="0" t="n">
        <v>0</v>
      </c>
      <c r="BT6" s="0" t="n">
        <v>0</v>
      </c>
      <c r="BU6" s="0" t="n">
        <v>0</v>
      </c>
      <c r="BV6" s="0" t="n">
        <v>0</v>
      </c>
      <c r="BW6" s="0" t="n">
        <v>0</v>
      </c>
      <c r="BX6" s="0" t="n">
        <v>0</v>
      </c>
      <c r="BY6" s="0" t="n">
        <v>0</v>
      </c>
      <c r="BZ6" s="0" t="n">
        <v>0</v>
      </c>
      <c r="CA6" s="0" t="n">
        <v>0</v>
      </c>
      <c r="CB6" s="0" t="n">
        <v>0</v>
      </c>
      <c r="CC6" s="0" t="n">
        <v>0</v>
      </c>
      <c r="CD6" s="0" t="n">
        <v>0</v>
      </c>
      <c r="CE6" s="0" t="n">
        <v>13.5</v>
      </c>
      <c r="CF6" s="0" t="n">
        <v>0</v>
      </c>
      <c r="CG6" s="0" t="n">
        <v>0</v>
      </c>
      <c r="CH6" s="0" t="n">
        <v>0</v>
      </c>
      <c r="CI6" s="0" t="n">
        <v>25</v>
      </c>
      <c r="CJ6" s="0" t="n">
        <v>0</v>
      </c>
      <c r="CK6" s="0" t="n">
        <v>0</v>
      </c>
      <c r="CL6" s="0" t="n">
        <v>0</v>
      </c>
      <c r="CM6" s="0" t="n">
        <f aca="false">55/2</f>
        <v>27.5</v>
      </c>
      <c r="CN6" s="0" t="n">
        <v>0</v>
      </c>
      <c r="CO6" s="0" t="n">
        <v>0</v>
      </c>
      <c r="CP6" s="0" t="s">
        <v>395</v>
      </c>
      <c r="CQ6" s="0" t="s">
        <v>278</v>
      </c>
    </row>
    <row r="7" customFormat="false" ht="14.25" hidden="false" customHeight="false" outlineLevel="0" collapsed="false">
      <c r="A7" s="0" t="s">
        <v>396</v>
      </c>
      <c r="B7" s="0" t="n">
        <v>0</v>
      </c>
      <c r="C7" s="0" t="n">
        <v>0</v>
      </c>
      <c r="D7" s="0" t="n">
        <v>0</v>
      </c>
      <c r="E7" s="0" t="n">
        <v>0</v>
      </c>
      <c r="F7" s="0" t="n">
        <v>0</v>
      </c>
      <c r="G7" s="0" t="n">
        <v>0</v>
      </c>
      <c r="H7" s="0" t="n">
        <v>0</v>
      </c>
      <c r="I7" s="0" t="n">
        <v>0</v>
      </c>
      <c r="J7" s="0" t="n">
        <v>0</v>
      </c>
      <c r="K7" s="0" t="n">
        <v>0</v>
      </c>
      <c r="L7" s="0" t="n">
        <v>0</v>
      </c>
      <c r="M7" s="0" t="n">
        <v>0</v>
      </c>
      <c r="N7" s="0" t="n">
        <v>0</v>
      </c>
      <c r="O7" s="0" t="n">
        <v>0</v>
      </c>
      <c r="P7" s="0" t="n">
        <v>0</v>
      </c>
      <c r="Q7" s="0" t="n">
        <v>0</v>
      </c>
      <c r="R7" s="0" t="n">
        <v>0</v>
      </c>
      <c r="S7" s="0" t="n">
        <v>0</v>
      </c>
      <c r="T7" s="0" t="n">
        <v>0</v>
      </c>
      <c r="U7" s="0" t="n">
        <v>0</v>
      </c>
      <c r="V7" s="0" t="n">
        <v>0</v>
      </c>
      <c r="W7" s="0" t="n">
        <v>0</v>
      </c>
      <c r="X7" s="0" t="n">
        <v>0</v>
      </c>
      <c r="Y7" s="0" t="n">
        <v>0</v>
      </c>
      <c r="Z7" s="0" t="n">
        <v>0</v>
      </c>
      <c r="AA7" s="0" t="n">
        <v>0</v>
      </c>
      <c r="AB7" s="0" t="n">
        <v>0</v>
      </c>
      <c r="AC7" s="0" t="n">
        <v>0</v>
      </c>
      <c r="AD7" s="0" t="n">
        <v>0</v>
      </c>
      <c r="AE7" s="0" t="n">
        <v>0</v>
      </c>
      <c r="AF7" s="0" t="n">
        <v>0</v>
      </c>
      <c r="AG7" s="0" t="n">
        <v>0</v>
      </c>
      <c r="AH7" s="0" t="n">
        <v>0</v>
      </c>
      <c r="AI7" s="0" t="n">
        <v>0</v>
      </c>
      <c r="AJ7" s="0" t="n">
        <v>0</v>
      </c>
      <c r="AK7" s="0" t="n">
        <v>0</v>
      </c>
      <c r="AL7" s="0" t="n">
        <v>0</v>
      </c>
      <c r="AM7" s="0" t="n">
        <v>0</v>
      </c>
      <c r="AN7" s="0" t="n">
        <v>0.83</v>
      </c>
      <c r="AO7" s="0" t="n">
        <v>2.2</v>
      </c>
      <c r="AP7" s="0" t="n">
        <v>0</v>
      </c>
      <c r="AQ7" s="0" t="n">
        <v>0</v>
      </c>
      <c r="AR7" s="0" t="n">
        <v>0</v>
      </c>
      <c r="AS7" s="0" t="n">
        <v>0</v>
      </c>
      <c r="AT7" s="0" t="n">
        <v>0</v>
      </c>
      <c r="AU7" s="0" t="n">
        <v>0</v>
      </c>
      <c r="AV7" s="0" t="n">
        <v>0</v>
      </c>
      <c r="AW7" s="0" t="n">
        <v>0</v>
      </c>
      <c r="AX7" s="0" t="n">
        <f aca="false">0.36/6</f>
        <v>0.06</v>
      </c>
      <c r="AY7" s="0" t="n">
        <v>0</v>
      </c>
      <c r="AZ7" s="0" t="n">
        <v>23.3</v>
      </c>
      <c r="BA7" s="0" t="n">
        <v>0</v>
      </c>
      <c r="BB7" s="0" t="n">
        <v>0</v>
      </c>
      <c r="BC7" s="0" t="n">
        <v>1.04</v>
      </c>
      <c r="BD7" s="0" t="n">
        <v>33.3</v>
      </c>
      <c r="BE7" s="0" t="n">
        <v>0</v>
      </c>
      <c r="BF7" s="0" t="n">
        <v>0</v>
      </c>
      <c r="BG7" s="0" t="n">
        <v>0</v>
      </c>
      <c r="BH7" s="0" t="n">
        <v>0</v>
      </c>
      <c r="BI7" s="0" t="n">
        <v>0</v>
      </c>
      <c r="BJ7" s="0" t="n">
        <v>0</v>
      </c>
      <c r="BK7" s="0" t="n">
        <v>0</v>
      </c>
      <c r="BL7" s="0" t="n">
        <v>0</v>
      </c>
      <c r="BM7" s="0" t="n">
        <v>0</v>
      </c>
      <c r="BN7" s="0" t="n">
        <v>0</v>
      </c>
      <c r="BO7" s="0" t="n">
        <v>0</v>
      </c>
      <c r="BP7" s="0" t="n">
        <v>0</v>
      </c>
      <c r="BQ7" s="0" t="n">
        <v>0</v>
      </c>
      <c r="BR7" s="0" t="n">
        <v>0</v>
      </c>
      <c r="BS7" s="0" t="n">
        <f aca="false">300/6</f>
        <v>50</v>
      </c>
      <c r="BT7" s="0" t="n">
        <v>0</v>
      </c>
      <c r="BU7" s="0" t="n">
        <v>2</v>
      </c>
      <c r="BV7" s="0" t="n">
        <v>0</v>
      </c>
      <c r="BW7" s="0" t="n">
        <v>0</v>
      </c>
      <c r="BX7" s="0" t="n">
        <v>0</v>
      </c>
      <c r="BY7" s="0" t="n">
        <v>0</v>
      </c>
      <c r="BZ7" s="0" t="n">
        <v>0</v>
      </c>
      <c r="CA7" s="0" t="n">
        <v>0</v>
      </c>
      <c r="CB7" s="0" t="n">
        <v>0</v>
      </c>
      <c r="CC7" s="0" t="n">
        <v>0</v>
      </c>
      <c r="CD7" s="0" t="n">
        <v>20</v>
      </c>
      <c r="CE7" s="0" t="n">
        <v>0</v>
      </c>
      <c r="CF7" s="0" t="n">
        <v>0</v>
      </c>
      <c r="CG7" s="0" t="n">
        <v>0</v>
      </c>
      <c r="CH7" s="0" t="n">
        <v>0</v>
      </c>
      <c r="CI7" s="0" t="n">
        <v>0</v>
      </c>
      <c r="CJ7" s="0" t="n">
        <v>0</v>
      </c>
      <c r="CK7" s="0" t="n">
        <v>0</v>
      </c>
      <c r="CL7" s="0" t="n">
        <v>0</v>
      </c>
      <c r="CM7" s="0" t="n">
        <v>0</v>
      </c>
      <c r="CN7" s="0" t="n">
        <v>0</v>
      </c>
      <c r="CO7" s="0" t="n">
        <v>0</v>
      </c>
      <c r="CP7" s="0" t="s">
        <v>397</v>
      </c>
      <c r="CQ7" s="0" t="s">
        <v>95</v>
      </c>
    </row>
    <row r="8" customFormat="false" ht="13.8" hidden="false" customHeight="false" outlineLevel="0" collapsed="false">
      <c r="AQ8" s="0" t="n">
        <v>0</v>
      </c>
      <c r="AR8" s="0" t="n">
        <v>0</v>
      </c>
      <c r="AS8" s="0" t="n">
        <v>0</v>
      </c>
      <c r="AT8" s="0" t="n">
        <v>0</v>
      </c>
      <c r="AU8" s="0" t="n">
        <v>0</v>
      </c>
      <c r="AV8" s="0" t="n">
        <v>0</v>
      </c>
      <c r="AW8" s="0" t="n">
        <v>0</v>
      </c>
      <c r="AX8" s="0" t="n">
        <v>0</v>
      </c>
      <c r="AY8" s="0" t="n">
        <v>0</v>
      </c>
      <c r="AZ8" s="0" t="n">
        <v>0</v>
      </c>
      <c r="BA8" s="0" t="n">
        <v>0</v>
      </c>
      <c r="BB8" s="0" t="n">
        <v>0</v>
      </c>
      <c r="BC8" s="0" t="n">
        <v>0</v>
      </c>
      <c r="BD8" s="0" t="n">
        <v>0</v>
      </c>
      <c r="BE8" s="0" t="n">
        <v>0</v>
      </c>
      <c r="BF8" s="0" t="n">
        <v>0</v>
      </c>
      <c r="BG8" s="0" t="n">
        <v>0</v>
      </c>
      <c r="BH8" s="0" t="n">
        <v>0</v>
      </c>
      <c r="BI8" s="0" t="n">
        <v>0</v>
      </c>
      <c r="BJ8" s="0" t="n">
        <v>0</v>
      </c>
      <c r="BK8" s="0" t="n">
        <v>0</v>
      </c>
      <c r="BL8" s="0" t="n">
        <v>0</v>
      </c>
      <c r="BM8" s="0" t="n">
        <v>0</v>
      </c>
      <c r="BN8" s="0" t="n">
        <v>0</v>
      </c>
      <c r="BO8" s="0" t="n">
        <v>8</v>
      </c>
      <c r="BP8" s="0" t="n">
        <v>100</v>
      </c>
      <c r="BQ8" s="0" t="n">
        <v>250</v>
      </c>
      <c r="BR8" s="0" t="n">
        <v>0</v>
      </c>
      <c r="BS8" s="0" t="n">
        <v>0</v>
      </c>
      <c r="BT8" s="0" t="n">
        <v>0</v>
      </c>
      <c r="BU8" s="0" t="n">
        <v>0</v>
      </c>
      <c r="BV8" s="0" t="n">
        <v>0</v>
      </c>
      <c r="BW8" s="0" t="n">
        <v>0</v>
      </c>
      <c r="BX8" s="0" t="n">
        <v>0</v>
      </c>
      <c r="BY8" s="0" t="n">
        <v>0</v>
      </c>
      <c r="BZ8" s="0" t="n">
        <v>40</v>
      </c>
      <c r="CA8" s="0" t="n">
        <v>5</v>
      </c>
      <c r="CB8" s="0" t="n">
        <v>100</v>
      </c>
      <c r="CC8" s="0" t="n">
        <v>0</v>
      </c>
      <c r="CD8" s="0" t="n">
        <v>0</v>
      </c>
      <c r="CE8" s="0" t="n">
        <v>0</v>
      </c>
      <c r="CF8" s="0" t="n">
        <v>0</v>
      </c>
      <c r="CG8" s="0" t="n">
        <v>0</v>
      </c>
      <c r="CH8" s="0" t="n">
        <v>50</v>
      </c>
      <c r="CI8" s="0" t="n">
        <v>0</v>
      </c>
      <c r="CJ8" s="0" t="n">
        <v>0</v>
      </c>
      <c r="CK8" s="0" t="n">
        <v>0</v>
      </c>
      <c r="CL8" s="0" t="n">
        <v>0</v>
      </c>
      <c r="CM8" s="0" t="n">
        <v>0</v>
      </c>
      <c r="CN8" s="0" t="n">
        <v>0</v>
      </c>
      <c r="CO8" s="0" t="n">
        <v>0</v>
      </c>
      <c r="CP8" s="0" t="s">
        <v>398</v>
      </c>
      <c r="CQ8" s="0" t="s">
        <v>399</v>
      </c>
    </row>
    <row r="9" customFormat="false" ht="13.8" hidden="false" customHeight="false" outlineLevel="0" collapsed="false">
      <c r="AQ9" s="0" t="n">
        <v>0</v>
      </c>
      <c r="AR9" s="0" t="n">
        <f aca="false">15/4</f>
        <v>3.75</v>
      </c>
      <c r="AS9" s="0" t="n">
        <f aca="false">1/4</f>
        <v>0.25</v>
      </c>
      <c r="AT9" s="0" t="n">
        <v>0</v>
      </c>
      <c r="AU9" s="0" t="n">
        <v>0</v>
      </c>
      <c r="AV9" s="0" t="n">
        <f aca="false">75/4</f>
        <v>18.75</v>
      </c>
      <c r="AW9" s="0" t="n">
        <v>0</v>
      </c>
      <c r="AX9" s="0" t="n">
        <f aca="false">5/4</f>
        <v>1.25</v>
      </c>
      <c r="AY9" s="0" t="n">
        <f aca="false">5/4</f>
        <v>1.25</v>
      </c>
      <c r="AZ9" s="0" t="n">
        <v>0</v>
      </c>
      <c r="BA9" s="0" t="n">
        <v>0</v>
      </c>
      <c r="BB9" s="0" t="n">
        <v>0</v>
      </c>
      <c r="BC9" s="0" t="n">
        <v>0</v>
      </c>
      <c r="BD9" s="0" t="n">
        <v>0</v>
      </c>
      <c r="BE9" s="0" t="n">
        <v>0</v>
      </c>
      <c r="BF9" s="0" t="n">
        <v>0</v>
      </c>
      <c r="BG9" s="0" t="n">
        <v>0</v>
      </c>
      <c r="BH9" s="0" t="n">
        <v>0</v>
      </c>
      <c r="BI9" s="0" t="n">
        <v>0</v>
      </c>
      <c r="BJ9" s="0" t="n">
        <v>0</v>
      </c>
      <c r="BK9" s="0" t="n">
        <v>0</v>
      </c>
      <c r="BL9" s="0" t="n">
        <v>0</v>
      </c>
      <c r="BM9" s="0" t="n">
        <v>0</v>
      </c>
      <c r="BN9" s="0" t="n">
        <v>0</v>
      </c>
      <c r="BO9" s="0" t="n">
        <f aca="false">75/4</f>
        <v>18.75</v>
      </c>
      <c r="BP9" s="0" t="n">
        <v>0</v>
      </c>
      <c r="BQ9" s="0" t="n">
        <v>0</v>
      </c>
      <c r="BR9" s="0" t="n">
        <v>0</v>
      </c>
      <c r="BS9" s="0" t="n">
        <v>0</v>
      </c>
      <c r="BT9" s="0" t="n">
        <v>0</v>
      </c>
      <c r="BU9" s="0" t="n">
        <v>0</v>
      </c>
      <c r="BV9" s="0" t="n">
        <v>0</v>
      </c>
      <c r="BW9" s="0" t="n">
        <v>0</v>
      </c>
      <c r="BX9" s="0" t="n">
        <v>0</v>
      </c>
      <c r="BY9" s="0" t="n">
        <v>0</v>
      </c>
      <c r="BZ9" s="0" t="n">
        <v>0</v>
      </c>
      <c r="CA9" s="0" t="n">
        <v>0</v>
      </c>
      <c r="CB9" s="0" t="n">
        <v>0</v>
      </c>
      <c r="CC9" s="0" t="n">
        <v>0</v>
      </c>
      <c r="CD9" s="0" t="n">
        <v>0</v>
      </c>
      <c r="CE9" s="0" t="n">
        <v>13.5</v>
      </c>
      <c r="CF9" s="0" t="n">
        <v>0</v>
      </c>
      <c r="CG9" s="0" t="n">
        <v>0</v>
      </c>
      <c r="CH9" s="0" t="n">
        <v>0</v>
      </c>
      <c r="CI9" s="0" t="n">
        <v>0</v>
      </c>
      <c r="CJ9" s="0" t="n">
        <v>25</v>
      </c>
      <c r="CK9" s="0" t="n">
        <v>0</v>
      </c>
      <c r="CL9" s="0" t="n">
        <v>0</v>
      </c>
      <c r="CM9" s="0" t="n">
        <v>0</v>
      </c>
      <c r="CN9" s="0" t="n">
        <v>0</v>
      </c>
      <c r="CO9" s="0" t="n">
        <v>0</v>
      </c>
      <c r="CP9" s="0" t="s">
        <v>400</v>
      </c>
      <c r="CQ9" s="0" t="s">
        <v>164</v>
      </c>
    </row>
    <row r="10" customFormat="false" ht="13.8" hidden="false" customHeight="false" outlineLevel="0" collapsed="false">
      <c r="AQ10" s="0" t="n">
        <v>0</v>
      </c>
      <c r="AR10" s="0" t="n">
        <v>0</v>
      </c>
      <c r="AS10" s="0" t="n">
        <v>0</v>
      </c>
      <c r="AT10" s="0" t="n">
        <v>21.87</v>
      </c>
      <c r="AU10" s="0" t="n">
        <f aca="false">60/8</f>
        <v>7.5</v>
      </c>
      <c r="AV10" s="0" t="n">
        <v>0</v>
      </c>
      <c r="AW10" s="0" t="n">
        <v>9.37</v>
      </c>
      <c r="AX10" s="0" t="n">
        <v>0.04</v>
      </c>
      <c r="AY10" s="0" t="n">
        <v>0</v>
      </c>
      <c r="AZ10" s="0" t="n">
        <f aca="false">200/8</f>
        <v>25</v>
      </c>
      <c r="BA10" s="0" t="n">
        <v>0</v>
      </c>
      <c r="BB10" s="0" t="n">
        <v>0</v>
      </c>
      <c r="BC10" s="0" t="n">
        <v>0</v>
      </c>
      <c r="BD10" s="0" t="n">
        <v>0</v>
      </c>
      <c r="BE10" s="0" t="n">
        <v>0</v>
      </c>
      <c r="BF10" s="0" t="n">
        <v>0</v>
      </c>
      <c r="BG10" s="0" t="n">
        <v>0</v>
      </c>
      <c r="BH10" s="0" t="n">
        <v>0</v>
      </c>
      <c r="BI10" s="0" t="n">
        <v>0</v>
      </c>
      <c r="BJ10" s="0" t="n">
        <v>0</v>
      </c>
      <c r="BK10" s="0" t="n">
        <v>0</v>
      </c>
      <c r="BL10" s="0" t="n">
        <v>0</v>
      </c>
      <c r="BM10" s="0" t="n">
        <v>0</v>
      </c>
      <c r="BN10" s="0" t="n">
        <v>0</v>
      </c>
      <c r="BO10" s="0" t="n">
        <v>0</v>
      </c>
      <c r="BP10" s="0" t="n">
        <v>0</v>
      </c>
      <c r="BQ10" s="0" t="n">
        <v>0</v>
      </c>
      <c r="BR10" s="0" t="n">
        <v>0</v>
      </c>
      <c r="BS10" s="0" t="n">
        <v>0</v>
      </c>
      <c r="BT10" s="0" t="n">
        <v>0</v>
      </c>
      <c r="BU10" s="0" t="n">
        <v>0</v>
      </c>
      <c r="BV10" s="0" t="n">
        <v>0</v>
      </c>
      <c r="BW10" s="0" t="n">
        <v>0</v>
      </c>
      <c r="BX10" s="0" t="n">
        <v>0</v>
      </c>
      <c r="BY10" s="0" t="n">
        <v>0</v>
      </c>
      <c r="BZ10" s="0" t="n">
        <v>0</v>
      </c>
      <c r="CA10" s="0" t="n">
        <v>0</v>
      </c>
      <c r="CB10" s="0" t="n">
        <v>0</v>
      </c>
      <c r="CC10" s="0" t="n">
        <v>0</v>
      </c>
      <c r="CD10" s="0" t="n">
        <f aca="false">200/8</f>
        <v>25</v>
      </c>
      <c r="CE10" s="0" t="n">
        <v>0</v>
      </c>
      <c r="CF10" s="0" t="n">
        <v>0</v>
      </c>
      <c r="CG10" s="0" t="n">
        <v>0</v>
      </c>
      <c r="CH10" s="0" t="n">
        <v>0</v>
      </c>
      <c r="CI10" s="0" t="n">
        <v>0</v>
      </c>
      <c r="CJ10" s="0" t="n">
        <v>0</v>
      </c>
      <c r="CK10" s="0" t="n">
        <v>0</v>
      </c>
      <c r="CL10" s="0" t="n">
        <v>0</v>
      </c>
      <c r="CM10" s="0" t="n">
        <v>0</v>
      </c>
      <c r="CN10" s="0" t="n">
        <v>0</v>
      </c>
      <c r="CO10" s="0" t="n">
        <v>0</v>
      </c>
      <c r="CP10" s="0" t="s">
        <v>401</v>
      </c>
      <c r="CQ10" s="0" t="s">
        <v>216</v>
      </c>
    </row>
    <row r="11" customFormat="false" ht="13.8" hidden="false" customHeight="false" outlineLevel="0" collapsed="false">
      <c r="AQ11" s="0" t="n">
        <v>0</v>
      </c>
      <c r="AR11" s="0" t="n">
        <v>0</v>
      </c>
      <c r="AS11" s="0" t="n">
        <v>0</v>
      </c>
      <c r="AT11" s="0" t="n">
        <v>0</v>
      </c>
      <c r="AU11" s="0" t="n">
        <v>0</v>
      </c>
      <c r="AV11" s="0" t="n">
        <v>0</v>
      </c>
      <c r="AW11" s="0" t="n">
        <v>0</v>
      </c>
      <c r="AX11" s="0" t="n">
        <v>0</v>
      </c>
      <c r="AY11" s="0" t="n">
        <v>0</v>
      </c>
      <c r="AZ11" s="0" t="n">
        <f aca="false">30/4</f>
        <v>7.5</v>
      </c>
      <c r="BA11" s="0" t="n">
        <v>0</v>
      </c>
      <c r="BB11" s="0" t="n">
        <v>0</v>
      </c>
      <c r="BC11" s="0" t="n">
        <v>0</v>
      </c>
      <c r="BD11" s="0" t="n">
        <v>0</v>
      </c>
      <c r="BE11" s="0" t="n">
        <v>0</v>
      </c>
      <c r="BF11" s="0" t="n">
        <v>0</v>
      </c>
      <c r="BG11" s="0" t="n">
        <v>0</v>
      </c>
      <c r="BH11" s="0" t="n">
        <v>0</v>
      </c>
      <c r="BI11" s="0" t="n">
        <v>0</v>
      </c>
      <c r="BJ11" s="0" t="n">
        <v>0</v>
      </c>
      <c r="BK11" s="0" t="n">
        <v>0</v>
      </c>
      <c r="BL11" s="0" t="n">
        <v>0</v>
      </c>
      <c r="BM11" s="0" t="n">
        <v>0</v>
      </c>
      <c r="BN11" s="0" t="n">
        <v>0</v>
      </c>
      <c r="BO11" s="0" t="n">
        <v>0</v>
      </c>
      <c r="BP11" s="0" t="n">
        <v>0</v>
      </c>
      <c r="BQ11" s="0" t="n">
        <v>0</v>
      </c>
      <c r="BR11" s="0" t="n">
        <v>0</v>
      </c>
      <c r="BS11" s="0" t="n">
        <v>0</v>
      </c>
      <c r="BT11" s="0" t="n">
        <v>0</v>
      </c>
      <c r="BU11" s="0" t="n">
        <v>0</v>
      </c>
      <c r="BV11" s="0" t="n">
        <v>0</v>
      </c>
      <c r="BW11" s="0" t="n">
        <v>0</v>
      </c>
      <c r="BX11" s="0" t="n">
        <v>0</v>
      </c>
      <c r="BY11" s="0" t="n">
        <v>0</v>
      </c>
      <c r="BZ11" s="0" t="n">
        <v>0</v>
      </c>
      <c r="CA11" s="0" t="n">
        <v>0</v>
      </c>
      <c r="CB11" s="0" t="n">
        <v>0</v>
      </c>
      <c r="CC11" s="0" t="n">
        <v>0</v>
      </c>
      <c r="CD11" s="0" t="n">
        <v>0</v>
      </c>
      <c r="CE11" s="0" t="n">
        <v>0</v>
      </c>
      <c r="CF11" s="0" t="n">
        <v>0</v>
      </c>
      <c r="CG11" s="0" t="n">
        <v>0</v>
      </c>
      <c r="CH11" s="0" t="n">
        <v>0</v>
      </c>
      <c r="CI11" s="0" t="n">
        <v>0</v>
      </c>
      <c r="CJ11" s="0" t="n">
        <v>0</v>
      </c>
      <c r="CK11" s="0" t="n">
        <v>0</v>
      </c>
      <c r="CL11" s="0" t="n">
        <v>0</v>
      </c>
      <c r="CM11" s="0" t="n">
        <f aca="false">3.8/4</f>
        <v>0.95</v>
      </c>
      <c r="CN11" s="0" t="n">
        <v>0</v>
      </c>
      <c r="CO11" s="0" t="n">
        <v>0</v>
      </c>
      <c r="CP11" s="0" t="s">
        <v>402</v>
      </c>
      <c r="CQ11" s="0" t="s">
        <v>88</v>
      </c>
    </row>
    <row r="12" customFormat="false" ht="13.8" hidden="false" customHeight="false" outlineLevel="0" collapsed="false">
      <c r="AQ12" s="0" t="n">
        <v>0</v>
      </c>
      <c r="AR12" s="0" t="n">
        <v>0</v>
      </c>
      <c r="AS12" s="0" t="n">
        <v>0</v>
      </c>
      <c r="AT12" s="0" t="n">
        <v>0</v>
      </c>
      <c r="AU12" s="0" t="n">
        <v>0</v>
      </c>
      <c r="AV12" s="0" t="n">
        <v>0</v>
      </c>
      <c r="AW12" s="0" t="n">
        <v>0</v>
      </c>
      <c r="AX12" s="0" t="n">
        <v>0</v>
      </c>
      <c r="AY12" s="0" t="n">
        <v>0</v>
      </c>
      <c r="AZ12" s="0" t="n">
        <v>0</v>
      </c>
      <c r="BA12" s="0" t="n">
        <v>0</v>
      </c>
      <c r="BB12" s="0" t="n">
        <v>0</v>
      </c>
      <c r="BC12" s="0" t="n">
        <v>0</v>
      </c>
      <c r="BD12" s="0" t="n">
        <v>0</v>
      </c>
      <c r="BE12" s="0" t="n">
        <v>0</v>
      </c>
      <c r="BF12" s="0" t="n">
        <v>0</v>
      </c>
      <c r="BG12" s="0" t="n">
        <v>0</v>
      </c>
      <c r="BH12" s="0" t="n">
        <v>0</v>
      </c>
      <c r="BI12" s="0" t="n">
        <v>0</v>
      </c>
      <c r="BJ12" s="0" t="n">
        <v>0</v>
      </c>
      <c r="BK12" s="0" t="n">
        <v>0</v>
      </c>
      <c r="BL12" s="0" t="n">
        <v>0</v>
      </c>
      <c r="BM12" s="0" t="n">
        <v>0</v>
      </c>
      <c r="BN12" s="0" t="n">
        <v>0</v>
      </c>
      <c r="BO12" s="0" t="n">
        <v>0</v>
      </c>
      <c r="BP12" s="0" t="n">
        <v>0</v>
      </c>
      <c r="BQ12" s="0" t="n">
        <v>0</v>
      </c>
      <c r="BR12" s="0" t="n">
        <v>0</v>
      </c>
      <c r="BS12" s="0" t="n">
        <v>0</v>
      </c>
      <c r="BT12" s="0" t="n">
        <v>0</v>
      </c>
      <c r="BU12" s="0" t="n">
        <v>0</v>
      </c>
      <c r="BV12" s="0" t="n">
        <v>0</v>
      </c>
      <c r="BW12" s="0" t="n">
        <v>0</v>
      </c>
      <c r="BX12" s="0" t="n">
        <v>0</v>
      </c>
      <c r="BY12" s="0" t="n">
        <v>0</v>
      </c>
      <c r="BZ12" s="0" t="n">
        <v>0</v>
      </c>
      <c r="CA12" s="0" t="n">
        <v>0</v>
      </c>
      <c r="CB12" s="0" t="n">
        <v>0</v>
      </c>
      <c r="CC12" s="0" t="n">
        <v>0</v>
      </c>
      <c r="CD12" s="0" t="n">
        <v>0</v>
      </c>
      <c r="CE12" s="0" t="n">
        <v>0</v>
      </c>
      <c r="CF12" s="0" t="n">
        <v>0</v>
      </c>
      <c r="CG12" s="0" t="n">
        <v>0</v>
      </c>
      <c r="CH12" s="0" t="n">
        <v>0</v>
      </c>
      <c r="CI12" s="0" t="n">
        <v>0</v>
      </c>
      <c r="CJ12" s="0" t="n">
        <v>0</v>
      </c>
      <c r="CK12" s="0" t="n">
        <v>0</v>
      </c>
      <c r="CL12" s="0" t="n">
        <v>0</v>
      </c>
      <c r="CN12" s="0" t="n">
        <v>0</v>
      </c>
      <c r="CO12" s="0" t="n">
        <v>0</v>
      </c>
      <c r="CP12" s="0" t="s">
        <v>403</v>
      </c>
      <c r="CQ12" s="0" t="s">
        <v>95</v>
      </c>
    </row>
    <row r="13" customFormat="false" ht="13.8" hidden="false" customHeight="false" outlineLevel="0" collapsed="false">
      <c r="AQ13" s="0" t="n">
        <v>0</v>
      </c>
      <c r="AR13" s="0" t="n">
        <v>0</v>
      </c>
      <c r="AS13" s="0" t="n">
        <v>15</v>
      </c>
      <c r="AT13" s="0" t="n">
        <v>0</v>
      </c>
      <c r="AU13" s="0" t="n">
        <v>0</v>
      </c>
      <c r="AV13" s="0" t="n">
        <v>0</v>
      </c>
      <c r="AW13" s="0" t="n">
        <v>0</v>
      </c>
      <c r="AX13" s="0" t="n">
        <v>2.5</v>
      </c>
      <c r="AY13" s="0" t="n">
        <v>2.5</v>
      </c>
      <c r="AZ13" s="0" t="n">
        <v>0</v>
      </c>
      <c r="BA13" s="0" t="n">
        <v>0</v>
      </c>
      <c r="BB13" s="0" t="n">
        <v>0</v>
      </c>
      <c r="BC13" s="0" t="n">
        <v>0</v>
      </c>
      <c r="BD13" s="0" t="n">
        <v>0</v>
      </c>
      <c r="BE13" s="0" t="n">
        <v>0</v>
      </c>
      <c r="BF13" s="0" t="n">
        <v>0</v>
      </c>
      <c r="BG13" s="0" t="n">
        <v>0</v>
      </c>
      <c r="BH13" s="0" t="n">
        <v>0</v>
      </c>
      <c r="BI13" s="0" t="n">
        <v>0</v>
      </c>
      <c r="BJ13" s="0" t="n">
        <v>0</v>
      </c>
      <c r="BK13" s="0" t="n">
        <v>0</v>
      </c>
      <c r="BL13" s="0" t="n">
        <v>0</v>
      </c>
      <c r="BM13" s="0" t="n">
        <v>0</v>
      </c>
      <c r="BN13" s="0" t="n">
        <v>0</v>
      </c>
      <c r="BO13" s="0" t="n">
        <v>0</v>
      </c>
      <c r="BP13" s="0" t="n">
        <v>0</v>
      </c>
      <c r="BQ13" s="0" t="n">
        <v>0</v>
      </c>
      <c r="BR13" s="0" t="n">
        <v>0</v>
      </c>
      <c r="BS13" s="0" t="n">
        <v>0</v>
      </c>
      <c r="BT13" s="0" t="n">
        <v>0</v>
      </c>
      <c r="BU13" s="0" t="n">
        <v>0</v>
      </c>
      <c r="BV13" s="0" t="n">
        <v>0</v>
      </c>
      <c r="BW13" s="0" t="n">
        <v>0</v>
      </c>
      <c r="BX13" s="0" t="n">
        <v>0</v>
      </c>
      <c r="BY13" s="0" t="n">
        <v>0</v>
      </c>
      <c r="BZ13" s="0" t="n">
        <v>0</v>
      </c>
      <c r="CA13" s="0" t="n">
        <v>0</v>
      </c>
      <c r="CB13" s="0" t="n">
        <v>0</v>
      </c>
      <c r="CC13" s="0" t="n">
        <v>0</v>
      </c>
      <c r="CD13" s="0" t="n">
        <v>0</v>
      </c>
      <c r="CE13" s="0" t="n">
        <v>84</v>
      </c>
      <c r="CF13" s="0" t="n">
        <v>0</v>
      </c>
      <c r="CG13" s="0" t="n">
        <v>0</v>
      </c>
      <c r="CH13" s="0" t="n">
        <v>0</v>
      </c>
      <c r="CI13" s="0" t="n">
        <v>0</v>
      </c>
      <c r="CJ13" s="0" t="n">
        <v>0</v>
      </c>
      <c r="CK13" s="0" t="n">
        <v>0</v>
      </c>
      <c r="CL13" s="0" t="n">
        <v>0</v>
      </c>
      <c r="CM13" s="0" t="n">
        <v>0</v>
      </c>
      <c r="CN13" s="0" t="n">
        <f aca="false">6/4</f>
        <v>1.5</v>
      </c>
      <c r="CO13" s="0" t="n">
        <v>0</v>
      </c>
      <c r="CP13" s="0" t="s">
        <v>404</v>
      </c>
      <c r="CQ13" s="0" t="s">
        <v>278</v>
      </c>
    </row>
    <row r="14" customFormat="false" ht="13.8" hidden="false" customHeight="false" outlineLevel="0" collapsed="false">
      <c r="AQ14" s="0" t="n">
        <v>0</v>
      </c>
      <c r="AR14" s="0" t="n">
        <v>0</v>
      </c>
      <c r="AS14" s="0" t="n">
        <v>0</v>
      </c>
      <c r="AT14" s="0" t="n">
        <v>0</v>
      </c>
      <c r="AU14" s="0" t="n">
        <v>0</v>
      </c>
      <c r="AV14" s="0" t="n">
        <v>0</v>
      </c>
      <c r="AW14" s="0" t="n">
        <v>0</v>
      </c>
      <c r="AX14" s="0" t="n">
        <v>0</v>
      </c>
      <c r="AY14" s="0" t="n">
        <v>0</v>
      </c>
      <c r="AZ14" s="0" t="n">
        <v>0</v>
      </c>
      <c r="BA14" s="0" t="n">
        <v>0</v>
      </c>
      <c r="BB14" s="0" t="n">
        <v>0</v>
      </c>
      <c r="BC14" s="0" t="n">
        <v>0</v>
      </c>
      <c r="BD14" s="0" t="n">
        <v>0</v>
      </c>
      <c r="BE14" s="0" t="n">
        <v>0</v>
      </c>
      <c r="BF14" s="0" t="n">
        <v>0</v>
      </c>
      <c r="BG14" s="0" t="n">
        <v>0</v>
      </c>
      <c r="BH14" s="0" t="n">
        <v>0</v>
      </c>
      <c r="BI14" s="0" t="n">
        <v>0</v>
      </c>
      <c r="BJ14" s="0" t="n">
        <v>0</v>
      </c>
      <c r="BK14" s="0" t="n">
        <v>0</v>
      </c>
      <c r="BL14" s="0" t="n">
        <v>0</v>
      </c>
      <c r="BM14" s="0" t="n">
        <v>0</v>
      </c>
      <c r="BN14" s="0" t="n">
        <v>0</v>
      </c>
      <c r="BO14" s="0" t="n">
        <v>0</v>
      </c>
      <c r="BP14" s="0" t="n">
        <v>0</v>
      </c>
      <c r="BQ14" s="0" t="n">
        <v>0</v>
      </c>
      <c r="BR14" s="0" t="n">
        <v>0</v>
      </c>
      <c r="BS14" s="0" t="n">
        <v>0</v>
      </c>
      <c r="BT14" s="0" t="n">
        <v>0</v>
      </c>
      <c r="BU14" s="0" t="n">
        <v>0</v>
      </c>
      <c r="BV14" s="0" t="n">
        <v>0</v>
      </c>
      <c r="BW14" s="0" t="n">
        <v>0</v>
      </c>
      <c r="BX14" s="0" t="n">
        <v>0</v>
      </c>
      <c r="BY14" s="0" t="n">
        <v>0</v>
      </c>
      <c r="BZ14" s="0" t="n">
        <v>0</v>
      </c>
      <c r="CA14" s="0" t="n">
        <v>0</v>
      </c>
      <c r="CB14" s="0" t="n">
        <v>0</v>
      </c>
      <c r="CC14" s="0" t="n">
        <v>0</v>
      </c>
      <c r="CD14" s="0" t="n">
        <v>0</v>
      </c>
      <c r="CE14" s="0" t="n">
        <v>0</v>
      </c>
      <c r="CF14" s="0" t="n">
        <v>0</v>
      </c>
      <c r="CG14" s="0" t="n">
        <v>0</v>
      </c>
      <c r="CH14" s="0" t="n">
        <v>0</v>
      </c>
      <c r="CI14" s="0" t="n">
        <v>0</v>
      </c>
      <c r="CJ14" s="0" t="n">
        <v>0</v>
      </c>
      <c r="CK14" s="0" t="n">
        <v>0</v>
      </c>
      <c r="CL14" s="0" t="n">
        <v>0</v>
      </c>
      <c r="CM14" s="0" t="n">
        <v>0</v>
      </c>
      <c r="CN14" s="0" t="n">
        <v>0</v>
      </c>
      <c r="CO14" s="0" t="n">
        <v>0</v>
      </c>
      <c r="CP14" s="0" t="s">
        <v>405</v>
      </c>
      <c r="CQ14" s="0" t="s">
        <v>216</v>
      </c>
    </row>
    <row r="15" customFormat="false" ht="13.8" hidden="false" customHeight="false" outlineLevel="0" collapsed="false">
      <c r="AQ15" s="0" t="n">
        <v>0</v>
      </c>
      <c r="AR15" s="0" t="n">
        <v>0</v>
      </c>
      <c r="AS15" s="0" t="n">
        <v>0</v>
      </c>
      <c r="AT15" s="0" t="n">
        <v>0</v>
      </c>
      <c r="AU15" s="0" t="n">
        <v>0</v>
      </c>
      <c r="AV15" s="0" t="n">
        <v>0</v>
      </c>
      <c r="AW15" s="0" t="n">
        <v>0</v>
      </c>
      <c r="AX15" s="0" t="n">
        <v>0.62</v>
      </c>
      <c r="AY15" s="0" t="n">
        <v>0.62</v>
      </c>
      <c r="AZ15" s="0" t="n">
        <v>0</v>
      </c>
      <c r="BA15" s="0" t="n">
        <v>0</v>
      </c>
      <c r="BB15" s="0" t="n">
        <v>0</v>
      </c>
      <c r="BC15" s="0" t="n">
        <v>0</v>
      </c>
      <c r="BD15" s="0" t="n">
        <v>0</v>
      </c>
      <c r="BE15" s="0" t="n">
        <v>0</v>
      </c>
      <c r="BF15" s="0" t="n">
        <v>0</v>
      </c>
      <c r="BG15" s="0" t="n">
        <v>0</v>
      </c>
      <c r="BH15" s="0" t="n">
        <v>0</v>
      </c>
      <c r="BI15" s="0" t="n">
        <f aca="false">0.11</f>
        <v>0.11</v>
      </c>
      <c r="BJ15" s="0" t="n">
        <v>0</v>
      </c>
      <c r="BK15" s="0" t="n">
        <v>0</v>
      </c>
      <c r="BL15" s="0" t="n">
        <v>0</v>
      </c>
      <c r="BM15" s="0" t="n">
        <v>0</v>
      </c>
      <c r="BN15" s="0" t="n">
        <v>0</v>
      </c>
      <c r="BO15" s="0" t="n">
        <v>0</v>
      </c>
      <c r="BP15" s="0" t="n">
        <v>0</v>
      </c>
      <c r="BQ15" s="0" t="n">
        <v>0</v>
      </c>
      <c r="BR15" s="0" t="n">
        <v>0</v>
      </c>
      <c r="BS15" s="0" t="n">
        <v>0</v>
      </c>
      <c r="BT15" s="0" t="n">
        <v>0</v>
      </c>
      <c r="BU15" s="0" t="n">
        <v>0</v>
      </c>
      <c r="BV15" s="0" t="n">
        <v>0</v>
      </c>
      <c r="BW15" s="0" t="n">
        <v>0</v>
      </c>
      <c r="BX15" s="0" t="n">
        <v>0</v>
      </c>
      <c r="BY15" s="0" t="n">
        <v>0</v>
      </c>
      <c r="BZ15" s="0" t="n">
        <v>0</v>
      </c>
      <c r="CA15" s="0" t="n">
        <v>0</v>
      </c>
      <c r="CB15" s="0" t="n">
        <v>0</v>
      </c>
      <c r="CC15" s="0" t="n">
        <v>0</v>
      </c>
      <c r="CD15" s="0" t="n">
        <v>0</v>
      </c>
      <c r="CE15" s="0" t="n">
        <v>0</v>
      </c>
      <c r="CF15" s="0" t="n">
        <v>0</v>
      </c>
      <c r="CG15" s="0" t="n">
        <v>0</v>
      </c>
      <c r="CH15" s="0" t="n">
        <v>0</v>
      </c>
      <c r="CI15" s="0" t="n">
        <v>0</v>
      </c>
      <c r="CJ15" s="0" t="n">
        <f aca="false">50/8</f>
        <v>6.25</v>
      </c>
      <c r="CK15" s="0" t="n">
        <v>0</v>
      </c>
      <c r="CL15" s="0" t="n">
        <v>0</v>
      </c>
      <c r="CM15" s="0" t="n">
        <v>1.42</v>
      </c>
      <c r="CN15" s="0" t="n">
        <f aca="false">6/8</f>
        <v>0.75</v>
      </c>
      <c r="CO15" s="0" t="n">
        <v>0</v>
      </c>
      <c r="CP15" s="0" t="s">
        <v>406</v>
      </c>
      <c r="CQ15" s="0" t="s">
        <v>216</v>
      </c>
    </row>
    <row r="16" customFormat="false" ht="13.8" hidden="false" customHeight="false" outlineLevel="0" collapsed="false">
      <c r="AQ16" s="0" t="n">
        <v>0</v>
      </c>
      <c r="AR16" s="0" t="n">
        <v>0</v>
      </c>
      <c r="AS16" s="0" t="n">
        <v>0</v>
      </c>
      <c r="AT16" s="0" t="n">
        <v>0</v>
      </c>
      <c r="AU16" s="0" t="n">
        <v>0</v>
      </c>
      <c r="AV16" s="0" t="n">
        <v>0</v>
      </c>
      <c r="AW16" s="0" t="n">
        <v>0</v>
      </c>
      <c r="AX16" s="0" t="n">
        <v>0</v>
      </c>
      <c r="AY16" s="0" t="n">
        <v>1.66</v>
      </c>
      <c r="AZ16" s="0" t="n">
        <v>25</v>
      </c>
      <c r="BA16" s="0" t="n">
        <v>0</v>
      </c>
      <c r="BB16" s="0" t="n">
        <v>0</v>
      </c>
      <c r="BC16" s="0" t="n">
        <v>0</v>
      </c>
      <c r="BD16" s="0" t="n">
        <v>0</v>
      </c>
      <c r="BE16" s="0" t="n">
        <v>0</v>
      </c>
      <c r="BF16" s="0" t="n">
        <v>0</v>
      </c>
      <c r="BG16" s="0" t="n">
        <v>0</v>
      </c>
      <c r="BH16" s="0" t="n">
        <v>0</v>
      </c>
      <c r="BI16" s="0" t="n">
        <v>0</v>
      </c>
      <c r="BJ16" s="0" t="n">
        <v>0</v>
      </c>
      <c r="BK16" s="0" t="n">
        <v>0</v>
      </c>
      <c r="BL16" s="0" t="n">
        <v>0</v>
      </c>
      <c r="BM16" s="0" t="n">
        <v>0</v>
      </c>
      <c r="BN16" s="0" t="n">
        <v>0</v>
      </c>
      <c r="BO16" s="0" t="n">
        <v>0</v>
      </c>
      <c r="BP16" s="0" t="n">
        <v>0</v>
      </c>
      <c r="BQ16" s="0" t="n">
        <v>0</v>
      </c>
      <c r="BR16" s="0" t="n">
        <v>0</v>
      </c>
      <c r="BS16" s="0" t="n">
        <v>0</v>
      </c>
      <c r="BT16" s="0" t="n">
        <v>0</v>
      </c>
      <c r="BU16" s="0" t="n">
        <v>0</v>
      </c>
      <c r="BV16" s="0" t="n">
        <v>0</v>
      </c>
      <c r="BW16" s="0" t="n">
        <v>0</v>
      </c>
      <c r="BX16" s="0" t="n">
        <v>0</v>
      </c>
      <c r="BY16" s="0" t="n">
        <v>0</v>
      </c>
      <c r="BZ16" s="0" t="n">
        <v>0</v>
      </c>
      <c r="CA16" s="0" t="n">
        <v>0</v>
      </c>
      <c r="CB16" s="0" t="n">
        <v>0</v>
      </c>
      <c r="CC16" s="0" t="n">
        <v>0</v>
      </c>
      <c r="CD16" s="0" t="n">
        <v>20</v>
      </c>
      <c r="CE16" s="0" t="n">
        <v>0</v>
      </c>
      <c r="CF16" s="0" t="n">
        <v>0</v>
      </c>
      <c r="CG16" s="0" t="n">
        <v>0</v>
      </c>
      <c r="CH16" s="0" t="n">
        <v>0</v>
      </c>
      <c r="CI16" s="0" t="n">
        <v>0</v>
      </c>
      <c r="CJ16" s="0" t="n">
        <v>0</v>
      </c>
      <c r="CK16" s="0" t="n">
        <v>0</v>
      </c>
      <c r="CL16" s="0" t="n">
        <v>0</v>
      </c>
      <c r="CM16" s="0" t="n">
        <v>0</v>
      </c>
      <c r="CN16" s="0" t="n">
        <v>0</v>
      </c>
      <c r="CO16" s="0" t="n">
        <v>0</v>
      </c>
      <c r="CP16" s="0" t="s">
        <v>407</v>
      </c>
      <c r="CQ16" s="0" t="s">
        <v>313</v>
      </c>
    </row>
    <row r="17" s="12" customFormat="true" ht="13.8" hidden="false" customHeight="false" outlineLevel="0" collapsed="false">
      <c r="AQ17" s="12" t="n">
        <v>0</v>
      </c>
      <c r="AR17" s="12" t="n">
        <v>0</v>
      </c>
      <c r="AS17" s="12" t="n">
        <v>0</v>
      </c>
      <c r="AT17" s="12" t="n">
        <v>0</v>
      </c>
      <c r="AU17" s="12" t="n">
        <v>0</v>
      </c>
      <c r="AV17" s="12" t="n">
        <v>0</v>
      </c>
      <c r="AW17" s="12" t="n">
        <v>0</v>
      </c>
      <c r="AX17" s="12" t="n">
        <v>0.12</v>
      </c>
      <c r="AY17" s="12" t="n">
        <v>0</v>
      </c>
      <c r="AZ17" s="12" t="n">
        <v>0</v>
      </c>
      <c r="BA17" s="12" t="n">
        <f aca="false">42/3</f>
        <v>14</v>
      </c>
      <c r="BB17" s="12" t="n">
        <v>0</v>
      </c>
      <c r="BC17" s="12" t="n">
        <v>0</v>
      </c>
      <c r="BD17" s="12" t="n">
        <v>0</v>
      </c>
      <c r="BE17" s="12" t="n">
        <v>0</v>
      </c>
      <c r="BF17" s="12" t="n">
        <v>0</v>
      </c>
      <c r="BG17" s="12" t="n">
        <v>0</v>
      </c>
      <c r="BH17" s="12" t="n">
        <v>0</v>
      </c>
      <c r="BI17" s="12" t="n">
        <v>0</v>
      </c>
      <c r="BJ17" s="12" t="n">
        <v>0</v>
      </c>
      <c r="BK17" s="12" t="n">
        <v>0</v>
      </c>
      <c r="BL17" s="12" t="n">
        <v>0</v>
      </c>
      <c r="BM17" s="12" t="n">
        <v>0</v>
      </c>
      <c r="BN17" s="12" t="n">
        <v>0</v>
      </c>
      <c r="BO17" s="12" t="n">
        <v>0</v>
      </c>
      <c r="BP17" s="12" t="n">
        <v>0</v>
      </c>
      <c r="BQ17" s="12" t="n">
        <v>0</v>
      </c>
      <c r="BR17" s="12" t="n">
        <v>0</v>
      </c>
      <c r="BS17" s="12" t="n">
        <v>0</v>
      </c>
      <c r="BT17" s="12" t="n">
        <v>8.66</v>
      </c>
      <c r="BU17" s="12" t="n">
        <v>16.66</v>
      </c>
      <c r="BV17" s="12" t="n">
        <v>0</v>
      </c>
      <c r="BW17" s="12" t="n">
        <v>0</v>
      </c>
      <c r="BX17" s="12" t="n">
        <v>0</v>
      </c>
      <c r="BY17" s="12" t="n">
        <v>0</v>
      </c>
      <c r="BZ17" s="12" t="n">
        <v>0</v>
      </c>
      <c r="CA17" s="12" t="n">
        <v>0</v>
      </c>
      <c r="CB17" s="12" t="n">
        <v>0</v>
      </c>
      <c r="CC17" s="12" t="n">
        <v>100</v>
      </c>
      <c r="CD17" s="12" t="n">
        <v>0</v>
      </c>
      <c r="CE17" s="12" t="n">
        <v>0</v>
      </c>
      <c r="CF17" s="12" t="n">
        <v>0</v>
      </c>
      <c r="CG17" s="12" t="n">
        <v>0</v>
      </c>
      <c r="CH17" s="12" t="n">
        <v>0</v>
      </c>
      <c r="CI17" s="12" t="n">
        <v>0</v>
      </c>
      <c r="CJ17" s="12" t="n">
        <v>0</v>
      </c>
      <c r="CK17" s="12" t="n">
        <v>0</v>
      </c>
      <c r="CL17" s="12" t="n">
        <v>0</v>
      </c>
      <c r="CM17" s="12" t="n">
        <v>0</v>
      </c>
      <c r="CN17" s="12" t="n">
        <v>0</v>
      </c>
      <c r="CO17" s="12" t="n">
        <v>0</v>
      </c>
      <c r="CP17" s="12" t="s">
        <v>408</v>
      </c>
      <c r="CQ17" s="14" t="s">
        <v>313</v>
      </c>
    </row>
    <row r="18" customFormat="false" ht="13.8" hidden="false" customHeight="false" outlineLevel="0" collapsed="false">
      <c r="AQ18" s="0" t="n">
        <v>0</v>
      </c>
      <c r="AR18" s="0" t="n">
        <v>0</v>
      </c>
      <c r="AS18" s="0" t="n">
        <v>0</v>
      </c>
      <c r="AT18" s="0" t="n">
        <v>0</v>
      </c>
      <c r="AU18" s="0" t="n">
        <v>0</v>
      </c>
      <c r="AV18" s="0" t="n">
        <v>0</v>
      </c>
      <c r="AW18" s="0" t="n">
        <v>0</v>
      </c>
      <c r="AX18" s="0" t="n">
        <v>0.36</v>
      </c>
      <c r="AY18" s="0" t="n">
        <v>0</v>
      </c>
      <c r="AZ18" s="0" t="n">
        <v>60</v>
      </c>
      <c r="BA18" s="0" t="n">
        <v>0</v>
      </c>
      <c r="BB18" s="0" t="n">
        <v>0</v>
      </c>
      <c r="BC18" s="0" t="n">
        <v>0</v>
      </c>
      <c r="BD18" s="0" t="n">
        <v>0</v>
      </c>
      <c r="BE18" s="0" t="n">
        <v>0</v>
      </c>
      <c r="BF18" s="0" t="n">
        <v>0</v>
      </c>
      <c r="BG18" s="0" t="n">
        <v>0</v>
      </c>
      <c r="BH18" s="0" t="n">
        <v>0</v>
      </c>
      <c r="BI18" s="0" t="n">
        <v>0</v>
      </c>
      <c r="BJ18" s="0" t="n">
        <v>0</v>
      </c>
      <c r="BK18" s="0" t="n">
        <v>0</v>
      </c>
      <c r="BL18" s="0" t="n">
        <v>0</v>
      </c>
      <c r="BM18" s="0" t="n">
        <v>0</v>
      </c>
      <c r="BN18" s="0" t="n">
        <v>0</v>
      </c>
      <c r="BO18" s="0" t="n">
        <v>0</v>
      </c>
      <c r="BP18" s="0" t="n">
        <v>0</v>
      </c>
      <c r="BQ18" s="0" t="n">
        <v>0</v>
      </c>
      <c r="BR18" s="0" t="n">
        <v>0</v>
      </c>
      <c r="BS18" s="0" t="n">
        <v>0</v>
      </c>
      <c r="BT18" s="0" t="n">
        <v>0</v>
      </c>
      <c r="BU18" s="0" t="n">
        <v>0</v>
      </c>
      <c r="BV18" s="0" t="n">
        <v>0</v>
      </c>
      <c r="BW18" s="0" t="n">
        <v>0</v>
      </c>
      <c r="BX18" s="0" t="n">
        <v>0</v>
      </c>
      <c r="BY18" s="0" t="n">
        <v>0</v>
      </c>
      <c r="BZ18" s="0" t="n">
        <v>0</v>
      </c>
      <c r="CA18" s="0" t="n">
        <v>0</v>
      </c>
      <c r="CB18" s="0" t="n">
        <v>0</v>
      </c>
      <c r="CC18" s="0" t="n">
        <v>0</v>
      </c>
      <c r="CD18" s="0" t="n">
        <v>0</v>
      </c>
      <c r="CE18" s="0" t="n">
        <v>0</v>
      </c>
      <c r="CF18" s="0" t="n">
        <v>0</v>
      </c>
      <c r="CG18" s="0" t="n">
        <v>0</v>
      </c>
      <c r="CH18" s="0" t="n">
        <v>0</v>
      </c>
      <c r="CI18" s="0" t="n">
        <v>0</v>
      </c>
      <c r="CJ18" s="0" t="n">
        <v>0</v>
      </c>
      <c r="CK18" s="0" t="n">
        <v>0</v>
      </c>
      <c r="CL18" s="0" t="n">
        <v>0</v>
      </c>
      <c r="CM18" s="0" t="n">
        <v>0</v>
      </c>
      <c r="CN18" s="0" t="n">
        <v>0</v>
      </c>
      <c r="CO18" s="0" t="n">
        <v>0</v>
      </c>
      <c r="CP18" s="0" t="s">
        <v>409</v>
      </c>
      <c r="CQ18" s="0" t="s">
        <v>241</v>
      </c>
    </row>
    <row r="19" customFormat="false" ht="13.8" hidden="false" customHeight="false" outlineLevel="0" collapsed="false">
      <c r="AQ19" s="0" t="n">
        <v>0</v>
      </c>
      <c r="AR19" s="0" t="n">
        <v>0</v>
      </c>
      <c r="AS19" s="0" t="n">
        <v>0</v>
      </c>
      <c r="AT19" s="0" t="n">
        <v>0</v>
      </c>
      <c r="AU19" s="0" t="n">
        <v>0</v>
      </c>
      <c r="AV19" s="0" t="n">
        <v>0</v>
      </c>
      <c r="AW19" s="0" t="n">
        <v>0</v>
      </c>
      <c r="AX19" s="0" t="n">
        <v>0.41</v>
      </c>
      <c r="AY19" s="0" t="n">
        <v>0</v>
      </c>
      <c r="AZ19" s="0" t="n">
        <v>0</v>
      </c>
      <c r="BA19" s="0" t="n">
        <v>50</v>
      </c>
      <c r="BB19" s="0" t="n">
        <v>0</v>
      </c>
      <c r="BC19" s="0" t="n">
        <v>0</v>
      </c>
      <c r="BD19" s="0" t="n">
        <v>50</v>
      </c>
      <c r="BE19" s="0" t="n">
        <v>0</v>
      </c>
      <c r="BF19" s="0" t="n">
        <v>0</v>
      </c>
      <c r="BG19" s="0" t="n">
        <v>0</v>
      </c>
      <c r="BH19" s="0" t="n">
        <v>0</v>
      </c>
      <c r="BI19" s="0" t="n">
        <v>0</v>
      </c>
      <c r="BJ19" s="0" t="n">
        <v>0</v>
      </c>
      <c r="BK19" s="0" t="n">
        <v>0</v>
      </c>
      <c r="BL19" s="0" t="n">
        <v>0</v>
      </c>
      <c r="BM19" s="0" t="n">
        <v>0</v>
      </c>
      <c r="BN19" s="0" t="n">
        <v>0</v>
      </c>
      <c r="BO19" s="0" t="n">
        <v>0</v>
      </c>
      <c r="BP19" s="0" t="n">
        <v>0</v>
      </c>
      <c r="BQ19" s="0" t="n">
        <v>0</v>
      </c>
      <c r="BR19" s="0" t="n">
        <v>0</v>
      </c>
      <c r="BS19" s="0" t="n">
        <v>0</v>
      </c>
      <c r="BT19" s="0" t="n">
        <v>0</v>
      </c>
      <c r="BU19" s="0" t="n">
        <v>0</v>
      </c>
      <c r="BV19" s="0" t="n">
        <v>0</v>
      </c>
      <c r="BW19" s="0" t="n">
        <v>0</v>
      </c>
      <c r="BX19" s="0" t="n">
        <v>0</v>
      </c>
      <c r="BY19" s="0" t="n">
        <v>0</v>
      </c>
      <c r="BZ19" s="0" t="n">
        <v>0</v>
      </c>
      <c r="CA19" s="0" t="n">
        <v>0</v>
      </c>
      <c r="CB19" s="0" t="n">
        <v>0</v>
      </c>
      <c r="CC19" s="0" t="n">
        <v>0</v>
      </c>
      <c r="CD19" s="0" t="n">
        <v>16.66</v>
      </c>
      <c r="CE19" s="0" t="n">
        <v>0</v>
      </c>
      <c r="CF19" s="0" t="n">
        <v>0</v>
      </c>
      <c r="CG19" s="0" t="n">
        <v>0</v>
      </c>
      <c r="CH19" s="0" t="n">
        <v>0</v>
      </c>
      <c r="CI19" s="0" t="n">
        <v>0</v>
      </c>
      <c r="CJ19" s="0" t="n">
        <v>0</v>
      </c>
      <c r="CK19" s="0" t="n">
        <v>0</v>
      </c>
      <c r="CL19" s="0" t="n">
        <v>0</v>
      </c>
      <c r="CM19" s="0" t="n">
        <v>0</v>
      </c>
      <c r="CN19" s="0" t="n">
        <v>0</v>
      </c>
      <c r="CO19" s="0" t="n">
        <v>0</v>
      </c>
      <c r="CP19" s="0" t="s">
        <v>410</v>
      </c>
      <c r="CQ19" s="4" t="s">
        <v>313</v>
      </c>
    </row>
    <row r="20" customFormat="false" ht="13.8" hidden="false" customHeight="false" outlineLevel="0" collapsed="false">
      <c r="AQ20" s="0" t="n">
        <v>0</v>
      </c>
      <c r="AR20" s="0" t="n">
        <v>0</v>
      </c>
      <c r="AS20" s="0" t="n">
        <v>0</v>
      </c>
      <c r="AT20" s="0" t="n">
        <v>0</v>
      </c>
      <c r="AU20" s="0" t="n">
        <v>0</v>
      </c>
      <c r="AV20" s="0" t="n">
        <v>0</v>
      </c>
      <c r="AW20" s="0" t="n">
        <v>0</v>
      </c>
      <c r="AX20" s="0" t="n">
        <v>0</v>
      </c>
      <c r="AY20" s="0" t="n">
        <v>0</v>
      </c>
      <c r="AZ20" s="0" t="n">
        <v>0</v>
      </c>
      <c r="BA20" s="0" t="n">
        <v>0</v>
      </c>
      <c r="BB20" s="0" t="n">
        <v>0</v>
      </c>
      <c r="BC20" s="0" t="n">
        <v>0</v>
      </c>
      <c r="BD20" s="0" t="n">
        <v>0</v>
      </c>
      <c r="BE20" s="0" t="n">
        <v>0</v>
      </c>
      <c r="BF20" s="0" t="n">
        <v>0</v>
      </c>
      <c r="BG20" s="0" t="n">
        <v>0</v>
      </c>
      <c r="BH20" s="0" t="n">
        <v>0</v>
      </c>
      <c r="BI20" s="0" t="n">
        <v>0</v>
      </c>
      <c r="BJ20" s="0" t="n">
        <v>0</v>
      </c>
      <c r="BK20" s="0" t="n">
        <v>0</v>
      </c>
      <c r="BL20" s="0" t="n">
        <v>0</v>
      </c>
      <c r="BM20" s="0" t="n">
        <v>0</v>
      </c>
      <c r="BN20" s="0" t="n">
        <v>0</v>
      </c>
      <c r="BO20" s="0" t="n">
        <v>0</v>
      </c>
      <c r="BP20" s="0" t="n">
        <v>0</v>
      </c>
      <c r="BQ20" s="0" t="n">
        <v>0</v>
      </c>
      <c r="BR20" s="0" t="n">
        <v>0</v>
      </c>
      <c r="BS20" s="0" t="n">
        <v>0</v>
      </c>
      <c r="BT20" s="0" t="n">
        <v>0</v>
      </c>
      <c r="BU20" s="0" t="n">
        <v>0</v>
      </c>
      <c r="BV20" s="0" t="n">
        <v>0</v>
      </c>
      <c r="BW20" s="0" t="n">
        <v>0</v>
      </c>
      <c r="BX20" s="0" t="n">
        <v>0</v>
      </c>
      <c r="BY20" s="0" t="n">
        <v>0</v>
      </c>
      <c r="BZ20" s="0" t="n">
        <v>0</v>
      </c>
      <c r="CA20" s="0" t="n">
        <v>0</v>
      </c>
      <c r="CB20" s="0" t="n">
        <v>0</v>
      </c>
      <c r="CC20" s="0" t="n">
        <v>0</v>
      </c>
      <c r="CD20" s="0" t="n">
        <f aca="false">350/4</f>
        <v>87.5</v>
      </c>
      <c r="CE20" s="0" t="n">
        <v>0</v>
      </c>
      <c r="CF20" s="0" t="n">
        <v>0</v>
      </c>
      <c r="CG20" s="0" t="n">
        <v>0</v>
      </c>
      <c r="CH20" s="0" t="n">
        <v>0</v>
      </c>
      <c r="CI20" s="0" t="n">
        <v>0</v>
      </c>
      <c r="CJ20" s="0" t="n">
        <v>0</v>
      </c>
      <c r="CK20" s="0" t="n">
        <v>0</v>
      </c>
      <c r="CL20" s="0" t="n">
        <v>0</v>
      </c>
      <c r="CM20" s="0" t="n">
        <v>0</v>
      </c>
      <c r="CN20" s="0" t="n">
        <v>0</v>
      </c>
      <c r="CO20" s="0" t="n">
        <v>0</v>
      </c>
      <c r="CP20" s="0" t="s">
        <v>411</v>
      </c>
      <c r="CQ20" s="0" t="s">
        <v>88</v>
      </c>
    </row>
    <row r="21" customFormat="false" ht="13.8" hidden="false" customHeight="false" outlineLevel="0" collapsed="false">
      <c r="AQ21" s="0" t="n">
        <v>0</v>
      </c>
      <c r="AR21" s="0" t="n">
        <v>5</v>
      </c>
      <c r="AS21" s="0" t="n">
        <v>0</v>
      </c>
      <c r="AT21" s="0" t="n">
        <v>0</v>
      </c>
      <c r="AU21" s="0" t="n">
        <f aca="false">59.1/3</f>
        <v>19.7</v>
      </c>
      <c r="AV21" s="0" t="n">
        <v>0</v>
      </c>
      <c r="AW21" s="0" t="n">
        <v>0</v>
      </c>
      <c r="AX21" s="0" t="n">
        <v>0.12</v>
      </c>
      <c r="AY21" s="0" t="n">
        <v>0</v>
      </c>
      <c r="AZ21" s="0" t="n">
        <v>0</v>
      </c>
      <c r="BA21" s="0" t="n">
        <v>0</v>
      </c>
      <c r="BB21" s="0" t="n">
        <v>0</v>
      </c>
      <c r="BC21" s="0" t="n">
        <v>0</v>
      </c>
      <c r="BD21" s="0" t="n">
        <v>0</v>
      </c>
      <c r="BE21" s="0" t="n">
        <v>0</v>
      </c>
      <c r="BF21" s="0" t="n">
        <v>0</v>
      </c>
      <c r="BG21" s="0" t="n">
        <v>0</v>
      </c>
      <c r="BH21" s="0" t="n">
        <v>0</v>
      </c>
      <c r="BI21" s="0" t="n">
        <v>0</v>
      </c>
      <c r="BJ21" s="0" t="n">
        <v>0</v>
      </c>
      <c r="BK21" s="0" t="n">
        <v>0</v>
      </c>
      <c r="BL21" s="0" t="n">
        <v>0</v>
      </c>
      <c r="BM21" s="0" t="n">
        <v>0.67</v>
      </c>
      <c r="BN21" s="0" t="n">
        <v>0</v>
      </c>
      <c r="BO21" s="0" t="n">
        <v>0</v>
      </c>
      <c r="BP21" s="0" t="n">
        <v>0</v>
      </c>
      <c r="BQ21" s="0" t="n">
        <v>0</v>
      </c>
      <c r="BR21" s="0" t="n">
        <v>0</v>
      </c>
      <c r="BS21" s="0" t="n">
        <v>0</v>
      </c>
      <c r="BT21" s="0" t="n">
        <v>0</v>
      </c>
      <c r="BU21" s="0" t="n">
        <v>0</v>
      </c>
      <c r="BV21" s="0" t="n">
        <v>0</v>
      </c>
      <c r="BW21" s="0" t="n">
        <v>0</v>
      </c>
      <c r="BX21" s="0" t="n">
        <v>0</v>
      </c>
      <c r="BY21" s="0" t="n">
        <v>0</v>
      </c>
      <c r="BZ21" s="0" t="n">
        <v>0</v>
      </c>
      <c r="CA21" s="0" t="n">
        <v>0</v>
      </c>
      <c r="CB21" s="0" t="n">
        <v>0</v>
      </c>
      <c r="CC21" s="0" t="n">
        <v>0</v>
      </c>
      <c r="CD21" s="0" t="n">
        <v>0</v>
      </c>
      <c r="CE21" s="0" t="n">
        <v>9</v>
      </c>
      <c r="CF21" s="0" t="n">
        <v>0</v>
      </c>
      <c r="CG21" s="0" t="n">
        <v>0</v>
      </c>
      <c r="CH21" s="0" t="n">
        <v>0</v>
      </c>
      <c r="CI21" s="0" t="n">
        <v>0</v>
      </c>
      <c r="CJ21" s="0" t="n">
        <v>0</v>
      </c>
      <c r="CK21" s="0" t="n">
        <v>0</v>
      </c>
      <c r="CL21" s="0" t="n">
        <v>0.76</v>
      </c>
      <c r="CM21" s="0" t="n">
        <v>0</v>
      </c>
      <c r="CN21" s="0" t="n">
        <v>2</v>
      </c>
      <c r="CO21" s="0" t="n">
        <v>0</v>
      </c>
      <c r="CP21" s="0" t="s">
        <v>412</v>
      </c>
      <c r="CQ21" s="0" t="s">
        <v>208</v>
      </c>
    </row>
    <row r="22" customFormat="false" ht="13.8" hidden="false" customHeight="false" outlineLevel="0" collapsed="false">
      <c r="AQ22" s="0" t="n">
        <v>0</v>
      </c>
      <c r="AR22" s="0" t="n">
        <v>0</v>
      </c>
      <c r="AS22" s="0" t="n">
        <v>0</v>
      </c>
      <c r="AT22" s="0" t="n">
        <v>0</v>
      </c>
      <c r="AU22" s="0" t="n">
        <v>0</v>
      </c>
      <c r="AV22" s="0" t="n">
        <v>20</v>
      </c>
      <c r="AW22" s="0" t="n">
        <v>0</v>
      </c>
      <c r="AX22" s="0" t="n">
        <v>1.25</v>
      </c>
      <c r="AY22" s="0" t="n">
        <v>1.25</v>
      </c>
      <c r="AZ22" s="0" t="n">
        <f aca="false">45/4</f>
        <v>11.25</v>
      </c>
      <c r="BA22" s="0" t="n">
        <v>0</v>
      </c>
      <c r="BB22" s="0" t="n">
        <v>0</v>
      </c>
      <c r="BC22" s="0" t="n">
        <v>0</v>
      </c>
      <c r="BD22" s="0" t="n">
        <v>0</v>
      </c>
      <c r="BE22" s="0" t="n">
        <v>0</v>
      </c>
      <c r="BF22" s="0" t="n">
        <v>0</v>
      </c>
      <c r="BG22" s="0" t="n">
        <v>0</v>
      </c>
      <c r="BH22" s="0" t="n">
        <v>0</v>
      </c>
      <c r="BI22" s="0" t="n">
        <v>0</v>
      </c>
      <c r="BJ22" s="0" t="n">
        <v>0</v>
      </c>
      <c r="BK22" s="0" t="n">
        <v>0</v>
      </c>
      <c r="BL22" s="0" t="n">
        <v>0</v>
      </c>
      <c r="BM22" s="0" t="n">
        <v>0</v>
      </c>
      <c r="BN22" s="0" t="n">
        <v>0</v>
      </c>
      <c r="BO22" s="0" t="n">
        <v>0</v>
      </c>
      <c r="BP22" s="0" t="n">
        <v>0</v>
      </c>
      <c r="BQ22" s="0" t="n">
        <v>0</v>
      </c>
      <c r="BR22" s="0" t="n">
        <v>0</v>
      </c>
      <c r="BS22" s="0" t="n">
        <v>0</v>
      </c>
      <c r="BT22" s="0" t="n">
        <v>0</v>
      </c>
      <c r="BU22" s="0" t="n">
        <v>0</v>
      </c>
      <c r="BV22" s="0" t="n">
        <v>0</v>
      </c>
      <c r="BW22" s="0" t="n">
        <v>0</v>
      </c>
      <c r="BX22" s="0" t="n">
        <v>0</v>
      </c>
      <c r="BY22" s="0" t="n">
        <v>0</v>
      </c>
      <c r="BZ22" s="0" t="n">
        <v>0</v>
      </c>
      <c r="CA22" s="0" t="n">
        <v>0</v>
      </c>
      <c r="CB22" s="0" t="n">
        <v>0</v>
      </c>
      <c r="CC22" s="0" t="n">
        <v>0</v>
      </c>
      <c r="CD22" s="0" t="n">
        <v>15</v>
      </c>
      <c r="CE22" s="0" t="n">
        <v>20.25</v>
      </c>
      <c r="CF22" s="0" t="n">
        <v>0</v>
      </c>
      <c r="CG22" s="0" t="n">
        <v>0</v>
      </c>
      <c r="CH22" s="0" t="n">
        <v>0</v>
      </c>
      <c r="CI22" s="0" t="n">
        <v>0</v>
      </c>
      <c r="CJ22" s="0" t="n">
        <v>0</v>
      </c>
      <c r="CK22" s="0" t="n">
        <v>0</v>
      </c>
      <c r="CL22" s="0" t="n">
        <v>0</v>
      </c>
      <c r="CM22" s="0" t="n">
        <v>0</v>
      </c>
      <c r="CN22" s="0" t="n">
        <v>0</v>
      </c>
      <c r="CO22" s="0" t="n">
        <v>0</v>
      </c>
      <c r="CP22" s="0" t="s">
        <v>413</v>
      </c>
      <c r="CQ22" s="0" t="s">
        <v>88</v>
      </c>
    </row>
    <row r="23" customFormat="false" ht="13.8" hidden="false" customHeight="false" outlineLevel="0" collapsed="false">
      <c r="AQ23" s="0" t="n">
        <v>0</v>
      </c>
      <c r="AR23" s="0" t="n">
        <v>0</v>
      </c>
      <c r="AS23" s="0" t="n">
        <v>0</v>
      </c>
      <c r="AT23" s="0" t="n">
        <v>0</v>
      </c>
      <c r="AU23" s="0" t="n">
        <v>70</v>
      </c>
      <c r="AV23" s="0" t="n">
        <v>0</v>
      </c>
      <c r="AW23" s="0" t="n">
        <v>0</v>
      </c>
      <c r="AX23" s="0" t="n">
        <v>0</v>
      </c>
      <c r="AY23" s="0" t="n">
        <v>0</v>
      </c>
      <c r="AZ23" s="0" t="n">
        <v>0</v>
      </c>
      <c r="BA23" s="0" t="n">
        <v>0</v>
      </c>
      <c r="BB23" s="0" t="n">
        <v>0</v>
      </c>
      <c r="BC23" s="0" t="n">
        <v>0</v>
      </c>
      <c r="BD23" s="0" t="n">
        <v>0</v>
      </c>
      <c r="BE23" s="0" t="n">
        <v>0</v>
      </c>
      <c r="BF23" s="0" t="n">
        <v>0</v>
      </c>
      <c r="BG23" s="0" t="n">
        <v>0</v>
      </c>
      <c r="BH23" s="0" t="n">
        <v>0</v>
      </c>
      <c r="BI23" s="0" t="n">
        <v>0</v>
      </c>
      <c r="BJ23" s="0" t="n">
        <v>0</v>
      </c>
      <c r="BK23" s="0" t="n">
        <v>0</v>
      </c>
      <c r="BL23" s="0" t="n">
        <v>0</v>
      </c>
      <c r="BM23" s="0" t="n">
        <v>0</v>
      </c>
      <c r="BN23" s="0" t="n">
        <v>0</v>
      </c>
      <c r="BO23" s="0" t="n">
        <v>0</v>
      </c>
      <c r="BP23" s="0" t="n">
        <v>0</v>
      </c>
      <c r="BQ23" s="0" t="n">
        <v>0</v>
      </c>
      <c r="BR23" s="0" t="n">
        <v>0</v>
      </c>
      <c r="BS23" s="0" t="n">
        <v>0</v>
      </c>
      <c r="BT23" s="0" t="n">
        <v>0</v>
      </c>
      <c r="BU23" s="0" t="n">
        <v>0</v>
      </c>
      <c r="BV23" s="0" t="n">
        <v>0</v>
      </c>
      <c r="BW23" s="0" t="n">
        <v>0</v>
      </c>
      <c r="BX23" s="0" t="n">
        <v>0</v>
      </c>
      <c r="BY23" s="0" t="n">
        <v>0</v>
      </c>
      <c r="BZ23" s="0" t="n">
        <v>0</v>
      </c>
      <c r="CA23" s="0" t="n">
        <f aca="false">75/2</f>
        <v>37.5</v>
      </c>
      <c r="CB23" s="0" t="n">
        <v>0</v>
      </c>
      <c r="CC23" s="0" t="n">
        <v>0</v>
      </c>
      <c r="CD23" s="0" t="n">
        <v>0</v>
      </c>
      <c r="CE23" s="0" t="n">
        <v>0</v>
      </c>
      <c r="CF23" s="0" t="n">
        <v>0</v>
      </c>
      <c r="CG23" s="0" t="n">
        <v>0</v>
      </c>
      <c r="CH23" s="0" t="n">
        <v>125</v>
      </c>
      <c r="CI23" s="0" t="n">
        <v>0</v>
      </c>
      <c r="CJ23" s="0" t="n">
        <v>15</v>
      </c>
      <c r="CK23" s="0" t="n">
        <v>0</v>
      </c>
      <c r="CL23" s="0" t="n">
        <v>0</v>
      </c>
      <c r="CM23" s="0" t="n">
        <v>0</v>
      </c>
      <c r="CN23" s="0" t="n">
        <v>0</v>
      </c>
      <c r="CO23" s="0" t="n">
        <v>0</v>
      </c>
      <c r="CP23" s="0" t="s">
        <v>414</v>
      </c>
      <c r="CQ23" s="4" t="s">
        <v>278</v>
      </c>
    </row>
    <row r="24" customFormat="false" ht="13.8" hidden="false" customHeight="false" outlineLevel="0" collapsed="false">
      <c r="AQ24" s="0" t="n">
        <v>0</v>
      </c>
      <c r="AR24" s="0" t="n">
        <v>0</v>
      </c>
      <c r="AS24" s="0" t="n">
        <v>0</v>
      </c>
      <c r="AT24" s="0" t="n">
        <v>0</v>
      </c>
      <c r="AU24" s="0" t="n">
        <v>0</v>
      </c>
      <c r="AV24" s="0" t="n">
        <v>0</v>
      </c>
      <c r="AW24" s="0" t="n">
        <v>0</v>
      </c>
      <c r="AX24" s="0" t="n">
        <v>0.41</v>
      </c>
      <c r="AY24" s="0" t="n">
        <v>0</v>
      </c>
      <c r="AZ24" s="0" t="n">
        <v>0</v>
      </c>
      <c r="BA24" s="0" t="n">
        <v>0</v>
      </c>
      <c r="BB24" s="0" t="n">
        <v>0</v>
      </c>
      <c r="BC24" s="0" t="n">
        <v>0</v>
      </c>
      <c r="BD24" s="0" t="n">
        <v>0</v>
      </c>
      <c r="BE24" s="0" t="n">
        <v>0</v>
      </c>
      <c r="BF24" s="0" t="n">
        <v>0</v>
      </c>
      <c r="BG24" s="0" t="n">
        <v>0</v>
      </c>
      <c r="BH24" s="0" t="n">
        <v>0</v>
      </c>
      <c r="BI24" s="0" t="n">
        <v>0</v>
      </c>
      <c r="BJ24" s="0" t="n">
        <v>0</v>
      </c>
      <c r="BK24" s="0" t="n">
        <v>0</v>
      </c>
      <c r="BL24" s="0" t="n">
        <v>0</v>
      </c>
      <c r="BM24" s="0" t="n">
        <v>0</v>
      </c>
      <c r="BN24" s="0" t="n">
        <v>0</v>
      </c>
      <c r="BO24" s="0" t="n">
        <v>0</v>
      </c>
      <c r="BP24" s="0" t="n">
        <v>0</v>
      </c>
      <c r="BQ24" s="0" t="n">
        <v>0</v>
      </c>
      <c r="BR24" s="0" t="n">
        <v>0</v>
      </c>
      <c r="BS24" s="0" t="n">
        <v>0</v>
      </c>
      <c r="BT24" s="0" t="n">
        <v>0</v>
      </c>
      <c r="BU24" s="0" t="n">
        <v>0</v>
      </c>
      <c r="BV24" s="0" t="n">
        <v>0</v>
      </c>
      <c r="BW24" s="0" t="n">
        <v>0</v>
      </c>
      <c r="BX24" s="0" t="n">
        <v>0</v>
      </c>
      <c r="BY24" s="0" t="n">
        <v>0</v>
      </c>
      <c r="BZ24" s="0" t="n">
        <v>0</v>
      </c>
      <c r="CA24" s="0" t="n">
        <v>0</v>
      </c>
      <c r="CB24" s="0" t="n">
        <v>0</v>
      </c>
      <c r="CC24" s="0" t="n">
        <v>0</v>
      </c>
      <c r="CD24" s="0" t="n">
        <v>0</v>
      </c>
      <c r="CE24" s="0" t="n">
        <v>0</v>
      </c>
      <c r="CF24" s="0" t="n">
        <v>0</v>
      </c>
      <c r="CG24" s="0" t="n">
        <v>0</v>
      </c>
      <c r="CH24" s="0" t="n">
        <v>2.16</v>
      </c>
      <c r="CI24" s="0" t="n">
        <v>0</v>
      </c>
      <c r="CJ24" s="0" t="n">
        <v>0</v>
      </c>
      <c r="CK24" s="0" t="n">
        <v>0</v>
      </c>
      <c r="CL24" s="0" t="n">
        <v>0</v>
      </c>
      <c r="CM24" s="0" t="n">
        <v>0</v>
      </c>
      <c r="CN24" s="0" t="n">
        <v>0</v>
      </c>
      <c r="CO24" s="0" t="n">
        <v>0</v>
      </c>
      <c r="CP24" s="0" t="s">
        <v>415</v>
      </c>
      <c r="CQ24" s="0" t="s">
        <v>95</v>
      </c>
    </row>
    <row r="25" customFormat="false" ht="13.8" hidden="false" customHeight="false" outlineLevel="0" collapsed="false">
      <c r="AQ25" s="0" t="n">
        <v>0</v>
      </c>
      <c r="AR25" s="0" t="n">
        <v>10</v>
      </c>
      <c r="AS25" s="0" t="n">
        <v>0</v>
      </c>
      <c r="AT25" s="0" t="n">
        <v>0</v>
      </c>
      <c r="AU25" s="0" t="n">
        <v>10</v>
      </c>
      <c r="AV25" s="0" t="n">
        <v>0</v>
      </c>
      <c r="AW25" s="0" t="n">
        <v>0</v>
      </c>
      <c r="AX25" s="0" t="n">
        <v>0.15</v>
      </c>
      <c r="AY25" s="0" t="n">
        <v>0</v>
      </c>
      <c r="AZ25" s="0" t="n">
        <v>0</v>
      </c>
      <c r="BA25" s="0" t="n">
        <v>0</v>
      </c>
      <c r="BB25" s="0" t="n">
        <v>0</v>
      </c>
      <c r="BC25" s="0" t="n">
        <v>0</v>
      </c>
      <c r="BD25" s="0" t="n">
        <v>0</v>
      </c>
      <c r="BE25" s="0" t="n">
        <v>0</v>
      </c>
      <c r="BF25" s="0" t="n">
        <v>0</v>
      </c>
      <c r="BG25" s="0" t="n">
        <v>0</v>
      </c>
      <c r="BH25" s="0" t="n">
        <v>0</v>
      </c>
      <c r="BI25" s="0" t="n">
        <v>0</v>
      </c>
      <c r="BJ25" s="0" t="n">
        <v>0</v>
      </c>
      <c r="BK25" s="0" t="n">
        <v>0</v>
      </c>
      <c r="BL25" s="0" t="n">
        <v>0</v>
      </c>
      <c r="BM25" s="0" t="n">
        <v>0.12</v>
      </c>
      <c r="BN25" s="0" t="n">
        <v>0</v>
      </c>
      <c r="BO25" s="0" t="n">
        <v>0</v>
      </c>
      <c r="BP25" s="0" t="n">
        <v>0</v>
      </c>
      <c r="BQ25" s="0" t="n">
        <v>0</v>
      </c>
      <c r="BR25" s="0" t="n">
        <v>0</v>
      </c>
      <c r="BS25" s="0" t="n">
        <v>0</v>
      </c>
      <c r="BT25" s="0" t="n">
        <v>0</v>
      </c>
      <c r="BU25" s="0" t="n">
        <v>0</v>
      </c>
      <c r="BV25" s="0" t="n">
        <v>0</v>
      </c>
      <c r="BW25" s="0" t="n">
        <v>0</v>
      </c>
      <c r="BX25" s="0" t="n">
        <v>0</v>
      </c>
      <c r="BY25" s="0" t="n">
        <v>0</v>
      </c>
      <c r="BZ25" s="0" t="n">
        <v>0</v>
      </c>
      <c r="CA25" s="0" t="n">
        <v>0</v>
      </c>
      <c r="CB25" s="0" t="n">
        <v>0</v>
      </c>
      <c r="CC25" s="0" t="n">
        <v>0</v>
      </c>
      <c r="CD25" s="0" t="n">
        <v>0</v>
      </c>
      <c r="CE25" s="0" t="n">
        <v>0</v>
      </c>
      <c r="CF25" s="0" t="n">
        <v>0</v>
      </c>
      <c r="CG25" s="0" t="n">
        <v>0</v>
      </c>
      <c r="CH25" s="0" t="n">
        <v>0</v>
      </c>
      <c r="CI25" s="0" t="n">
        <v>0</v>
      </c>
      <c r="CJ25" s="0" t="n">
        <v>0</v>
      </c>
      <c r="CK25" s="0" t="n">
        <v>0</v>
      </c>
      <c r="CL25" s="0" t="n">
        <v>0.15</v>
      </c>
      <c r="CM25" s="0" t="n">
        <v>0</v>
      </c>
      <c r="CN25" s="0" t="n">
        <f aca="false">6/8</f>
        <v>0.75</v>
      </c>
      <c r="CO25" s="0" t="n">
        <v>0</v>
      </c>
      <c r="CP25" s="0" t="s">
        <v>416</v>
      </c>
      <c r="CQ25" s="0" t="s">
        <v>216</v>
      </c>
    </row>
    <row r="26" customFormat="false" ht="13.8" hidden="false" customHeight="false" outlineLevel="0" collapsed="false">
      <c r="AQ26" s="0" t="n">
        <v>0</v>
      </c>
      <c r="AR26" s="0" t="n">
        <v>0</v>
      </c>
      <c r="AS26" s="0" t="n">
        <v>0</v>
      </c>
      <c r="AT26" s="0" t="n">
        <v>0</v>
      </c>
      <c r="AU26" s="0" t="n">
        <v>0</v>
      </c>
      <c r="AV26" s="0" t="n">
        <v>0</v>
      </c>
      <c r="AW26" s="0" t="n">
        <v>0</v>
      </c>
      <c r="AX26" s="0" t="n">
        <v>0</v>
      </c>
      <c r="AY26" s="0" t="n">
        <v>0</v>
      </c>
      <c r="AZ26" s="0" t="n">
        <v>0</v>
      </c>
      <c r="BA26" s="0" t="n">
        <v>0</v>
      </c>
      <c r="BB26" s="0" t="n">
        <v>0</v>
      </c>
      <c r="BC26" s="0" t="n">
        <v>0</v>
      </c>
      <c r="BD26" s="0" t="n">
        <v>0</v>
      </c>
      <c r="BE26" s="0" t="n">
        <v>0</v>
      </c>
      <c r="BF26" s="0" t="n">
        <v>0</v>
      </c>
      <c r="BG26" s="0" t="n">
        <v>0</v>
      </c>
      <c r="BH26" s="0" t="n">
        <v>0</v>
      </c>
      <c r="BI26" s="0" t="n">
        <v>0</v>
      </c>
      <c r="BJ26" s="0" t="n">
        <v>0</v>
      </c>
      <c r="BK26" s="0" t="n">
        <v>0</v>
      </c>
      <c r="BL26" s="0" t="n">
        <v>0</v>
      </c>
      <c r="BM26" s="0" t="n">
        <v>0</v>
      </c>
      <c r="BN26" s="0" t="n">
        <v>0</v>
      </c>
      <c r="BO26" s="0" t="n">
        <v>0</v>
      </c>
      <c r="BP26" s="0" t="n">
        <v>0</v>
      </c>
      <c r="BQ26" s="0" t="n">
        <v>0</v>
      </c>
      <c r="BR26" s="0" t="n">
        <v>0</v>
      </c>
      <c r="BS26" s="0" t="n">
        <v>0</v>
      </c>
      <c r="BT26" s="0" t="n">
        <v>0</v>
      </c>
      <c r="BU26" s="0" t="n">
        <v>0</v>
      </c>
      <c r="BV26" s="0" t="n">
        <v>0</v>
      </c>
      <c r="BW26" s="0" t="n">
        <v>0</v>
      </c>
      <c r="BX26" s="0" t="n">
        <v>0</v>
      </c>
      <c r="BY26" s="0" t="n">
        <v>0</v>
      </c>
      <c r="BZ26" s="0" t="n">
        <v>0</v>
      </c>
      <c r="CA26" s="0" t="n">
        <v>0</v>
      </c>
      <c r="CB26" s="0" t="n">
        <v>0</v>
      </c>
      <c r="CC26" s="0" t="n">
        <v>0</v>
      </c>
      <c r="CD26" s="0" t="n">
        <v>0</v>
      </c>
      <c r="CE26" s="0" t="n">
        <v>0</v>
      </c>
      <c r="CF26" s="0" t="n">
        <v>0</v>
      </c>
      <c r="CG26" s="0" t="n">
        <v>0</v>
      </c>
      <c r="CH26" s="0" t="n">
        <v>0</v>
      </c>
      <c r="CI26" s="0" t="n">
        <v>0</v>
      </c>
      <c r="CJ26" s="0" t="n">
        <v>0</v>
      </c>
      <c r="CK26" s="0" t="n">
        <v>0</v>
      </c>
      <c r="CL26" s="0" t="n">
        <v>0</v>
      </c>
      <c r="CM26" s="0" t="n">
        <v>0</v>
      </c>
      <c r="CN26" s="0" t="n">
        <v>0</v>
      </c>
      <c r="CO26" s="0" t="n">
        <v>0</v>
      </c>
      <c r="CP26" s="0" t="s">
        <v>417</v>
      </c>
      <c r="CQ26" s="0" t="s">
        <v>241</v>
      </c>
    </row>
    <row r="27" customFormat="false" ht="13.8" hidden="false" customHeight="false" outlineLevel="0" collapsed="false">
      <c r="AQ27" s="0" t="n">
        <v>0</v>
      </c>
      <c r="AR27" s="0" t="n">
        <v>0</v>
      </c>
      <c r="AS27" s="0" t="n">
        <v>0</v>
      </c>
      <c r="AT27" s="0" t="n">
        <v>0</v>
      </c>
      <c r="AU27" s="0" t="n">
        <v>0</v>
      </c>
      <c r="AV27" s="0" t="n">
        <v>0</v>
      </c>
      <c r="AW27" s="0" t="n">
        <v>0</v>
      </c>
      <c r="AX27" s="0" t="n">
        <v>2.5</v>
      </c>
      <c r="AY27" s="0" t="n">
        <v>0</v>
      </c>
      <c r="AZ27" s="0" t="n">
        <v>17</v>
      </c>
      <c r="BA27" s="0" t="n">
        <v>0</v>
      </c>
      <c r="BB27" s="0" t="n">
        <v>0</v>
      </c>
      <c r="BC27" s="0" t="n">
        <v>0</v>
      </c>
      <c r="BD27" s="0" t="n">
        <v>0</v>
      </c>
      <c r="BE27" s="0" t="n">
        <v>0</v>
      </c>
      <c r="BF27" s="0" t="n">
        <v>0</v>
      </c>
      <c r="BG27" s="0" t="n">
        <v>0</v>
      </c>
      <c r="BH27" s="0" t="n">
        <v>0</v>
      </c>
      <c r="BI27" s="0" t="n">
        <v>0</v>
      </c>
      <c r="BJ27" s="0" t="n">
        <v>0</v>
      </c>
      <c r="BK27" s="0" t="n">
        <v>0.32</v>
      </c>
      <c r="BL27" s="0" t="n">
        <v>0</v>
      </c>
      <c r="BM27" s="0" t="n">
        <v>0</v>
      </c>
      <c r="BN27" s="0" t="n">
        <v>0</v>
      </c>
      <c r="BO27" s="0" t="n">
        <v>0</v>
      </c>
      <c r="BP27" s="0" t="n">
        <v>0</v>
      </c>
      <c r="BQ27" s="0" t="n">
        <v>0</v>
      </c>
      <c r="BR27" s="0" t="n">
        <v>0</v>
      </c>
      <c r="BS27" s="0" t="n">
        <v>0</v>
      </c>
      <c r="BT27" s="0" t="n">
        <v>0</v>
      </c>
      <c r="BU27" s="0" t="n">
        <v>0</v>
      </c>
      <c r="BV27" s="0" t="n">
        <v>0</v>
      </c>
      <c r="BW27" s="0" t="n">
        <v>0</v>
      </c>
      <c r="BX27" s="0" t="n">
        <v>0</v>
      </c>
      <c r="BY27" s="0" t="n">
        <v>0</v>
      </c>
      <c r="BZ27" s="0" t="n">
        <v>0</v>
      </c>
      <c r="CA27" s="0" t="n">
        <v>0</v>
      </c>
      <c r="CB27" s="0" t="n">
        <v>0</v>
      </c>
      <c r="CC27" s="0" t="n">
        <v>0</v>
      </c>
      <c r="CD27" s="0" t="n">
        <v>0</v>
      </c>
      <c r="CE27" s="0" t="n">
        <v>0</v>
      </c>
      <c r="CF27" s="0" t="n">
        <v>0</v>
      </c>
      <c r="CG27" s="0" t="n">
        <v>0</v>
      </c>
      <c r="CH27" s="0" t="n">
        <f aca="false">7.36/2</f>
        <v>3.68</v>
      </c>
      <c r="CI27" s="0" t="n">
        <v>0</v>
      </c>
      <c r="CJ27" s="0" t="n">
        <v>0</v>
      </c>
      <c r="CK27" s="0" t="n">
        <v>0</v>
      </c>
      <c r="CL27" s="0" t="n">
        <v>0</v>
      </c>
      <c r="CM27" s="0" t="n">
        <v>0</v>
      </c>
      <c r="CN27" s="0" t="n">
        <v>1.5</v>
      </c>
      <c r="CO27" s="0" t="n">
        <v>0</v>
      </c>
      <c r="CP27" s="0" t="s">
        <v>418</v>
      </c>
      <c r="CQ27" s="0" t="s">
        <v>278</v>
      </c>
    </row>
    <row r="28" customFormat="false" ht="13.8" hidden="false" customHeight="false" outlineLevel="0" collapsed="false">
      <c r="AQ28" s="0" t="n">
        <v>0</v>
      </c>
      <c r="AR28" s="0" t="n">
        <v>0</v>
      </c>
      <c r="AS28" s="0" t="n">
        <v>0</v>
      </c>
      <c r="AT28" s="0" t="n">
        <v>0</v>
      </c>
      <c r="AU28" s="0" t="n">
        <v>14.36</v>
      </c>
      <c r="AV28" s="0" t="n">
        <v>0</v>
      </c>
      <c r="AW28" s="0" t="n">
        <v>12.5</v>
      </c>
      <c r="AX28" s="0" t="n">
        <v>0</v>
      </c>
      <c r="AY28" s="0" t="n">
        <v>0</v>
      </c>
      <c r="AZ28" s="0" t="n">
        <v>0</v>
      </c>
      <c r="BA28" s="0" t="n">
        <v>0</v>
      </c>
      <c r="BB28" s="0" t="n">
        <v>0</v>
      </c>
      <c r="BC28" s="0" t="n">
        <v>0</v>
      </c>
      <c r="BD28" s="0" t="n">
        <v>0</v>
      </c>
      <c r="BE28" s="0" t="n">
        <v>0</v>
      </c>
      <c r="BF28" s="0" t="n">
        <v>0</v>
      </c>
      <c r="BG28" s="0" t="n">
        <v>0</v>
      </c>
      <c r="BH28" s="0" t="n">
        <v>0</v>
      </c>
      <c r="BI28" s="0" t="n">
        <v>0</v>
      </c>
      <c r="BJ28" s="0" t="n">
        <v>0</v>
      </c>
      <c r="BK28" s="0" t="n">
        <v>0</v>
      </c>
      <c r="BL28" s="0" t="n">
        <v>0</v>
      </c>
      <c r="BM28" s="0" t="n">
        <v>0</v>
      </c>
      <c r="BN28" s="0" t="n">
        <v>0</v>
      </c>
      <c r="BO28" s="0" t="n">
        <v>0</v>
      </c>
      <c r="BP28" s="0" t="n">
        <v>0</v>
      </c>
      <c r="BQ28" s="0" t="n">
        <v>0</v>
      </c>
      <c r="BR28" s="0" t="n">
        <v>0</v>
      </c>
      <c r="BS28" s="0" t="n">
        <v>0</v>
      </c>
      <c r="BT28" s="0" t="n">
        <v>0</v>
      </c>
      <c r="BU28" s="0" t="n">
        <v>0</v>
      </c>
      <c r="BV28" s="0" t="n">
        <v>0</v>
      </c>
      <c r="BW28" s="0" t="n">
        <v>0</v>
      </c>
      <c r="BX28" s="0" t="n">
        <v>0</v>
      </c>
      <c r="BY28" s="0" t="n">
        <v>0</v>
      </c>
      <c r="BZ28" s="0" t="n">
        <v>0</v>
      </c>
      <c r="CA28" s="0" t="n">
        <v>0</v>
      </c>
      <c r="CB28" s="0" t="n">
        <v>0</v>
      </c>
      <c r="CC28" s="0" t="n">
        <v>0</v>
      </c>
      <c r="CD28" s="0" t="n">
        <v>0</v>
      </c>
      <c r="CE28" s="0" t="n">
        <v>0</v>
      </c>
      <c r="CF28" s="0" t="n">
        <v>0</v>
      </c>
      <c r="CG28" s="0" t="n">
        <v>0</v>
      </c>
      <c r="CH28" s="0" t="n">
        <v>0</v>
      </c>
      <c r="CI28" s="0" t="n">
        <v>0</v>
      </c>
      <c r="CJ28" s="0" t="n">
        <v>0</v>
      </c>
      <c r="CK28" s="0" t="n">
        <v>0</v>
      </c>
      <c r="CL28" s="0" t="n">
        <v>0</v>
      </c>
      <c r="CM28" s="0" t="n">
        <v>0</v>
      </c>
      <c r="CN28" s="0" t="n">
        <v>0</v>
      </c>
      <c r="CO28" s="0" t="n">
        <v>0</v>
      </c>
      <c r="CP28" s="0" t="s">
        <v>419</v>
      </c>
      <c r="CQ28" s="0" t="s">
        <v>278</v>
      </c>
    </row>
    <row r="29" customFormat="false" ht="13.8" hidden="false" customHeight="false" outlineLevel="0" collapsed="false">
      <c r="AQ29" s="0" t="n">
        <v>0</v>
      </c>
      <c r="AR29" s="0" t="n">
        <v>0</v>
      </c>
      <c r="AS29" s="0" t="n">
        <v>0</v>
      </c>
      <c r="AT29" s="0" t="n">
        <v>0</v>
      </c>
      <c r="AU29" s="0" t="n">
        <f aca="false">2400/12</f>
        <v>200</v>
      </c>
      <c r="AV29" s="0" t="n">
        <v>0</v>
      </c>
      <c r="AW29" s="0" t="n">
        <v>0</v>
      </c>
      <c r="AX29" s="0" t="n">
        <v>0</v>
      </c>
      <c r="AY29" s="0" t="n">
        <v>0</v>
      </c>
      <c r="AZ29" s="0" t="n">
        <v>0</v>
      </c>
      <c r="BA29" s="0" t="n">
        <v>7.08</v>
      </c>
      <c r="BB29" s="0" t="n">
        <v>0</v>
      </c>
      <c r="BC29" s="0" t="n">
        <v>0</v>
      </c>
      <c r="BD29" s="0" t="n">
        <v>0</v>
      </c>
      <c r="BE29" s="0" t="n">
        <v>0</v>
      </c>
      <c r="BF29" s="0" t="n">
        <v>0</v>
      </c>
      <c r="BG29" s="0" t="n">
        <v>0</v>
      </c>
      <c r="BH29" s="0" t="n">
        <v>0</v>
      </c>
      <c r="BI29" s="0" t="n">
        <v>0</v>
      </c>
      <c r="BJ29" s="0" t="n">
        <v>0</v>
      </c>
      <c r="BK29" s="0" t="n">
        <v>0</v>
      </c>
      <c r="BL29" s="0" t="n">
        <v>0</v>
      </c>
      <c r="BM29" s="0" t="n">
        <v>0</v>
      </c>
      <c r="BN29" s="0" t="n">
        <v>0</v>
      </c>
      <c r="BO29" s="0" t="n">
        <v>0</v>
      </c>
      <c r="BP29" s="0" t="n">
        <v>0</v>
      </c>
      <c r="BQ29" s="0" t="n">
        <v>0</v>
      </c>
      <c r="BR29" s="0" t="n">
        <v>0</v>
      </c>
      <c r="BS29" s="0" t="n">
        <v>0</v>
      </c>
      <c r="BT29" s="0" t="n">
        <v>0</v>
      </c>
      <c r="BU29" s="0" t="n">
        <v>0</v>
      </c>
      <c r="BV29" s="0" t="n">
        <v>0</v>
      </c>
      <c r="BW29" s="0" t="n">
        <v>0</v>
      </c>
      <c r="BX29" s="0" t="n">
        <v>0</v>
      </c>
      <c r="BY29" s="0" t="n">
        <v>0</v>
      </c>
      <c r="BZ29" s="0" t="n">
        <v>0</v>
      </c>
      <c r="CA29" s="0" t="n">
        <v>0</v>
      </c>
      <c r="CB29" s="0" t="n">
        <v>0</v>
      </c>
      <c r="CC29" s="0" t="n">
        <v>0</v>
      </c>
      <c r="CD29" s="0" t="n">
        <v>0</v>
      </c>
      <c r="CE29" s="0" t="n">
        <v>0</v>
      </c>
      <c r="CF29" s="0" t="n">
        <v>0</v>
      </c>
      <c r="CG29" s="0" t="n">
        <v>0</v>
      </c>
      <c r="CH29" s="0" t="n">
        <v>0</v>
      </c>
      <c r="CI29" s="0" t="n">
        <v>0</v>
      </c>
      <c r="CJ29" s="0" t="n">
        <v>0</v>
      </c>
      <c r="CK29" s="0" t="n">
        <v>0</v>
      </c>
      <c r="CL29" s="0" t="n">
        <v>0</v>
      </c>
      <c r="CM29" s="0" t="n">
        <v>0</v>
      </c>
      <c r="CN29" s="0" t="n">
        <v>0</v>
      </c>
      <c r="CO29" s="0" t="n">
        <v>0</v>
      </c>
      <c r="CP29" s="0" t="s">
        <v>420</v>
      </c>
      <c r="CQ29" s="0" t="s">
        <v>372</v>
      </c>
    </row>
    <row r="30" customFormat="false" ht="13.8" hidden="false" customHeight="false" outlineLevel="0" collapsed="false">
      <c r="AQ30" s="0" t="n">
        <v>0</v>
      </c>
      <c r="AR30" s="0" t="n">
        <v>0</v>
      </c>
      <c r="AS30" s="0" t="n">
        <v>0</v>
      </c>
      <c r="AT30" s="0" t="n">
        <v>0</v>
      </c>
      <c r="AU30" s="0" t="n">
        <v>0</v>
      </c>
      <c r="AV30" s="0" t="n">
        <v>0</v>
      </c>
      <c r="AW30" s="0" t="n">
        <v>0</v>
      </c>
      <c r="AX30" s="0" t="n">
        <v>0.62</v>
      </c>
      <c r="AY30" s="0" t="n">
        <v>0.62</v>
      </c>
      <c r="AZ30" s="0" t="n">
        <v>0</v>
      </c>
      <c r="BA30" s="0" t="n">
        <v>0</v>
      </c>
      <c r="BB30" s="0" t="n">
        <v>0</v>
      </c>
      <c r="BC30" s="0" t="n">
        <v>0</v>
      </c>
      <c r="BD30" s="0" t="n">
        <v>0</v>
      </c>
      <c r="BE30" s="0" t="n">
        <v>0</v>
      </c>
      <c r="BF30" s="0" t="n">
        <v>0</v>
      </c>
      <c r="BG30" s="0" t="n">
        <v>0</v>
      </c>
      <c r="BH30" s="0" t="n">
        <f aca="false">275/4</f>
        <v>68.75</v>
      </c>
      <c r="BI30" s="0" t="n">
        <v>0</v>
      </c>
      <c r="BJ30" s="0" t="n">
        <v>0</v>
      </c>
      <c r="BK30" s="0" t="n">
        <v>0</v>
      </c>
      <c r="BL30" s="0" t="n">
        <v>0</v>
      </c>
      <c r="BM30" s="0" t="n">
        <v>0</v>
      </c>
      <c r="BN30" s="0" t="n">
        <v>0</v>
      </c>
      <c r="BO30" s="0" t="n">
        <v>0</v>
      </c>
      <c r="BP30" s="0" t="n">
        <v>0</v>
      </c>
      <c r="BQ30" s="0" t="n">
        <v>0</v>
      </c>
      <c r="BR30" s="0" t="n">
        <v>0</v>
      </c>
      <c r="BS30" s="0" t="n">
        <v>0</v>
      </c>
      <c r="BT30" s="0" t="n">
        <v>0</v>
      </c>
      <c r="BU30" s="0" t="n">
        <v>0</v>
      </c>
      <c r="BV30" s="0" t="n">
        <v>0</v>
      </c>
      <c r="BW30" s="0" t="n">
        <v>0</v>
      </c>
      <c r="BX30" s="0" t="n">
        <v>0</v>
      </c>
      <c r="BY30" s="0" t="n">
        <v>0.11</v>
      </c>
      <c r="BZ30" s="0" t="n">
        <v>0</v>
      </c>
      <c r="CA30" s="0" t="n">
        <v>0</v>
      </c>
      <c r="CB30" s="0" t="n">
        <v>0</v>
      </c>
      <c r="CC30" s="0" t="n">
        <v>0</v>
      </c>
      <c r="CD30" s="0" t="n">
        <v>0</v>
      </c>
      <c r="CE30" s="0" t="n">
        <v>0</v>
      </c>
      <c r="CF30" s="0" t="n">
        <v>0</v>
      </c>
      <c r="CG30" s="0" t="n">
        <v>0</v>
      </c>
      <c r="CH30" s="0" t="n">
        <v>0</v>
      </c>
      <c r="CI30" s="0" t="n">
        <v>0</v>
      </c>
      <c r="CJ30" s="0" t="n">
        <v>0</v>
      </c>
      <c r="CK30" s="0" t="n">
        <v>0</v>
      </c>
      <c r="CL30" s="0" t="n">
        <v>0</v>
      </c>
      <c r="CM30" s="0" t="n">
        <v>0</v>
      </c>
      <c r="CN30" s="0" t="n">
        <v>0</v>
      </c>
      <c r="CO30" s="0" t="n">
        <v>0</v>
      </c>
      <c r="CP30" s="15" t="s">
        <v>421</v>
      </c>
      <c r="CQ30" s="0" t="s">
        <v>88</v>
      </c>
    </row>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Z3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7" activeCellId="0" sqref="H7"/>
    </sheetView>
  </sheetViews>
  <sheetFormatPr defaultRowHeight="14.25" zeroHeight="false" outlineLevelRow="0" outlineLevelCol="0"/>
  <cols>
    <col collapsed="false" customWidth="true" hidden="false" outlineLevel="0" max="1" min="1" style="0" width="26.8"/>
    <col collapsed="false" customWidth="true" hidden="false" outlineLevel="0" max="4" min="2" style="0" width="8.53"/>
    <col collapsed="false" customWidth="true" hidden="false" outlineLevel="0" max="5" min="5" style="0" width="14.27"/>
    <col collapsed="false" customWidth="true" hidden="false" outlineLevel="0" max="6" min="6" style="0" width="7"/>
    <col collapsed="false" customWidth="true" hidden="false" outlineLevel="0" max="9" min="7" style="0" width="8.53"/>
    <col collapsed="false" customWidth="true" hidden="false" outlineLevel="0" max="11" min="10" style="0" width="12.53"/>
    <col collapsed="false" customWidth="true" hidden="false" outlineLevel="0" max="12" min="12" style="0" width="8.53"/>
    <col collapsed="false" customWidth="true" hidden="false" outlineLevel="0" max="13" min="13" style="0" width="13.27"/>
    <col collapsed="false" customWidth="true" hidden="false" outlineLevel="0" max="15" min="14" style="0" width="16.27"/>
    <col collapsed="false" customWidth="true" hidden="false" outlineLevel="0" max="18" min="16" style="0" width="8.53"/>
    <col collapsed="false" customWidth="true" hidden="false" outlineLevel="0" max="19" min="19" style="0" width="17.86"/>
    <col collapsed="false" customWidth="true" hidden="false" outlineLevel="0" max="23" min="20" style="0" width="13.86"/>
    <col collapsed="false" customWidth="true" hidden="false" outlineLevel="0" max="24" min="24" style="0" width="10.13"/>
    <col collapsed="false" customWidth="true" hidden="false" outlineLevel="0" max="25" min="25" style="0" width="10.06"/>
    <col collapsed="false" customWidth="true" hidden="false" outlineLevel="0" max="26" min="26" style="0" width="10.94"/>
    <col collapsed="false" customWidth="true" hidden="false" outlineLevel="0" max="27" min="27" style="0" width="11"/>
    <col collapsed="false" customWidth="true" hidden="false" outlineLevel="0" max="29" min="28" style="0" width="9.53"/>
    <col collapsed="false" customWidth="true" hidden="false" outlineLevel="0" max="30" min="30" style="0" width="8.27"/>
    <col collapsed="false" customWidth="true" hidden="false" outlineLevel="0" max="31" min="31" style="0" width="14.27"/>
    <col collapsed="false" customWidth="true" hidden="false" outlineLevel="0" max="32" min="32" style="0" width="12.06"/>
    <col collapsed="false" customWidth="true" hidden="false" outlineLevel="0" max="33" min="33" style="0" width="15"/>
    <col collapsed="false" customWidth="true" hidden="false" outlineLevel="0" max="36" min="34" style="0" width="9.4"/>
    <col collapsed="false" customWidth="true" hidden="false" outlineLevel="0" max="44" min="37" style="0" width="8.53"/>
    <col collapsed="false" customWidth="true" hidden="false" outlineLevel="0" max="45" min="45" style="0" width="8.13"/>
    <col collapsed="false" customWidth="true" hidden="false" outlineLevel="0" max="47" min="46" style="0" width="9.72"/>
    <col collapsed="false" customWidth="true" hidden="false" outlineLevel="0" max="48" min="48" style="0" width="8.6"/>
    <col collapsed="false" customWidth="true" hidden="false" outlineLevel="0" max="49" min="49" style="0" width="13.47"/>
    <col collapsed="false" customWidth="true" hidden="false" outlineLevel="0" max="1025" min="50" style="0" width="8.53"/>
  </cols>
  <sheetData>
    <row r="1" customFormat="false" ht="13.8" hidden="false" customHeight="false" outlineLevel="0" collapsed="false">
      <c r="A1" s="12" t="s">
        <v>0</v>
      </c>
      <c r="B1" s="0" t="s">
        <v>171</v>
      </c>
      <c r="C1" s="0" t="s">
        <v>175</v>
      </c>
      <c r="D1" s="0" t="s">
        <v>174</v>
      </c>
      <c r="E1" s="1" t="s">
        <v>422</v>
      </c>
      <c r="F1" s="1" t="s">
        <v>33</v>
      </c>
      <c r="G1" s="0" t="s">
        <v>39</v>
      </c>
      <c r="H1" s="0" t="s">
        <v>40</v>
      </c>
      <c r="I1" s="0" t="s">
        <v>41</v>
      </c>
      <c r="J1" s="0" t="s">
        <v>16</v>
      </c>
      <c r="K1" s="0" t="s">
        <v>199</v>
      </c>
      <c r="L1" s="0" t="s">
        <v>12</v>
      </c>
      <c r="M1" s="0" t="s">
        <v>200</v>
      </c>
      <c r="N1" s="0" t="s">
        <v>167</v>
      </c>
      <c r="O1" s="0" t="s">
        <v>24</v>
      </c>
      <c r="P1" s="0" t="s">
        <v>58</v>
      </c>
      <c r="Q1" s="0" t="s">
        <v>295</v>
      </c>
      <c r="R1" s="0" t="s">
        <v>198</v>
      </c>
      <c r="S1" s="0" t="s">
        <v>51</v>
      </c>
      <c r="T1" s="0" t="s">
        <v>83</v>
      </c>
      <c r="U1" s="0" t="s">
        <v>127</v>
      </c>
      <c r="V1" s="0" t="s">
        <v>42</v>
      </c>
      <c r="W1" s="0" t="s">
        <v>180</v>
      </c>
      <c r="X1" s="0" t="s">
        <v>114</v>
      </c>
      <c r="Y1" s="0" t="s">
        <v>267</v>
      </c>
      <c r="Z1" s="0" t="s">
        <v>76</v>
      </c>
      <c r="AA1" s="0" t="s">
        <v>25</v>
      </c>
      <c r="AB1" s="0" t="s">
        <v>2</v>
      </c>
      <c r="AC1" s="0" t="s">
        <v>69</v>
      </c>
      <c r="AD1" s="0" t="s">
        <v>109</v>
      </c>
      <c r="AE1" s="0" t="s">
        <v>132</v>
      </c>
      <c r="AF1" s="0" t="s">
        <v>254</v>
      </c>
      <c r="AG1" s="0" t="s">
        <v>423</v>
      </c>
      <c r="AH1" s="0" t="s">
        <v>46</v>
      </c>
      <c r="AI1" s="0" t="s">
        <v>107</v>
      </c>
      <c r="AJ1" s="0" t="s">
        <v>256</v>
      </c>
      <c r="AK1" s="0" t="s">
        <v>50</v>
      </c>
      <c r="AL1" s="1" t="s">
        <v>424</v>
      </c>
      <c r="AM1" s="1" t="s">
        <v>73</v>
      </c>
      <c r="AN1" s="0" t="s">
        <v>1</v>
      </c>
      <c r="AO1" s="0" t="s">
        <v>66</v>
      </c>
      <c r="AP1" s="0" t="s">
        <v>80</v>
      </c>
      <c r="AQ1" s="0" t="s">
        <v>57</v>
      </c>
      <c r="AR1" s="0" t="s">
        <v>3</v>
      </c>
      <c r="AS1" s="0" t="s">
        <v>302</v>
      </c>
      <c r="AT1" s="0" t="s">
        <v>79</v>
      </c>
      <c r="AU1" s="0" t="s">
        <v>18</v>
      </c>
      <c r="AV1" s="1" t="s">
        <v>81</v>
      </c>
      <c r="AW1" s="1" t="s">
        <v>31</v>
      </c>
      <c r="AX1" s="0" t="s">
        <v>44</v>
      </c>
      <c r="AY1" s="0" t="s">
        <v>84</v>
      </c>
      <c r="AZ1" s="0" t="s">
        <v>85</v>
      </c>
    </row>
    <row r="2" customFormat="false" ht="14.25" hidden="false" customHeight="false" outlineLevel="0" collapsed="false">
      <c r="A2" s="0" t="s">
        <v>425</v>
      </c>
      <c r="B2" s="0" t="n">
        <f aca="false">280/8</f>
        <v>35</v>
      </c>
      <c r="C2" s="0" t="n">
        <v>0</v>
      </c>
      <c r="D2" s="0" t="n">
        <v>0</v>
      </c>
      <c r="E2" s="0" t="n">
        <v>0</v>
      </c>
      <c r="F2" s="0" t="n">
        <v>0</v>
      </c>
      <c r="G2" s="0" t="n">
        <v>0</v>
      </c>
      <c r="H2" s="0" t="n">
        <v>0</v>
      </c>
      <c r="I2" s="0" t="n">
        <v>0</v>
      </c>
      <c r="J2" s="0" t="n">
        <v>0</v>
      </c>
      <c r="K2" s="0" t="n">
        <v>0</v>
      </c>
      <c r="L2" s="0" t="n">
        <v>0</v>
      </c>
      <c r="M2" s="0" t="n">
        <v>0</v>
      </c>
      <c r="N2" s="0" t="n">
        <v>0</v>
      </c>
      <c r="O2" s="0" t="n">
        <v>0</v>
      </c>
      <c r="P2" s="0" t="n">
        <v>0</v>
      </c>
      <c r="Q2" s="0" t="n">
        <v>0</v>
      </c>
      <c r="R2" s="0" t="n">
        <v>0</v>
      </c>
      <c r="S2" s="0" t="n">
        <v>5.62</v>
      </c>
      <c r="T2" s="0" t="n">
        <v>0</v>
      </c>
      <c r="U2" s="0" t="n">
        <v>0</v>
      </c>
      <c r="V2" s="0" t="n">
        <v>0</v>
      </c>
      <c r="W2" s="0" t="n">
        <v>0</v>
      </c>
      <c r="X2" s="0" t="n">
        <v>0</v>
      </c>
      <c r="Y2" s="0" t="n">
        <v>0</v>
      </c>
      <c r="Z2" s="0" t="n">
        <v>0</v>
      </c>
      <c r="AA2" s="0" t="n">
        <v>0</v>
      </c>
      <c r="AB2" s="0" t="n">
        <v>0</v>
      </c>
      <c r="AC2" s="0" t="n">
        <v>0</v>
      </c>
      <c r="AD2" s="0" t="n">
        <v>0</v>
      </c>
      <c r="AE2" s="0" t="n">
        <v>0</v>
      </c>
      <c r="AF2" s="0" t="n">
        <v>0</v>
      </c>
      <c r="AG2" s="0" t="n">
        <v>0</v>
      </c>
      <c r="AH2" s="0" t="n">
        <v>0</v>
      </c>
      <c r="AI2" s="0" t="n">
        <v>0</v>
      </c>
      <c r="AJ2" s="0" t="n">
        <v>0</v>
      </c>
      <c r="AK2" s="0" t="n">
        <v>3.37</v>
      </c>
      <c r="AL2" s="0" t="n">
        <v>0</v>
      </c>
      <c r="AM2" s="0" t="n">
        <v>0</v>
      </c>
      <c r="AN2" s="0" t="n">
        <v>9.37</v>
      </c>
      <c r="AO2" s="0" t="n">
        <v>0</v>
      </c>
      <c r="AP2" s="0" t="n">
        <v>0.37</v>
      </c>
      <c r="AQ2" s="0" t="n">
        <v>28.12</v>
      </c>
      <c r="AR2" s="0" t="n">
        <v>0</v>
      </c>
      <c r="AS2" s="0" t="n">
        <v>0</v>
      </c>
      <c r="AT2" s="0" t="n">
        <v>0</v>
      </c>
      <c r="AU2" s="0" t="n">
        <v>0</v>
      </c>
      <c r="AV2" s="0" t="n">
        <v>0</v>
      </c>
      <c r="AW2" s="0" t="n">
        <v>0</v>
      </c>
      <c r="AX2" s="0" t="n">
        <v>3.12</v>
      </c>
      <c r="AY2" s="0" t="s">
        <v>426</v>
      </c>
      <c r="AZ2" s="0" t="s">
        <v>216</v>
      </c>
    </row>
    <row r="3" customFormat="false" ht="14.25" hidden="false" customHeight="false" outlineLevel="0" collapsed="false">
      <c r="A3" s="0" t="s">
        <v>427</v>
      </c>
      <c r="B3" s="0" t="n">
        <v>0</v>
      </c>
      <c r="C3" s="0" t="n">
        <v>0</v>
      </c>
      <c r="D3" s="0" t="n">
        <v>0</v>
      </c>
      <c r="E3" s="0" t="n">
        <v>0</v>
      </c>
      <c r="F3" s="0" t="n">
        <v>0</v>
      </c>
      <c r="G3" s="0" t="n">
        <v>0</v>
      </c>
      <c r="H3" s="0" t="n">
        <v>0</v>
      </c>
      <c r="I3" s="0" t="n">
        <v>0</v>
      </c>
      <c r="J3" s="0" t="n">
        <v>0</v>
      </c>
      <c r="K3" s="0" t="n">
        <v>0</v>
      </c>
      <c r="L3" s="0" t="n">
        <v>0</v>
      </c>
      <c r="M3" s="0" t="n">
        <v>0</v>
      </c>
      <c r="N3" s="0" t="n">
        <v>0</v>
      </c>
      <c r="O3" s="0" t="n">
        <v>0</v>
      </c>
      <c r="P3" s="0" t="n">
        <v>0</v>
      </c>
      <c r="Q3" s="0" t="n">
        <v>0</v>
      </c>
      <c r="R3" s="0" t="n">
        <v>0</v>
      </c>
      <c r="S3" s="0" t="n">
        <f aca="false">27/6</f>
        <v>4.5</v>
      </c>
      <c r="T3" s="0" t="n">
        <v>0</v>
      </c>
      <c r="U3" s="0" t="n">
        <v>0</v>
      </c>
      <c r="V3" s="0" t="n">
        <v>0</v>
      </c>
      <c r="W3" s="0" t="n">
        <v>0</v>
      </c>
      <c r="X3" s="0" t="n">
        <v>0</v>
      </c>
      <c r="Y3" s="0" t="n">
        <v>0</v>
      </c>
      <c r="Z3" s="0" t="n">
        <v>0</v>
      </c>
      <c r="AA3" s="0" t="n">
        <v>0</v>
      </c>
      <c r="AB3" s="0" t="n">
        <v>0</v>
      </c>
      <c r="AC3" s="0" t="n">
        <v>0</v>
      </c>
      <c r="AD3" s="0" t="n">
        <v>0</v>
      </c>
      <c r="AE3" s="0" t="n">
        <v>0</v>
      </c>
      <c r="AF3" s="0" t="n">
        <v>0</v>
      </c>
      <c r="AG3" s="0" t="n">
        <v>0</v>
      </c>
      <c r="AH3" s="0" t="n">
        <v>0</v>
      </c>
      <c r="AI3" s="0" t="n">
        <v>0</v>
      </c>
      <c r="AJ3" s="0" t="n">
        <v>0</v>
      </c>
      <c r="AK3" s="0" t="n">
        <f aca="false">13.5/6</f>
        <v>2.25</v>
      </c>
      <c r="AL3" s="0" t="n">
        <v>2.16</v>
      </c>
      <c r="AM3" s="0" t="n">
        <v>0</v>
      </c>
      <c r="AN3" s="0" t="n">
        <v>0</v>
      </c>
      <c r="AO3" s="0" t="n">
        <v>0</v>
      </c>
      <c r="AP3" s="0" t="n">
        <v>1</v>
      </c>
      <c r="AQ3" s="0" t="n">
        <v>0</v>
      </c>
      <c r="AR3" s="0" t="n">
        <v>0.63</v>
      </c>
      <c r="AS3" s="0" t="n">
        <v>16.66</v>
      </c>
      <c r="AT3" s="0" t="n">
        <v>0</v>
      </c>
      <c r="AU3" s="0" t="n">
        <v>0</v>
      </c>
      <c r="AV3" s="0" t="n">
        <v>0.83</v>
      </c>
      <c r="AW3" s="0" t="n">
        <v>0</v>
      </c>
      <c r="AX3" s="0" t="n">
        <v>0</v>
      </c>
      <c r="AY3" s="0" t="s">
        <v>428</v>
      </c>
      <c r="AZ3" s="0" t="s">
        <v>95</v>
      </c>
    </row>
    <row r="4" customFormat="false" ht="14.25" hidden="false" customHeight="false" outlineLevel="0" collapsed="false">
      <c r="A4" s="0" t="s">
        <v>429</v>
      </c>
      <c r="B4" s="0" t="n">
        <v>0</v>
      </c>
      <c r="C4" s="0" t="n">
        <v>0</v>
      </c>
      <c r="D4" s="0" t="n">
        <v>0</v>
      </c>
      <c r="E4" s="0" t="n">
        <v>0</v>
      </c>
      <c r="F4" s="0" t="n">
        <v>0</v>
      </c>
      <c r="G4" s="0" t="n">
        <v>0</v>
      </c>
      <c r="H4" s="0" t="n">
        <v>0</v>
      </c>
      <c r="I4" s="0" t="n">
        <v>0</v>
      </c>
      <c r="J4" s="0" t="n">
        <v>0</v>
      </c>
      <c r="K4" s="0" t="n">
        <v>0</v>
      </c>
      <c r="L4" s="0" t="n">
        <v>0</v>
      </c>
      <c r="M4" s="0" t="n">
        <v>0</v>
      </c>
      <c r="N4" s="0" t="n">
        <v>0</v>
      </c>
      <c r="O4" s="0" t="n">
        <v>0</v>
      </c>
      <c r="P4" s="0" t="n">
        <v>0</v>
      </c>
      <c r="Q4" s="0" t="n">
        <v>0</v>
      </c>
      <c r="R4" s="0" t="n">
        <v>0</v>
      </c>
      <c r="S4" s="0" t="n">
        <f aca="false">18/12</f>
        <v>1.5</v>
      </c>
      <c r="T4" s="0" t="n">
        <v>0</v>
      </c>
      <c r="U4" s="0" t="n">
        <v>0</v>
      </c>
      <c r="V4" s="0" t="n">
        <v>0</v>
      </c>
      <c r="W4" s="0" t="n">
        <v>0</v>
      </c>
      <c r="X4" s="0" t="n">
        <v>0</v>
      </c>
      <c r="Y4" s="0" t="n">
        <v>0</v>
      </c>
      <c r="Z4" s="0" t="n">
        <v>0</v>
      </c>
      <c r="AA4" s="0" t="n">
        <v>0</v>
      </c>
      <c r="AB4" s="0" t="n">
        <v>0</v>
      </c>
      <c r="AC4" s="0" t="n">
        <v>0</v>
      </c>
      <c r="AD4" s="0" t="n">
        <v>0</v>
      </c>
      <c r="AE4" s="0" t="n">
        <v>0</v>
      </c>
      <c r="AF4" s="0" t="n">
        <v>0</v>
      </c>
      <c r="AG4" s="0" t="n">
        <v>29.16</v>
      </c>
      <c r="AH4" s="0" t="n">
        <v>0</v>
      </c>
      <c r="AI4" s="0" t="n">
        <v>0</v>
      </c>
      <c r="AJ4" s="0" t="n">
        <v>0</v>
      </c>
      <c r="AK4" s="0" t="n">
        <v>5.62</v>
      </c>
      <c r="AL4" s="0" t="n">
        <v>0</v>
      </c>
      <c r="AM4" s="0" t="n">
        <v>0</v>
      </c>
      <c r="AN4" s="0" t="n">
        <v>0</v>
      </c>
      <c r="AO4" s="0" t="n">
        <v>0</v>
      </c>
      <c r="AP4" s="0" t="n">
        <f aca="false">18/12</f>
        <v>1.5</v>
      </c>
      <c r="AQ4" s="0" t="n">
        <v>0</v>
      </c>
      <c r="AR4" s="0" t="n">
        <v>0</v>
      </c>
      <c r="AS4" s="0" t="n">
        <v>0</v>
      </c>
      <c r="AT4" s="0" t="n">
        <v>0.41</v>
      </c>
      <c r="AU4" s="0" t="n">
        <v>0</v>
      </c>
      <c r="AV4" s="0" t="n">
        <v>0.41</v>
      </c>
      <c r="AW4" s="0" t="n">
        <v>0</v>
      </c>
      <c r="AX4" s="0" t="n">
        <v>0</v>
      </c>
      <c r="AY4" s="0" t="s">
        <v>430</v>
      </c>
      <c r="AZ4" s="0" t="s">
        <v>372</v>
      </c>
    </row>
    <row r="5" customFormat="false" ht="14.25" hidden="false" customHeight="false" outlineLevel="0" collapsed="false">
      <c r="A5" s="0" t="s">
        <v>431</v>
      </c>
      <c r="B5" s="0" t="n">
        <v>0</v>
      </c>
      <c r="C5" s="0" t="n">
        <v>0</v>
      </c>
      <c r="D5" s="0" t="n">
        <v>0</v>
      </c>
      <c r="E5" s="0" t="n">
        <v>0</v>
      </c>
      <c r="F5" s="0" t="n">
        <v>0</v>
      </c>
      <c r="G5" s="0" t="n">
        <v>0</v>
      </c>
      <c r="H5" s="0" t="n">
        <v>0</v>
      </c>
      <c r="I5" s="0" t="n">
        <v>0</v>
      </c>
      <c r="J5" s="0" t="n">
        <v>0</v>
      </c>
      <c r="K5" s="0" t="n">
        <v>0</v>
      </c>
      <c r="L5" s="0" t="n">
        <v>0</v>
      </c>
      <c r="M5" s="0" t="n">
        <v>0</v>
      </c>
      <c r="N5" s="0" t="n">
        <v>0</v>
      </c>
      <c r="O5" s="0" t="n">
        <v>0</v>
      </c>
      <c r="P5" s="0" t="n">
        <v>0</v>
      </c>
      <c r="Q5" s="0" t="n">
        <v>0</v>
      </c>
      <c r="R5" s="0" t="n">
        <v>0</v>
      </c>
      <c r="S5" s="0" t="n">
        <v>45</v>
      </c>
      <c r="T5" s="0" t="n">
        <v>0</v>
      </c>
      <c r="U5" s="0" t="n">
        <v>0</v>
      </c>
      <c r="V5" s="0" t="n">
        <v>0</v>
      </c>
      <c r="W5" s="0" t="n">
        <v>0</v>
      </c>
      <c r="X5" s="0" t="n">
        <v>0</v>
      </c>
      <c r="Y5" s="0" t="n">
        <v>0</v>
      </c>
      <c r="Z5" s="0" t="n">
        <v>0</v>
      </c>
      <c r="AA5" s="0" t="n">
        <v>0</v>
      </c>
      <c r="AB5" s="0" t="n">
        <v>0</v>
      </c>
      <c r="AC5" s="0" t="n">
        <v>0</v>
      </c>
      <c r="AD5" s="0" t="n">
        <v>0</v>
      </c>
      <c r="AE5" s="0" t="n">
        <v>0</v>
      </c>
      <c r="AF5" s="0" t="n">
        <v>20.83</v>
      </c>
      <c r="AG5" s="0" t="n">
        <v>0</v>
      </c>
      <c r="AH5" s="0" t="n">
        <v>0</v>
      </c>
      <c r="AI5" s="0" t="n">
        <v>7.08</v>
      </c>
      <c r="AJ5" s="0" t="n">
        <f aca="false">15/12</f>
        <v>1.25</v>
      </c>
      <c r="AK5" s="0" t="n">
        <f aca="false">54/12</f>
        <v>4.5</v>
      </c>
      <c r="AL5" s="0" t="n">
        <v>0</v>
      </c>
      <c r="AM5" s="0" t="n">
        <v>0</v>
      </c>
      <c r="AN5" s="0" t="n">
        <v>0</v>
      </c>
      <c r="AO5" s="0" t="n">
        <v>0</v>
      </c>
      <c r="AP5" s="0" t="n">
        <v>0</v>
      </c>
      <c r="AQ5" s="0" t="n">
        <v>0</v>
      </c>
      <c r="AR5" s="0" t="n">
        <v>0</v>
      </c>
      <c r="AS5" s="0" t="n">
        <v>4.16</v>
      </c>
      <c r="AT5" s="0" t="n">
        <v>0</v>
      </c>
      <c r="AU5" s="0" t="n">
        <v>0</v>
      </c>
      <c r="AV5" s="0" t="n">
        <v>0</v>
      </c>
      <c r="AW5" s="0" t="n">
        <v>0</v>
      </c>
      <c r="AX5" s="0" t="n">
        <v>0</v>
      </c>
      <c r="AY5" s="0" t="s">
        <v>432</v>
      </c>
      <c r="AZ5" s="0" t="s">
        <v>372</v>
      </c>
    </row>
    <row r="6" customFormat="false" ht="14.25" hidden="false" customHeight="false" outlineLevel="0" collapsed="false">
      <c r="A6" s="0" t="s">
        <v>433</v>
      </c>
      <c r="B6" s="0" t="n">
        <v>0</v>
      </c>
      <c r="C6" s="0" t="n">
        <f aca="false">450/8</f>
        <v>56.25</v>
      </c>
      <c r="D6" s="0" t="n">
        <v>53.12</v>
      </c>
      <c r="E6" s="0" t="n">
        <v>0</v>
      </c>
      <c r="F6" s="0" t="n">
        <v>0</v>
      </c>
      <c r="G6" s="0" t="n">
        <v>0</v>
      </c>
      <c r="H6" s="0" t="n">
        <v>0</v>
      </c>
      <c r="I6" s="0" t="n">
        <v>0</v>
      </c>
      <c r="J6" s="0" t="n">
        <v>0</v>
      </c>
      <c r="K6" s="0" t="n">
        <v>0</v>
      </c>
      <c r="L6" s="0" t="n">
        <v>0</v>
      </c>
      <c r="M6" s="0" t="n">
        <v>0</v>
      </c>
      <c r="N6" s="0" t="n">
        <v>0</v>
      </c>
      <c r="O6" s="0" t="n">
        <v>0</v>
      </c>
      <c r="P6" s="0" t="n">
        <v>0</v>
      </c>
      <c r="Q6" s="0" t="n">
        <v>0</v>
      </c>
      <c r="R6" s="0" t="n">
        <v>0</v>
      </c>
      <c r="S6" s="0" t="n">
        <v>1.12</v>
      </c>
      <c r="T6" s="0" t="n">
        <v>0</v>
      </c>
      <c r="U6" s="0" t="n">
        <v>0</v>
      </c>
      <c r="V6" s="0" t="n">
        <v>0</v>
      </c>
      <c r="W6" s="0" t="n">
        <v>0</v>
      </c>
      <c r="X6" s="0" t="n">
        <v>0</v>
      </c>
      <c r="Y6" s="0" t="n">
        <v>0</v>
      </c>
      <c r="Z6" s="0" t="n">
        <v>0</v>
      </c>
      <c r="AA6" s="0" t="n">
        <v>0</v>
      </c>
      <c r="AB6" s="0" t="n">
        <v>0</v>
      </c>
      <c r="AC6" s="0" t="n">
        <v>0</v>
      </c>
      <c r="AD6" s="0" t="n">
        <v>0</v>
      </c>
      <c r="AE6" s="0" t="n">
        <f aca="false">2/8</f>
        <v>0.25</v>
      </c>
      <c r="AF6" s="0" t="n">
        <v>0</v>
      </c>
      <c r="AG6" s="0" t="n">
        <v>0</v>
      </c>
      <c r="AH6" s="0" t="n">
        <v>0</v>
      </c>
      <c r="AI6" s="0" t="n">
        <v>0</v>
      </c>
      <c r="AJ6" s="0" t="n">
        <v>0</v>
      </c>
      <c r="AK6" s="0" t="n">
        <v>0</v>
      </c>
      <c r="AL6" s="0" t="n">
        <v>0</v>
      </c>
      <c r="AM6" s="0" t="n">
        <v>0</v>
      </c>
      <c r="AN6" s="0" t="n">
        <v>0</v>
      </c>
      <c r="AO6" s="0" t="n">
        <v>0</v>
      </c>
      <c r="AP6" s="0" t="n">
        <v>0</v>
      </c>
      <c r="AQ6" s="0" t="n">
        <v>0</v>
      </c>
      <c r="AR6" s="0" t="n">
        <v>0</v>
      </c>
      <c r="AS6" s="0" t="n">
        <v>0</v>
      </c>
      <c r="AT6" s="0" t="n">
        <v>0.62</v>
      </c>
      <c r="AU6" s="0" t="n">
        <v>0</v>
      </c>
      <c r="AV6" s="0" t="n">
        <v>0</v>
      </c>
      <c r="AW6" s="0" t="n">
        <v>0</v>
      </c>
      <c r="AX6" s="0" t="n">
        <v>0</v>
      </c>
      <c r="AY6" s="0" t="s">
        <v>434</v>
      </c>
      <c r="AZ6" s="0" t="s">
        <v>216</v>
      </c>
    </row>
    <row r="7" customFormat="false" ht="14.25" hidden="false" customHeight="false" outlineLevel="0" collapsed="false">
      <c r="A7" s="0" t="s">
        <v>435</v>
      </c>
      <c r="B7" s="0" t="n">
        <v>0</v>
      </c>
      <c r="C7" s="0" t="n">
        <v>0</v>
      </c>
      <c r="D7" s="0" t="n">
        <v>0</v>
      </c>
      <c r="E7" s="0" t="n">
        <v>0</v>
      </c>
      <c r="F7" s="0" t="n">
        <v>0</v>
      </c>
      <c r="G7" s="0" t="n">
        <v>0</v>
      </c>
      <c r="H7" s="0" t="n">
        <v>0</v>
      </c>
      <c r="I7" s="0" t="n">
        <v>0</v>
      </c>
      <c r="J7" s="0" t="n">
        <v>0</v>
      </c>
      <c r="K7" s="0" t="n">
        <v>0</v>
      </c>
      <c r="L7" s="0" t="n">
        <v>0</v>
      </c>
      <c r="M7" s="0" t="n">
        <v>0</v>
      </c>
      <c r="N7" s="0" t="n">
        <v>0</v>
      </c>
      <c r="O7" s="0" t="n">
        <v>0</v>
      </c>
      <c r="P7" s="0" t="n">
        <v>0</v>
      </c>
      <c r="Q7" s="0" t="n">
        <v>0</v>
      </c>
      <c r="R7" s="0" t="n">
        <v>0</v>
      </c>
      <c r="S7" s="0" t="n">
        <f aca="false">45/10</f>
        <v>4.5</v>
      </c>
      <c r="T7" s="0" t="n">
        <v>0</v>
      </c>
      <c r="U7" s="0" t="n">
        <v>0</v>
      </c>
      <c r="V7" s="0" t="n">
        <v>0</v>
      </c>
      <c r="W7" s="0" t="n">
        <v>0</v>
      </c>
      <c r="X7" s="0" t="n">
        <v>0</v>
      </c>
      <c r="Y7" s="0" t="n">
        <v>0</v>
      </c>
      <c r="Z7" s="0" t="n">
        <v>0</v>
      </c>
      <c r="AA7" s="0" t="n">
        <v>0</v>
      </c>
      <c r="AB7" s="0" t="n">
        <v>0</v>
      </c>
      <c r="AC7" s="0" t="n">
        <v>0</v>
      </c>
      <c r="AD7" s="0" t="n">
        <v>0</v>
      </c>
      <c r="AE7" s="0" t="n">
        <v>0</v>
      </c>
      <c r="AF7" s="0" t="n">
        <v>0</v>
      </c>
      <c r="AG7" s="0" t="n">
        <v>0</v>
      </c>
      <c r="AH7" s="0" t="n">
        <v>0</v>
      </c>
      <c r="AI7" s="0" t="n">
        <v>0</v>
      </c>
      <c r="AJ7" s="0" t="n">
        <v>0</v>
      </c>
      <c r="AK7" s="0" t="n">
        <v>25</v>
      </c>
      <c r="AL7" s="0" t="n">
        <v>0</v>
      </c>
      <c r="AM7" s="0" t="n">
        <v>0</v>
      </c>
      <c r="AN7" s="0" t="n">
        <v>0</v>
      </c>
      <c r="AO7" s="0" t="n">
        <v>12</v>
      </c>
      <c r="AP7" s="0" t="n">
        <f aca="false">12/10</f>
        <v>1.2</v>
      </c>
      <c r="AQ7" s="0" t="n">
        <v>0</v>
      </c>
      <c r="AR7" s="0" t="n">
        <v>0</v>
      </c>
      <c r="AS7" s="0" t="n">
        <v>0</v>
      </c>
      <c r="AT7" s="0" t="n">
        <f aca="false">5/10</f>
        <v>0.5</v>
      </c>
      <c r="AU7" s="0" t="n">
        <f aca="false">7.5/10</f>
        <v>0.75</v>
      </c>
      <c r="AV7" s="0" t="n">
        <v>0</v>
      </c>
      <c r="AW7" s="0" t="n">
        <v>0</v>
      </c>
      <c r="AX7" s="0" t="n">
        <v>0</v>
      </c>
      <c r="AY7" s="0" t="s">
        <v>436</v>
      </c>
      <c r="AZ7" s="4" t="s">
        <v>157</v>
      </c>
    </row>
    <row r="8" customFormat="false" ht="13.8" hidden="false" customHeight="false" outlineLevel="0" collapsed="false">
      <c r="O8" s="0" t="n">
        <v>0</v>
      </c>
      <c r="P8" s="0" t="n">
        <v>0</v>
      </c>
      <c r="Q8" s="0" t="n">
        <v>0</v>
      </c>
      <c r="R8" s="0" t="n">
        <v>0</v>
      </c>
      <c r="S8" s="0" t="n">
        <v>0</v>
      </c>
      <c r="T8" s="0" t="n">
        <f aca="false">125/10</f>
        <v>12.5</v>
      </c>
      <c r="U8" s="0" t="n">
        <v>0</v>
      </c>
      <c r="V8" s="0" t="n">
        <v>0</v>
      </c>
      <c r="W8" s="0" t="n">
        <v>0</v>
      </c>
      <c r="X8" s="0" t="n">
        <v>0</v>
      </c>
      <c r="Y8" s="0" t="n">
        <v>0</v>
      </c>
      <c r="Z8" s="0" t="n">
        <v>0</v>
      </c>
      <c r="AA8" s="0" t="n">
        <v>0</v>
      </c>
      <c r="AB8" s="0" t="n">
        <v>0</v>
      </c>
      <c r="AC8" s="0" t="n">
        <v>0</v>
      </c>
      <c r="AD8" s="0" t="n">
        <v>5</v>
      </c>
      <c r="AE8" s="0" t="n">
        <v>0</v>
      </c>
      <c r="AF8" s="0" t="n">
        <v>0</v>
      </c>
      <c r="AG8" s="0" t="n">
        <v>0</v>
      </c>
      <c r="AH8" s="0" t="n">
        <v>0</v>
      </c>
      <c r="AI8" s="0" t="n">
        <v>0</v>
      </c>
      <c r="AJ8" s="0" t="n">
        <v>0</v>
      </c>
      <c r="AK8" s="0" t="n">
        <v>0</v>
      </c>
      <c r="AL8" s="0" t="n">
        <v>0</v>
      </c>
      <c r="AM8" s="0" t="n">
        <v>0</v>
      </c>
      <c r="AN8" s="0" t="n">
        <v>0</v>
      </c>
      <c r="AO8" s="0" t="n">
        <v>0</v>
      </c>
      <c r="AP8" s="0" t="n">
        <v>0</v>
      </c>
      <c r="AQ8" s="0" t="n">
        <v>66</v>
      </c>
      <c r="AR8" s="0" t="n">
        <v>0</v>
      </c>
      <c r="AS8" s="0" t="n">
        <v>0</v>
      </c>
      <c r="AT8" s="0" t="n">
        <v>0.5</v>
      </c>
      <c r="AU8" s="0" t="n">
        <v>0</v>
      </c>
      <c r="AV8" s="0" t="n">
        <v>0.5</v>
      </c>
      <c r="AW8" s="0" t="n">
        <v>0</v>
      </c>
      <c r="AX8" s="0" t="n">
        <v>0</v>
      </c>
      <c r="AY8" s="0" t="s">
        <v>437</v>
      </c>
      <c r="AZ8" s="4" t="s">
        <v>157</v>
      </c>
    </row>
    <row r="9" customFormat="false" ht="13.8" hidden="false" customHeight="false" outlineLevel="0" collapsed="false">
      <c r="O9" s="0" t="n">
        <v>0</v>
      </c>
      <c r="P9" s="0" t="n">
        <v>0</v>
      </c>
      <c r="Q9" s="0" t="n">
        <v>0</v>
      </c>
      <c r="R9" s="0" t="n">
        <v>0</v>
      </c>
      <c r="S9" s="0" t="n">
        <v>0</v>
      </c>
      <c r="T9" s="0" t="n">
        <f aca="false">175/4</f>
        <v>43.75</v>
      </c>
      <c r="U9" s="0" t="n">
        <v>50</v>
      </c>
      <c r="V9" s="0" t="n">
        <v>0</v>
      </c>
      <c r="W9" s="0" t="n">
        <v>0</v>
      </c>
      <c r="X9" s="0" t="n">
        <v>0</v>
      </c>
      <c r="Y9" s="0" t="n">
        <v>0</v>
      </c>
      <c r="Z9" s="0" t="n">
        <v>0</v>
      </c>
      <c r="AA9" s="0" t="n">
        <f aca="false">30/4</f>
        <v>7.5</v>
      </c>
      <c r="AB9" s="0" t="n">
        <v>12.5</v>
      </c>
      <c r="AC9" s="0" t="n">
        <v>0</v>
      </c>
      <c r="AD9" s="0" t="n">
        <v>0</v>
      </c>
      <c r="AE9" s="0" t="n">
        <v>0</v>
      </c>
      <c r="AF9" s="0" t="n">
        <v>0</v>
      </c>
      <c r="AG9" s="0" t="n">
        <v>0</v>
      </c>
      <c r="AH9" s="0" t="n">
        <v>0</v>
      </c>
      <c r="AI9" s="0" t="n">
        <v>0</v>
      </c>
      <c r="AJ9" s="0" t="n">
        <v>0</v>
      </c>
      <c r="AK9" s="0" t="n">
        <v>0</v>
      </c>
      <c r="AL9" s="0" t="n">
        <v>0</v>
      </c>
      <c r="AM9" s="0" t="n">
        <v>0</v>
      </c>
      <c r="AN9" s="0" t="n">
        <v>0</v>
      </c>
      <c r="AO9" s="0" t="n">
        <v>0</v>
      </c>
      <c r="AP9" s="0" t="n">
        <v>0</v>
      </c>
      <c r="AQ9" s="0" t="n">
        <v>0</v>
      </c>
      <c r="AR9" s="0" t="n">
        <v>0</v>
      </c>
      <c r="AS9" s="0" t="n">
        <v>0</v>
      </c>
      <c r="AT9" s="0" t="n">
        <v>0</v>
      </c>
      <c r="AU9" s="0" t="n">
        <v>0</v>
      </c>
      <c r="AV9" s="0" t="n">
        <v>0</v>
      </c>
      <c r="AW9" s="0" t="n">
        <v>0</v>
      </c>
      <c r="AX9" s="0" t="n">
        <v>0</v>
      </c>
      <c r="AY9" s="0" t="s">
        <v>438</v>
      </c>
      <c r="AZ9" s="0" t="s">
        <v>88</v>
      </c>
    </row>
    <row r="10" customFormat="false" ht="13.8" hidden="false" customHeight="false" outlineLevel="0" collapsed="false">
      <c r="O10" s="0" t="n">
        <v>0</v>
      </c>
      <c r="P10" s="0" t="n">
        <v>0</v>
      </c>
      <c r="Q10" s="0" t="n">
        <v>0</v>
      </c>
      <c r="R10" s="0" t="n">
        <v>0</v>
      </c>
      <c r="S10" s="0" t="n">
        <v>0</v>
      </c>
      <c r="T10" s="0" t="n">
        <v>0</v>
      </c>
      <c r="U10" s="0" t="n">
        <v>0</v>
      </c>
      <c r="V10" s="0" t="n">
        <v>0</v>
      </c>
      <c r="W10" s="0" t="n">
        <v>0</v>
      </c>
      <c r="X10" s="0" t="n">
        <v>0</v>
      </c>
      <c r="Y10" s="0" t="n">
        <v>0</v>
      </c>
      <c r="Z10" s="0" t="n">
        <v>10</v>
      </c>
      <c r="AA10" s="0" t="n">
        <v>0</v>
      </c>
      <c r="AB10" s="0" t="n">
        <f aca="false">500/4</f>
        <v>125</v>
      </c>
      <c r="AC10" s="0" t="n">
        <v>10</v>
      </c>
      <c r="AD10" s="0" t="n">
        <v>0</v>
      </c>
      <c r="AE10" s="0" t="n">
        <v>0</v>
      </c>
      <c r="AF10" s="0" t="n">
        <v>0</v>
      </c>
      <c r="AG10" s="0" t="n">
        <v>0</v>
      </c>
      <c r="AH10" s="0" t="n">
        <v>0</v>
      </c>
      <c r="AI10" s="0" t="n">
        <v>0</v>
      </c>
      <c r="AJ10" s="0" t="n">
        <v>0</v>
      </c>
      <c r="AK10" s="0" t="n">
        <v>0</v>
      </c>
      <c r="AL10" s="0" t="n">
        <v>0</v>
      </c>
      <c r="AM10" s="0" t="n">
        <v>0</v>
      </c>
      <c r="AN10" s="0" t="n">
        <v>0</v>
      </c>
      <c r="AO10" s="0" t="n">
        <v>0</v>
      </c>
      <c r="AP10" s="0" t="n">
        <v>0</v>
      </c>
      <c r="AQ10" s="0" t="n">
        <v>0</v>
      </c>
      <c r="AR10" s="0" t="n">
        <v>3.8</v>
      </c>
      <c r="AS10" s="0" t="n">
        <v>0</v>
      </c>
      <c r="AT10" s="0" t="n">
        <v>1.25</v>
      </c>
      <c r="AU10" s="0" t="n">
        <v>0</v>
      </c>
      <c r="AV10" s="0" t="n">
        <f aca="false">5/4</f>
        <v>1.25</v>
      </c>
      <c r="AW10" s="0" t="n">
        <v>0</v>
      </c>
      <c r="AX10" s="0" t="n">
        <v>0</v>
      </c>
      <c r="AY10" s="0" t="s">
        <v>439</v>
      </c>
      <c r="AZ10" s="0" t="s">
        <v>88</v>
      </c>
    </row>
    <row r="11" customFormat="false" ht="13.8" hidden="false" customHeight="false" outlineLevel="0" collapsed="false">
      <c r="O11" s="0" t="n">
        <v>0</v>
      </c>
      <c r="P11" s="0" t="n">
        <v>0</v>
      </c>
      <c r="Q11" s="0" t="n">
        <v>0</v>
      </c>
      <c r="R11" s="0" t="n">
        <f aca="false">350/4</f>
        <v>87.5</v>
      </c>
      <c r="S11" s="0" t="n">
        <v>0</v>
      </c>
      <c r="T11" s="0" t="n">
        <v>0</v>
      </c>
      <c r="U11" s="0" t="n">
        <v>0</v>
      </c>
      <c r="V11" s="0" t="n">
        <v>0</v>
      </c>
      <c r="W11" s="0" t="n">
        <v>0</v>
      </c>
      <c r="X11" s="0" t="n">
        <v>0</v>
      </c>
      <c r="Y11" s="0" t="n">
        <v>0</v>
      </c>
      <c r="Z11" s="0" t="n">
        <v>0</v>
      </c>
      <c r="AA11" s="0" t="n">
        <v>0</v>
      </c>
      <c r="AB11" s="0" t="n">
        <v>0</v>
      </c>
      <c r="AC11" s="0" t="n">
        <v>0</v>
      </c>
      <c r="AD11" s="0" t="n">
        <v>0</v>
      </c>
      <c r="AE11" s="0" t="n">
        <v>0</v>
      </c>
      <c r="AF11" s="0" t="n">
        <v>0</v>
      </c>
      <c r="AG11" s="0" t="n">
        <v>0</v>
      </c>
      <c r="AH11" s="0" t="n">
        <v>0</v>
      </c>
      <c r="AI11" s="0" t="n">
        <v>0</v>
      </c>
      <c r="AJ11" s="0" t="n">
        <v>0</v>
      </c>
      <c r="AK11" s="0" t="n">
        <v>50</v>
      </c>
      <c r="AL11" s="0" t="n">
        <v>0</v>
      </c>
      <c r="AM11" s="0" t="n">
        <v>0</v>
      </c>
      <c r="AN11" s="0" t="n">
        <v>0</v>
      </c>
      <c r="AO11" s="0" t="n">
        <v>0</v>
      </c>
      <c r="AP11" s="0" t="n">
        <v>0</v>
      </c>
      <c r="AQ11" s="0" t="n">
        <v>0</v>
      </c>
      <c r="AR11" s="0" t="n">
        <v>0</v>
      </c>
      <c r="AS11" s="0" t="n">
        <v>0</v>
      </c>
      <c r="AT11" s="0" t="n">
        <f aca="false">0.36/4</f>
        <v>0.09</v>
      </c>
      <c r="AU11" s="0" t="n">
        <v>0</v>
      </c>
      <c r="AV11" s="0" t="n">
        <v>0</v>
      </c>
      <c r="AW11" s="0" t="n">
        <v>0</v>
      </c>
      <c r="AX11" s="0" t="n">
        <v>0</v>
      </c>
      <c r="AY11" s="0" t="s">
        <v>440</v>
      </c>
      <c r="AZ11" s="0" t="s">
        <v>88</v>
      </c>
    </row>
    <row r="12" customFormat="false" ht="13.8" hidden="false" customHeight="false" outlineLevel="0" collapsed="false">
      <c r="O12" s="0" t="n">
        <v>0</v>
      </c>
      <c r="P12" s="0" t="n">
        <v>0</v>
      </c>
      <c r="Q12" s="0" t="n">
        <v>0</v>
      </c>
      <c r="R12" s="0" t="n">
        <v>0</v>
      </c>
      <c r="S12" s="0" t="n">
        <v>0</v>
      </c>
      <c r="T12" s="0" t="n">
        <v>60</v>
      </c>
      <c r="U12" s="0" t="n">
        <v>0</v>
      </c>
      <c r="V12" s="0" t="n">
        <v>0</v>
      </c>
      <c r="W12" s="0" t="n">
        <v>0</v>
      </c>
      <c r="X12" s="0" t="n">
        <v>0</v>
      </c>
      <c r="Y12" s="0" t="n">
        <v>0</v>
      </c>
      <c r="Z12" s="0" t="n">
        <v>0</v>
      </c>
      <c r="AA12" s="0" t="n">
        <f aca="false">201/2</f>
        <v>100.5</v>
      </c>
      <c r="AB12" s="0" t="n">
        <v>0</v>
      </c>
      <c r="AC12" s="0" t="n">
        <f aca="false">42.6/2</f>
        <v>21.3</v>
      </c>
      <c r="AD12" s="0" t="n">
        <v>0</v>
      </c>
      <c r="AE12" s="0" t="n">
        <v>0</v>
      </c>
      <c r="AF12" s="0" t="n">
        <v>0</v>
      </c>
      <c r="AG12" s="0" t="n">
        <v>0</v>
      </c>
      <c r="AH12" s="0" t="n">
        <v>0</v>
      </c>
      <c r="AI12" s="0" t="n">
        <v>0</v>
      </c>
      <c r="AJ12" s="0" t="n">
        <v>0</v>
      </c>
      <c r="AK12" s="0" t="n">
        <v>0</v>
      </c>
      <c r="AL12" s="0" t="n">
        <v>0</v>
      </c>
      <c r="AM12" s="0" t="n">
        <v>0</v>
      </c>
      <c r="AN12" s="0" t="n">
        <v>0</v>
      </c>
      <c r="AO12" s="0" t="n">
        <v>0</v>
      </c>
      <c r="AP12" s="0" t="n">
        <v>0</v>
      </c>
      <c r="AQ12" s="0" t="n">
        <v>0</v>
      </c>
      <c r="AR12" s="0" t="n">
        <v>0</v>
      </c>
      <c r="AS12" s="0" t="n">
        <v>0</v>
      </c>
      <c r="AT12" s="0" t="n">
        <f aca="false">0.36/2</f>
        <v>0.18</v>
      </c>
      <c r="AU12" s="0" t="n">
        <v>0</v>
      </c>
      <c r="AV12" s="0" t="n">
        <v>0</v>
      </c>
      <c r="AW12" s="0" t="n">
        <v>0</v>
      </c>
      <c r="AX12" s="0" t="n">
        <v>0</v>
      </c>
      <c r="AY12" s="0" t="s">
        <v>441</v>
      </c>
      <c r="AZ12" s="0" t="s">
        <v>278</v>
      </c>
    </row>
    <row r="13" customFormat="false" ht="13.8" hidden="false" customHeight="false" outlineLevel="0" collapsed="false">
      <c r="O13" s="0" t="n">
        <v>0</v>
      </c>
      <c r="P13" s="0" t="n">
        <v>100</v>
      </c>
      <c r="Q13" s="0" t="n">
        <v>50</v>
      </c>
      <c r="R13" s="0" t="n">
        <v>0</v>
      </c>
      <c r="S13" s="0" t="n">
        <v>5.62</v>
      </c>
      <c r="T13" s="0" t="n">
        <v>0</v>
      </c>
      <c r="U13" s="0" t="n">
        <v>0</v>
      </c>
      <c r="V13" s="0" t="n">
        <v>0</v>
      </c>
      <c r="W13" s="0" t="n">
        <v>0</v>
      </c>
      <c r="X13" s="0" t="n">
        <v>0</v>
      </c>
      <c r="Y13" s="0" t="n">
        <v>0</v>
      </c>
      <c r="Z13" s="0" t="n">
        <v>0</v>
      </c>
      <c r="AA13" s="0" t="n">
        <v>0</v>
      </c>
      <c r="AB13" s="0" t="n">
        <v>0</v>
      </c>
      <c r="AC13" s="0" t="n">
        <v>0</v>
      </c>
      <c r="AD13" s="0" t="n">
        <v>0</v>
      </c>
      <c r="AE13" s="0" t="n">
        <v>0</v>
      </c>
      <c r="AF13" s="0" t="n">
        <v>0</v>
      </c>
      <c r="AG13" s="0" t="n">
        <v>0</v>
      </c>
      <c r="AH13" s="0" t="n">
        <v>0</v>
      </c>
      <c r="AI13" s="0" t="n">
        <v>0</v>
      </c>
      <c r="AJ13" s="0" t="n">
        <v>0</v>
      </c>
      <c r="AK13" s="0" t="n">
        <v>20.25</v>
      </c>
      <c r="AL13" s="0" t="n">
        <v>0</v>
      </c>
      <c r="AM13" s="0" t="n">
        <v>0</v>
      </c>
      <c r="AN13" s="0" t="n">
        <v>0</v>
      </c>
      <c r="AO13" s="0" t="n">
        <v>0</v>
      </c>
      <c r="AP13" s="0" t="n">
        <v>1.5</v>
      </c>
      <c r="AQ13" s="0" t="n">
        <v>110</v>
      </c>
      <c r="AR13" s="0" t="n">
        <v>0</v>
      </c>
      <c r="AS13" s="0" t="n">
        <v>0</v>
      </c>
      <c r="AT13" s="0" t="n">
        <v>2.5</v>
      </c>
      <c r="AU13" s="0" t="n">
        <v>0</v>
      </c>
      <c r="AV13" s="0" t="n">
        <v>2.5</v>
      </c>
      <c r="AW13" s="0" t="n">
        <v>0</v>
      </c>
      <c r="AX13" s="0" t="n">
        <v>0</v>
      </c>
      <c r="AY13" s="0" t="s">
        <v>442</v>
      </c>
      <c r="AZ13" s="0" t="s">
        <v>278</v>
      </c>
    </row>
    <row r="14" customFormat="false" ht="13.8" hidden="false" customHeight="false" outlineLevel="0" collapsed="false">
      <c r="O14" s="0" t="n">
        <v>0</v>
      </c>
      <c r="P14" s="0" t="n">
        <v>0</v>
      </c>
      <c r="Q14" s="0" t="n">
        <v>0</v>
      </c>
      <c r="R14" s="0" t="n">
        <v>0</v>
      </c>
      <c r="S14" s="0" t="n">
        <v>0</v>
      </c>
      <c r="T14" s="0" t="n">
        <v>0</v>
      </c>
      <c r="U14" s="0" t="n">
        <v>0</v>
      </c>
      <c r="V14" s="0" t="n">
        <v>0</v>
      </c>
      <c r="W14" s="0" t="n">
        <v>0</v>
      </c>
      <c r="X14" s="0" t="n">
        <v>0</v>
      </c>
      <c r="Y14" s="0" t="n">
        <v>0</v>
      </c>
      <c r="Z14" s="0" t="n">
        <v>0</v>
      </c>
      <c r="AA14" s="0" t="n">
        <v>0</v>
      </c>
      <c r="AB14" s="0" t="n">
        <v>0</v>
      </c>
      <c r="AC14" s="0" t="n">
        <v>0</v>
      </c>
      <c r="AD14" s="0" t="n">
        <v>0</v>
      </c>
      <c r="AE14" s="0" t="n">
        <v>0</v>
      </c>
      <c r="AF14" s="0" t="n">
        <v>0</v>
      </c>
      <c r="AG14" s="0" t="n">
        <v>0</v>
      </c>
      <c r="AH14" s="0" t="n">
        <v>0</v>
      </c>
      <c r="AI14" s="0" t="n">
        <v>0</v>
      </c>
      <c r="AJ14" s="0" t="n">
        <v>0</v>
      </c>
      <c r="AK14" s="0" t="n">
        <f aca="false">150/4</f>
        <v>37.5</v>
      </c>
      <c r="AL14" s="0" t="n">
        <v>0</v>
      </c>
      <c r="AM14" s="0" t="n">
        <v>0</v>
      </c>
      <c r="AN14" s="0" t="n">
        <v>0</v>
      </c>
      <c r="AO14" s="0" t="n">
        <v>0</v>
      </c>
      <c r="AP14" s="0" t="n">
        <v>3</v>
      </c>
      <c r="AQ14" s="0" t="n">
        <v>250</v>
      </c>
      <c r="AR14" s="0" t="n">
        <v>0</v>
      </c>
      <c r="AS14" s="0" t="n">
        <v>0</v>
      </c>
      <c r="AT14" s="0" t="n">
        <v>0</v>
      </c>
      <c r="AU14" s="0" t="n">
        <v>0</v>
      </c>
      <c r="AV14" s="0" t="n">
        <v>0</v>
      </c>
      <c r="AW14" s="0" t="n">
        <v>0</v>
      </c>
      <c r="AX14" s="0" t="n">
        <v>0</v>
      </c>
      <c r="AY14" s="0" t="s">
        <v>443</v>
      </c>
      <c r="AZ14" s="0" t="s">
        <v>164</v>
      </c>
    </row>
    <row r="15" customFormat="false" ht="13.8" hidden="false" customHeight="false" outlineLevel="0" collapsed="false">
      <c r="O15" s="0" t="n">
        <v>0</v>
      </c>
      <c r="P15" s="0" t="n">
        <v>0</v>
      </c>
      <c r="Q15" s="0" t="n">
        <v>0</v>
      </c>
      <c r="R15" s="0" t="n">
        <v>0</v>
      </c>
      <c r="S15" s="0" t="n">
        <v>0</v>
      </c>
      <c r="T15" s="0" t="n">
        <v>0</v>
      </c>
      <c r="U15" s="0" t="n">
        <v>0</v>
      </c>
      <c r="V15" s="0" t="n">
        <v>0</v>
      </c>
      <c r="W15" s="0" t="n">
        <v>0</v>
      </c>
      <c r="X15" s="0" t="n">
        <v>0</v>
      </c>
      <c r="Y15" s="0" t="n">
        <v>0</v>
      </c>
      <c r="Z15" s="0" t="n">
        <v>15</v>
      </c>
      <c r="AA15" s="0" t="n">
        <v>0</v>
      </c>
      <c r="AB15" s="0" t="n">
        <v>250</v>
      </c>
      <c r="AC15" s="0" t="n">
        <v>0</v>
      </c>
      <c r="AD15" s="0" t="n">
        <v>0</v>
      </c>
      <c r="AE15" s="0" t="n">
        <v>0</v>
      </c>
      <c r="AF15" s="0" t="n">
        <v>0</v>
      </c>
      <c r="AG15" s="0" t="n">
        <v>0</v>
      </c>
      <c r="AH15" s="0" t="n">
        <v>0</v>
      </c>
      <c r="AI15" s="0" t="n">
        <v>0</v>
      </c>
      <c r="AJ15" s="0" t="n">
        <v>0</v>
      </c>
      <c r="AK15" s="0" t="n">
        <v>13.5</v>
      </c>
      <c r="AL15" s="0" t="n">
        <v>0</v>
      </c>
      <c r="AM15" s="0" t="n">
        <v>0</v>
      </c>
      <c r="AN15" s="0" t="n">
        <v>0</v>
      </c>
      <c r="AO15" s="0" t="n">
        <v>0</v>
      </c>
      <c r="AP15" s="0" t="n">
        <v>0</v>
      </c>
      <c r="AQ15" s="0" t="n">
        <v>0</v>
      </c>
      <c r="AR15" s="0" t="n">
        <v>0</v>
      </c>
      <c r="AS15" s="0" t="n">
        <v>0</v>
      </c>
      <c r="AT15" s="0" t="n">
        <f aca="false">2.5/2</f>
        <v>1.25</v>
      </c>
      <c r="AU15" s="0" t="n">
        <v>0</v>
      </c>
      <c r="AV15" s="0" t="n">
        <v>1.25</v>
      </c>
      <c r="AW15" s="0" t="n">
        <v>0</v>
      </c>
      <c r="AX15" s="0" t="n">
        <v>0</v>
      </c>
      <c r="AY15" s="0" t="s">
        <v>444</v>
      </c>
      <c r="AZ15" s="0" t="s">
        <v>278</v>
      </c>
    </row>
    <row r="16" customFormat="false" ht="13.8" hidden="false" customHeight="false" outlineLevel="0" collapsed="false">
      <c r="O16" s="0" t="n">
        <f aca="false">75/4</f>
        <v>18.75</v>
      </c>
      <c r="P16" s="0" t="n">
        <v>0</v>
      </c>
      <c r="Q16" s="0" t="n">
        <v>0</v>
      </c>
      <c r="R16" s="0" t="n">
        <v>0</v>
      </c>
      <c r="S16" s="0" t="n">
        <f aca="false">18/4</f>
        <v>4.5</v>
      </c>
      <c r="T16" s="0" t="n">
        <v>7.5</v>
      </c>
      <c r="U16" s="0" t="n">
        <v>0</v>
      </c>
      <c r="V16" s="0" t="n">
        <v>0</v>
      </c>
      <c r="W16" s="0" t="n">
        <v>0</v>
      </c>
      <c r="X16" s="0" t="n">
        <v>0</v>
      </c>
      <c r="Y16" s="0" t="n">
        <v>0</v>
      </c>
      <c r="Z16" s="0" t="n">
        <v>0</v>
      </c>
      <c r="AA16" s="0" t="n">
        <v>0</v>
      </c>
      <c r="AB16" s="0" t="n">
        <v>0</v>
      </c>
      <c r="AC16" s="0" t="n">
        <v>40</v>
      </c>
      <c r="AD16" s="0" t="n">
        <v>0</v>
      </c>
      <c r="AE16" s="0" t="n">
        <v>0</v>
      </c>
      <c r="AF16" s="0" t="n">
        <v>0</v>
      </c>
      <c r="AG16" s="0" t="n">
        <v>0</v>
      </c>
      <c r="AH16" s="0" t="n">
        <v>0</v>
      </c>
      <c r="AI16" s="0" t="n">
        <v>0</v>
      </c>
      <c r="AJ16" s="0" t="n">
        <v>0</v>
      </c>
      <c r="AK16" s="0" t="n">
        <v>0</v>
      </c>
      <c r="AL16" s="0" t="n">
        <v>0</v>
      </c>
      <c r="AM16" s="0" t="n">
        <v>0</v>
      </c>
      <c r="AN16" s="0" t="n">
        <v>0</v>
      </c>
      <c r="AO16" s="0" t="n">
        <v>0</v>
      </c>
      <c r="AP16" s="0" t="n">
        <f aca="false">2.8/4</f>
        <v>0.7</v>
      </c>
      <c r="AQ16" s="0" t="n">
        <v>0</v>
      </c>
      <c r="AR16" s="0" t="n">
        <v>0</v>
      </c>
      <c r="AS16" s="0" t="n">
        <v>0</v>
      </c>
      <c r="AT16" s="0" t="n">
        <v>0</v>
      </c>
      <c r="AU16" s="0" t="n">
        <v>0</v>
      </c>
      <c r="AV16" s="0" t="n">
        <v>0</v>
      </c>
      <c r="AW16" s="0" t="n">
        <v>0</v>
      </c>
      <c r="AX16" s="0" t="n">
        <v>0</v>
      </c>
      <c r="AY16" s="0" t="s">
        <v>445</v>
      </c>
      <c r="AZ16" s="0" t="s">
        <v>88</v>
      </c>
    </row>
    <row r="17" customFormat="false" ht="13.8" hidden="false" customHeight="false" outlineLevel="0" collapsed="false">
      <c r="O17" s="0" t="n">
        <v>0</v>
      </c>
      <c r="P17" s="0" t="n">
        <v>0</v>
      </c>
      <c r="Q17" s="0" t="n">
        <v>0</v>
      </c>
      <c r="R17" s="0" t="n">
        <v>0</v>
      </c>
      <c r="S17" s="0" t="n">
        <v>0</v>
      </c>
      <c r="T17" s="0" t="n">
        <v>0</v>
      </c>
      <c r="U17" s="0" t="n">
        <v>0</v>
      </c>
      <c r="V17" s="0" t="n">
        <v>0</v>
      </c>
      <c r="W17" s="0" t="n">
        <v>0</v>
      </c>
      <c r="X17" s="0" t="n">
        <v>0</v>
      </c>
      <c r="Y17" s="0" t="n">
        <v>0</v>
      </c>
      <c r="Z17" s="0" t="n">
        <v>0</v>
      </c>
      <c r="AA17" s="0" t="n">
        <v>0</v>
      </c>
      <c r="AB17" s="0" t="n">
        <v>0</v>
      </c>
      <c r="AC17" s="0" t="n">
        <v>0</v>
      </c>
      <c r="AD17" s="0" t="n">
        <v>0</v>
      </c>
      <c r="AE17" s="0" t="n">
        <v>0</v>
      </c>
      <c r="AF17" s="0" t="n">
        <v>0</v>
      </c>
      <c r="AG17" s="0" t="n">
        <v>0</v>
      </c>
      <c r="AH17" s="0" t="n">
        <v>0</v>
      </c>
      <c r="AI17" s="0" t="n">
        <v>0</v>
      </c>
      <c r="AJ17" s="0" t="n">
        <v>0</v>
      </c>
      <c r="AK17" s="0" t="n">
        <v>9</v>
      </c>
      <c r="AL17" s="0" t="n">
        <v>0</v>
      </c>
      <c r="AM17" s="0" t="n">
        <v>0</v>
      </c>
      <c r="AN17" s="0" t="n">
        <v>0</v>
      </c>
      <c r="AO17" s="0" t="n">
        <v>0</v>
      </c>
      <c r="AP17" s="0" t="n">
        <f aca="false">6/3</f>
        <v>2</v>
      </c>
      <c r="AQ17" s="0" t="n">
        <v>0</v>
      </c>
      <c r="AR17" s="0" t="n">
        <v>4.16</v>
      </c>
      <c r="AS17" s="0" t="n">
        <v>0</v>
      </c>
      <c r="AT17" s="0" t="n">
        <v>0.41</v>
      </c>
      <c r="AU17" s="0" t="n">
        <v>0</v>
      </c>
      <c r="AV17" s="0" t="n">
        <v>0</v>
      </c>
      <c r="AW17" s="0" t="n">
        <v>0</v>
      </c>
      <c r="AX17" s="0" t="n">
        <v>0</v>
      </c>
      <c r="AY17" s="0" t="s">
        <v>445</v>
      </c>
      <c r="AZ17" s="4" t="s">
        <v>208</v>
      </c>
    </row>
    <row r="18" customFormat="false" ht="13.8" hidden="false" customHeight="false" outlineLevel="0" collapsed="false">
      <c r="O18" s="0" t="n">
        <v>0</v>
      </c>
      <c r="P18" s="0" t="n">
        <v>0</v>
      </c>
      <c r="Q18" s="0" t="n">
        <v>0</v>
      </c>
      <c r="R18" s="0" t="n">
        <v>0</v>
      </c>
      <c r="S18" s="0" t="n">
        <v>0</v>
      </c>
      <c r="T18" s="0" t="n">
        <v>0</v>
      </c>
      <c r="U18" s="0" t="n">
        <v>0</v>
      </c>
      <c r="V18" s="0" t="n">
        <v>0</v>
      </c>
      <c r="W18" s="0" t="n">
        <v>0</v>
      </c>
      <c r="X18" s="0" t="n">
        <v>0</v>
      </c>
      <c r="Y18" s="0" t="n">
        <v>0</v>
      </c>
      <c r="Z18" s="0" t="n">
        <v>0</v>
      </c>
      <c r="AA18" s="0" t="n">
        <v>0</v>
      </c>
      <c r="AB18" s="0" t="n">
        <v>0</v>
      </c>
      <c r="AC18" s="0" t="n">
        <v>0</v>
      </c>
      <c r="AD18" s="0" t="n">
        <v>0</v>
      </c>
      <c r="AE18" s="0" t="n">
        <v>0</v>
      </c>
      <c r="AF18" s="0" t="n">
        <v>0</v>
      </c>
      <c r="AG18" s="0" t="n">
        <v>0</v>
      </c>
      <c r="AH18" s="0" t="n">
        <v>0</v>
      </c>
      <c r="AI18" s="0" t="n">
        <v>0</v>
      </c>
      <c r="AJ18" s="0" t="n">
        <v>0</v>
      </c>
      <c r="AK18" s="0" t="n">
        <v>13.5</v>
      </c>
      <c r="AL18" s="0" t="n">
        <v>0</v>
      </c>
      <c r="AM18" s="0" t="n">
        <v>0</v>
      </c>
      <c r="AN18" s="0" t="n">
        <v>0</v>
      </c>
      <c r="AO18" s="0" t="n">
        <v>0</v>
      </c>
      <c r="AP18" s="0" t="n">
        <v>2</v>
      </c>
      <c r="AQ18" s="0" t="n">
        <v>0</v>
      </c>
      <c r="AR18" s="0" t="n">
        <v>8.33</v>
      </c>
      <c r="AS18" s="0" t="n">
        <v>0</v>
      </c>
      <c r="AT18" s="0" t="n">
        <v>0.41</v>
      </c>
      <c r="AU18" s="0" t="n">
        <v>0</v>
      </c>
      <c r="AV18" s="0" t="n">
        <v>0</v>
      </c>
      <c r="AW18" s="0" t="n">
        <v>0</v>
      </c>
      <c r="AX18" s="0" t="n">
        <v>0</v>
      </c>
      <c r="AY18" s="0" t="s">
        <v>446</v>
      </c>
      <c r="AZ18" s="4" t="s">
        <v>208</v>
      </c>
    </row>
    <row r="19" customFormat="false" ht="13.8" hidden="false" customHeight="false" outlineLevel="0" collapsed="false">
      <c r="O19" s="0" t="n">
        <v>0</v>
      </c>
      <c r="P19" s="0" t="n">
        <v>0</v>
      </c>
      <c r="Q19" s="0" t="n">
        <v>0</v>
      </c>
      <c r="R19" s="0" t="n">
        <v>0</v>
      </c>
      <c r="S19" s="0" t="n">
        <v>0</v>
      </c>
      <c r="T19" s="0" t="n">
        <f aca="false">240/4</f>
        <v>60</v>
      </c>
      <c r="U19" s="0" t="n">
        <v>0</v>
      </c>
      <c r="V19" s="0" t="n">
        <v>0</v>
      </c>
      <c r="W19" s="0" t="n">
        <v>0</v>
      </c>
      <c r="X19" s="0" t="n">
        <v>0</v>
      </c>
      <c r="Y19" s="0" t="n">
        <v>0</v>
      </c>
      <c r="Z19" s="0" t="n">
        <v>0</v>
      </c>
      <c r="AA19" s="0" t="n">
        <v>0</v>
      </c>
      <c r="AB19" s="0" t="n">
        <v>0</v>
      </c>
      <c r="AC19" s="0" t="n">
        <f aca="false">57/4</f>
        <v>14.25</v>
      </c>
      <c r="AD19" s="0" t="n">
        <v>0</v>
      </c>
      <c r="AE19" s="0" t="n">
        <v>0</v>
      </c>
      <c r="AF19" s="0" t="n">
        <v>0</v>
      </c>
      <c r="AG19" s="0" t="n">
        <v>0</v>
      </c>
      <c r="AH19" s="0" t="n">
        <v>0</v>
      </c>
      <c r="AI19" s="0" t="n">
        <v>0</v>
      </c>
      <c r="AJ19" s="0" t="n">
        <v>0</v>
      </c>
      <c r="AK19" s="0" t="n">
        <v>0</v>
      </c>
      <c r="AL19" s="0" t="n">
        <v>0</v>
      </c>
      <c r="AM19" s="0" t="n">
        <v>0</v>
      </c>
      <c r="AN19" s="0" t="n">
        <v>0</v>
      </c>
      <c r="AO19" s="0" t="n">
        <v>0</v>
      </c>
      <c r="AP19" s="0" t="n">
        <f aca="false">3/4</f>
        <v>0.75</v>
      </c>
      <c r="AQ19" s="0" t="n">
        <v>0</v>
      </c>
      <c r="AR19" s="0" t="n">
        <v>1.56</v>
      </c>
      <c r="AS19" s="0" t="n">
        <v>0</v>
      </c>
      <c r="AT19" s="0" t="n">
        <v>0</v>
      </c>
      <c r="AU19" s="0" t="n">
        <v>0</v>
      </c>
      <c r="AV19" s="0" t="n">
        <v>0</v>
      </c>
      <c r="AW19" s="0" t="n">
        <v>0</v>
      </c>
      <c r="AX19" s="0" t="n">
        <v>0</v>
      </c>
      <c r="AY19" s="0" t="s">
        <v>447</v>
      </c>
      <c r="AZ19" s="0" t="s">
        <v>88</v>
      </c>
    </row>
    <row r="20" customFormat="false" ht="13.8" hidden="false" customHeight="false" outlineLevel="0" collapsed="false">
      <c r="O20" s="0" t="n">
        <v>0</v>
      </c>
      <c r="P20" s="0" t="n">
        <v>0</v>
      </c>
      <c r="Q20" s="0" t="n">
        <v>0</v>
      </c>
      <c r="R20" s="0" t="n">
        <v>0</v>
      </c>
      <c r="S20" s="0" t="n">
        <v>0</v>
      </c>
      <c r="T20" s="0" t="n">
        <v>0</v>
      </c>
      <c r="U20" s="0" t="n">
        <v>0</v>
      </c>
      <c r="V20" s="0" t="n">
        <v>0</v>
      </c>
      <c r="W20" s="0" t="n">
        <v>0</v>
      </c>
      <c r="X20" s="0" t="n">
        <v>0</v>
      </c>
      <c r="Y20" s="0" t="n">
        <v>0</v>
      </c>
      <c r="Z20" s="0" t="n">
        <v>0</v>
      </c>
      <c r="AA20" s="0" t="n">
        <v>0</v>
      </c>
      <c r="AB20" s="0" t="n">
        <v>0</v>
      </c>
      <c r="AC20" s="0" t="n">
        <v>0</v>
      </c>
      <c r="AD20" s="0" t="n">
        <v>0</v>
      </c>
      <c r="AE20" s="0" t="n">
        <v>0</v>
      </c>
      <c r="AF20" s="0" t="n">
        <v>0</v>
      </c>
      <c r="AG20" s="0" t="n">
        <v>0</v>
      </c>
      <c r="AH20" s="0" t="n">
        <v>0</v>
      </c>
      <c r="AI20" s="0" t="n">
        <v>0</v>
      </c>
      <c r="AJ20" s="0" t="n">
        <v>0</v>
      </c>
      <c r="AK20" s="0" t="n">
        <v>16.87</v>
      </c>
      <c r="AL20" s="0" t="n">
        <v>0</v>
      </c>
      <c r="AM20" s="0" t="n">
        <v>3.12</v>
      </c>
      <c r="AN20" s="0" t="n">
        <v>0</v>
      </c>
      <c r="AO20" s="0" t="n">
        <v>0</v>
      </c>
      <c r="AP20" s="0" t="n">
        <f aca="false">15/4</f>
        <v>3.75</v>
      </c>
      <c r="AQ20" s="0" t="n">
        <v>200</v>
      </c>
      <c r="AR20" s="0" t="n">
        <v>0</v>
      </c>
      <c r="AS20" s="0" t="n">
        <v>0</v>
      </c>
      <c r="AT20" s="0" t="n">
        <v>1.25</v>
      </c>
      <c r="AU20" s="0" t="n">
        <v>0</v>
      </c>
      <c r="AV20" s="0" t="n">
        <v>1.25</v>
      </c>
      <c r="AW20" s="0" t="n">
        <v>0</v>
      </c>
      <c r="AX20" s="0" t="n">
        <v>0</v>
      </c>
      <c r="AY20" s="0" t="s">
        <v>448</v>
      </c>
      <c r="AZ20" s="0" t="s">
        <v>88</v>
      </c>
    </row>
    <row r="21" customFormat="false" ht="13.8" hidden="false" customHeight="false" outlineLevel="0" collapsed="false">
      <c r="O21" s="0" t="n">
        <v>0</v>
      </c>
      <c r="P21" s="0" t="n">
        <v>0</v>
      </c>
      <c r="Q21" s="0" t="n">
        <v>0</v>
      </c>
      <c r="R21" s="0" t="n">
        <v>0</v>
      </c>
      <c r="S21" s="0" t="n">
        <v>0</v>
      </c>
      <c r="T21" s="0" t="n">
        <v>0</v>
      </c>
      <c r="U21" s="0" t="n">
        <v>0</v>
      </c>
      <c r="V21" s="0" t="n">
        <v>0</v>
      </c>
      <c r="W21" s="0" t="n">
        <v>0</v>
      </c>
      <c r="X21" s="0" t="n">
        <v>0</v>
      </c>
      <c r="Y21" s="0" t="n">
        <v>0</v>
      </c>
      <c r="Z21" s="0" t="n">
        <v>0</v>
      </c>
      <c r="AA21" s="0" t="n">
        <v>0</v>
      </c>
      <c r="AB21" s="0" t="n">
        <v>0</v>
      </c>
      <c r="AC21" s="0" t="n">
        <v>0</v>
      </c>
      <c r="AD21" s="0" t="n">
        <v>0</v>
      </c>
      <c r="AE21" s="0" t="n">
        <v>0</v>
      </c>
      <c r="AF21" s="0" t="n">
        <v>0</v>
      </c>
      <c r="AG21" s="0" t="n">
        <v>0</v>
      </c>
      <c r="AH21" s="0" t="n">
        <v>0</v>
      </c>
      <c r="AI21" s="0" t="n">
        <v>0</v>
      </c>
      <c r="AJ21" s="0" t="n">
        <v>0</v>
      </c>
      <c r="AK21" s="0" t="n">
        <v>3.37</v>
      </c>
      <c r="AL21" s="0" t="n">
        <v>0</v>
      </c>
      <c r="AM21" s="0" t="n">
        <v>0</v>
      </c>
      <c r="AN21" s="0" t="n">
        <v>0</v>
      </c>
      <c r="AO21" s="0" t="n">
        <v>0</v>
      </c>
      <c r="AP21" s="0" t="n">
        <f aca="false">3/4</f>
        <v>0.75</v>
      </c>
      <c r="AQ21" s="0" t="n">
        <f aca="false">330/4</f>
        <v>82.5</v>
      </c>
      <c r="AR21" s="0" t="n">
        <v>0</v>
      </c>
      <c r="AS21" s="0" t="n">
        <v>0</v>
      </c>
      <c r="AT21" s="0" t="n">
        <v>1.25</v>
      </c>
      <c r="AU21" s="0" t="n">
        <v>0</v>
      </c>
      <c r="AV21" s="0" t="n">
        <v>0</v>
      </c>
      <c r="AW21" s="0" t="n">
        <v>0</v>
      </c>
      <c r="AX21" s="0" t="n">
        <v>0</v>
      </c>
      <c r="AY21" s="0" t="s">
        <v>449</v>
      </c>
      <c r="AZ21" s="0" t="s">
        <v>88</v>
      </c>
    </row>
    <row r="22" customFormat="false" ht="13.8" hidden="false" customHeight="false" outlineLevel="0" collapsed="false">
      <c r="O22" s="0" t="n">
        <v>0</v>
      </c>
      <c r="P22" s="0" t="n">
        <v>0</v>
      </c>
      <c r="Q22" s="0" t="n">
        <v>0</v>
      </c>
      <c r="R22" s="0" t="n">
        <v>0</v>
      </c>
      <c r="S22" s="0" t="n">
        <v>0</v>
      </c>
      <c r="T22" s="0" t="n">
        <v>0</v>
      </c>
      <c r="U22" s="0" t="n">
        <v>0</v>
      </c>
      <c r="V22" s="0" t="n">
        <v>0</v>
      </c>
      <c r="W22" s="0" t="n">
        <v>0</v>
      </c>
      <c r="X22" s="0" t="n">
        <v>0</v>
      </c>
      <c r="Y22" s="0" t="n">
        <v>0</v>
      </c>
      <c r="Z22" s="0" t="n">
        <v>0</v>
      </c>
      <c r="AA22" s="0" t="n">
        <v>0</v>
      </c>
      <c r="AB22" s="0" t="n">
        <v>0</v>
      </c>
      <c r="AC22" s="0" t="n">
        <v>0</v>
      </c>
      <c r="AD22" s="0" t="n">
        <v>237</v>
      </c>
      <c r="AE22" s="0" t="n">
        <v>0</v>
      </c>
      <c r="AF22" s="0" t="n">
        <v>0</v>
      </c>
      <c r="AG22" s="0" t="n">
        <v>0</v>
      </c>
      <c r="AH22" s="0" t="n">
        <v>0</v>
      </c>
      <c r="AI22" s="0" t="n">
        <v>0</v>
      </c>
      <c r="AJ22" s="0" t="n">
        <v>0</v>
      </c>
      <c r="AK22" s="0" t="n">
        <v>0</v>
      </c>
      <c r="AL22" s="0" t="n">
        <v>118</v>
      </c>
      <c r="AM22" s="0" t="n">
        <v>0</v>
      </c>
      <c r="AN22" s="0" t="n">
        <v>0</v>
      </c>
      <c r="AO22" s="0" t="n">
        <v>0</v>
      </c>
      <c r="AP22" s="0" t="n">
        <v>2.8</v>
      </c>
      <c r="AQ22" s="0" t="n">
        <v>0</v>
      </c>
      <c r="AR22" s="0" t="n">
        <v>0</v>
      </c>
      <c r="AS22" s="0" t="n">
        <v>0</v>
      </c>
      <c r="AT22" s="0" t="n">
        <v>0</v>
      </c>
      <c r="AU22" s="0" t="n">
        <v>0</v>
      </c>
      <c r="AV22" s="0" t="n">
        <v>1.25</v>
      </c>
      <c r="AW22" s="0" t="n">
        <v>0</v>
      </c>
      <c r="AX22" s="0" t="n">
        <v>0</v>
      </c>
      <c r="AY22" s="0" t="s">
        <v>450</v>
      </c>
      <c r="AZ22" s="0" t="s">
        <v>241</v>
      </c>
    </row>
    <row r="23" customFormat="false" ht="13.8" hidden="false" customHeight="false" outlineLevel="0" collapsed="false">
      <c r="O23" s="0" t="n">
        <v>0</v>
      </c>
      <c r="P23" s="0" t="n">
        <v>0</v>
      </c>
      <c r="Q23" s="0" t="n">
        <v>0</v>
      </c>
      <c r="R23" s="0" t="n">
        <v>0</v>
      </c>
      <c r="S23" s="0" t="n">
        <f aca="false">4.8/12</f>
        <v>0.4</v>
      </c>
      <c r="T23" s="0" t="n">
        <v>0</v>
      </c>
      <c r="U23" s="0" t="n">
        <v>0</v>
      </c>
      <c r="V23" s="0" t="n">
        <v>0</v>
      </c>
      <c r="W23" s="0" t="n">
        <v>0</v>
      </c>
      <c r="X23" s="0" t="n">
        <v>0</v>
      </c>
      <c r="Y23" s="0" t="n">
        <v>0</v>
      </c>
      <c r="Z23" s="0" t="n">
        <v>0</v>
      </c>
      <c r="AA23" s="0" t="n">
        <v>0</v>
      </c>
      <c r="AB23" s="0" t="n">
        <v>0</v>
      </c>
      <c r="AC23" s="0" t="n">
        <v>0</v>
      </c>
      <c r="AD23" s="0" t="n">
        <v>0</v>
      </c>
      <c r="AE23" s="0" t="n">
        <v>0</v>
      </c>
      <c r="AF23" s="0" t="n">
        <v>0</v>
      </c>
      <c r="AG23" s="0" t="n">
        <v>0</v>
      </c>
      <c r="AH23" s="0" t="n">
        <v>0</v>
      </c>
      <c r="AI23" s="0" t="n">
        <v>0</v>
      </c>
      <c r="AJ23" s="0" t="n">
        <v>0</v>
      </c>
      <c r="AK23" s="0" t="n">
        <v>0</v>
      </c>
      <c r="AL23" s="0" t="n">
        <v>0</v>
      </c>
      <c r="AM23" s="0" t="n">
        <v>1.04</v>
      </c>
      <c r="AN23" s="0" t="n">
        <v>0</v>
      </c>
      <c r="AO23" s="0" t="n">
        <v>0</v>
      </c>
      <c r="AP23" s="0" t="n">
        <f aca="false">3/12</f>
        <v>0.25</v>
      </c>
      <c r="AQ23" s="0" t="n">
        <v>0</v>
      </c>
      <c r="AR23" s="0" t="n">
        <v>0</v>
      </c>
      <c r="AS23" s="0" t="n">
        <v>0</v>
      </c>
      <c r="AT23" s="0" t="n">
        <v>0</v>
      </c>
      <c r="AU23" s="0" t="n">
        <v>0</v>
      </c>
      <c r="AV23" s="0" t="n">
        <f aca="false">0.36/12</f>
        <v>0.03</v>
      </c>
      <c r="AW23" s="0" t="n">
        <v>0</v>
      </c>
      <c r="AX23" s="0" t="n">
        <v>0</v>
      </c>
      <c r="AY23" s="0" t="s">
        <v>451</v>
      </c>
      <c r="AZ23" s="0" t="s">
        <v>372</v>
      </c>
    </row>
    <row r="24" customFormat="false" ht="13.8" hidden="false" customHeight="false" outlineLevel="0" collapsed="false">
      <c r="O24" s="0" t="n">
        <v>0</v>
      </c>
      <c r="P24" s="0" t="n">
        <v>0</v>
      </c>
      <c r="Q24" s="0" t="n">
        <v>0</v>
      </c>
      <c r="R24" s="0" t="n">
        <v>0</v>
      </c>
      <c r="S24" s="0" t="n">
        <v>0</v>
      </c>
      <c r="T24" s="0" t="n">
        <v>0</v>
      </c>
      <c r="U24" s="0" t="n">
        <v>0</v>
      </c>
      <c r="V24" s="0" t="n">
        <v>0</v>
      </c>
      <c r="W24" s="0" t="n">
        <v>0</v>
      </c>
      <c r="X24" s="0" t="n">
        <v>0</v>
      </c>
      <c r="Y24" s="0" t="n">
        <v>0</v>
      </c>
      <c r="Z24" s="0" t="n">
        <v>0</v>
      </c>
      <c r="AA24" s="0" t="n">
        <v>0</v>
      </c>
      <c r="AB24" s="0" t="n">
        <v>0</v>
      </c>
      <c r="AC24" s="0" t="n">
        <v>0</v>
      </c>
      <c r="AD24" s="0" t="n">
        <v>0</v>
      </c>
      <c r="AE24" s="0" t="n">
        <v>0</v>
      </c>
      <c r="AF24" s="0" t="n">
        <v>0</v>
      </c>
      <c r="AG24" s="0" t="n">
        <v>0</v>
      </c>
      <c r="AH24" s="0" t="n">
        <v>0</v>
      </c>
      <c r="AI24" s="0" t="n">
        <v>0</v>
      </c>
      <c r="AJ24" s="0" t="n">
        <v>0</v>
      </c>
      <c r="AK24" s="0" t="n">
        <f aca="false">237/4</f>
        <v>59.25</v>
      </c>
      <c r="AL24" s="0" t="n">
        <v>0</v>
      </c>
      <c r="AM24" s="0" t="n">
        <v>0</v>
      </c>
      <c r="AN24" s="0" t="n">
        <v>0</v>
      </c>
      <c r="AO24" s="0" t="n">
        <v>0</v>
      </c>
      <c r="AP24" s="0" t="n">
        <v>0</v>
      </c>
      <c r="AQ24" s="0" t="n">
        <f aca="false">1810/4</f>
        <v>452.5</v>
      </c>
      <c r="AR24" s="0" t="n">
        <v>0</v>
      </c>
      <c r="AS24" s="0" t="n">
        <v>0</v>
      </c>
      <c r="AT24" s="0" t="n">
        <f aca="false">10/4</f>
        <v>2.5</v>
      </c>
      <c r="AU24" s="0" t="n">
        <v>0</v>
      </c>
      <c r="AV24" s="0" t="n">
        <v>0</v>
      </c>
      <c r="AW24" s="0" t="n">
        <v>0</v>
      </c>
      <c r="AX24" s="0" t="n">
        <v>0</v>
      </c>
      <c r="AY24" s="0" t="s">
        <v>452</v>
      </c>
      <c r="AZ24" s="0" t="s">
        <v>88</v>
      </c>
    </row>
    <row r="25" customFormat="false" ht="13.8" hidden="false" customHeight="false" outlineLevel="0" collapsed="false">
      <c r="O25" s="0" t="n">
        <v>0</v>
      </c>
      <c r="P25" s="0" t="n">
        <v>0</v>
      </c>
      <c r="Q25" s="0" t="n">
        <v>0</v>
      </c>
      <c r="R25" s="0" t="n">
        <v>0</v>
      </c>
      <c r="S25" s="0" t="n">
        <v>0</v>
      </c>
      <c r="T25" s="0" t="n">
        <v>0</v>
      </c>
      <c r="U25" s="0" t="n">
        <v>0</v>
      </c>
      <c r="V25" s="0" t="n">
        <v>0</v>
      </c>
      <c r="W25" s="0" t="n">
        <v>0</v>
      </c>
      <c r="X25" s="0" t="n">
        <v>0</v>
      </c>
      <c r="Y25" s="0" t="n">
        <v>0</v>
      </c>
      <c r="Z25" s="0" t="n">
        <v>0</v>
      </c>
      <c r="AA25" s="0" t="n">
        <v>0</v>
      </c>
      <c r="AB25" s="0" t="n">
        <v>0</v>
      </c>
      <c r="AC25" s="0" t="n">
        <v>0</v>
      </c>
      <c r="AD25" s="0" t="n">
        <v>0</v>
      </c>
      <c r="AE25" s="0" t="n">
        <v>0</v>
      </c>
      <c r="AF25" s="0" t="n">
        <v>0</v>
      </c>
      <c r="AG25" s="0" t="n">
        <v>0</v>
      </c>
      <c r="AH25" s="0" t="n">
        <v>0</v>
      </c>
      <c r="AI25" s="0" t="n">
        <v>0</v>
      </c>
      <c r="AJ25" s="0" t="n">
        <v>0</v>
      </c>
      <c r="AK25" s="0" t="n">
        <v>0</v>
      </c>
      <c r="AL25" s="0" t="n">
        <v>0</v>
      </c>
      <c r="AM25" s="0" t="n">
        <v>0</v>
      </c>
      <c r="AN25" s="0" t="n">
        <v>0</v>
      </c>
      <c r="AO25" s="0" t="n">
        <v>0</v>
      </c>
      <c r="AP25" s="0" t="n">
        <v>0</v>
      </c>
      <c r="AQ25" s="0" t="n">
        <v>0</v>
      </c>
      <c r="AR25" s="0" t="n">
        <v>0</v>
      </c>
      <c r="AS25" s="0" t="n">
        <v>0</v>
      </c>
      <c r="AT25" s="0" t="n">
        <v>15</v>
      </c>
      <c r="AU25" s="0" t="n">
        <v>0</v>
      </c>
      <c r="AV25" s="0" t="n">
        <v>0</v>
      </c>
      <c r="AW25" s="0" t="n">
        <v>0</v>
      </c>
      <c r="AX25" s="0" t="n">
        <v>0</v>
      </c>
      <c r="AY25" s="0" t="s">
        <v>453</v>
      </c>
      <c r="AZ25" s="0" t="s">
        <v>278</v>
      </c>
    </row>
    <row r="26" customFormat="false" ht="13.8" hidden="false" customHeight="false" outlineLevel="0" collapsed="false">
      <c r="O26" s="0" t="n">
        <v>0</v>
      </c>
      <c r="P26" s="0" t="n">
        <v>0</v>
      </c>
      <c r="Q26" s="0" t="n">
        <v>0</v>
      </c>
      <c r="R26" s="0" t="n">
        <v>0</v>
      </c>
      <c r="S26" s="0" t="n">
        <v>0</v>
      </c>
      <c r="T26" s="0" t="n">
        <v>0</v>
      </c>
      <c r="U26" s="0" t="n">
        <v>0</v>
      </c>
      <c r="V26" s="0" t="n">
        <f aca="false">85/2</f>
        <v>42.5</v>
      </c>
      <c r="W26" s="0" t="n">
        <v>0</v>
      </c>
      <c r="X26" s="0" t="n">
        <v>0</v>
      </c>
      <c r="Y26" s="0" t="n">
        <v>0</v>
      </c>
      <c r="Z26" s="0" t="n">
        <v>5</v>
      </c>
      <c r="AA26" s="0" t="n">
        <v>0</v>
      </c>
      <c r="AB26" s="0" t="n">
        <f aca="false">177/2</f>
        <v>88.5</v>
      </c>
      <c r="AC26" s="0" t="n">
        <v>7.1</v>
      </c>
      <c r="AD26" s="0" t="n">
        <v>0</v>
      </c>
      <c r="AE26" s="0" t="n">
        <v>0</v>
      </c>
      <c r="AF26" s="0" t="n">
        <v>0</v>
      </c>
      <c r="AG26" s="0" t="n">
        <v>0</v>
      </c>
      <c r="AH26" s="0" t="n">
        <v>0</v>
      </c>
      <c r="AI26" s="0" t="n">
        <v>0</v>
      </c>
      <c r="AJ26" s="0" t="n">
        <v>0</v>
      </c>
      <c r="AK26" s="0" t="n">
        <v>0</v>
      </c>
      <c r="AL26" s="0" t="n">
        <v>0</v>
      </c>
      <c r="AM26" s="0" t="n">
        <v>0</v>
      </c>
      <c r="AN26" s="0" t="n">
        <v>0</v>
      </c>
      <c r="AO26" s="0" t="n">
        <v>0</v>
      </c>
      <c r="AP26" s="0" t="n">
        <v>0</v>
      </c>
      <c r="AQ26" s="0" t="n">
        <v>0</v>
      </c>
      <c r="AR26" s="0" t="n">
        <v>0</v>
      </c>
      <c r="AS26" s="0" t="n">
        <v>0</v>
      </c>
      <c r="AT26" s="0" t="n">
        <v>2.5</v>
      </c>
      <c r="AU26" s="0" t="n">
        <v>2.5</v>
      </c>
      <c r="AV26" s="0" t="n">
        <v>0</v>
      </c>
      <c r="AW26" s="0" t="n">
        <v>0.18</v>
      </c>
      <c r="AX26" s="0" t="n">
        <v>0</v>
      </c>
      <c r="AY26" s="0" t="s">
        <v>454</v>
      </c>
      <c r="AZ26" s="0" t="s">
        <v>278</v>
      </c>
    </row>
    <row r="27" customFormat="false" ht="13.8" hidden="false" customHeight="false" outlineLevel="0" collapsed="false">
      <c r="O27" s="0" t="n">
        <v>0</v>
      </c>
      <c r="P27" s="0" t="n">
        <v>0</v>
      </c>
      <c r="Q27" s="0" t="n">
        <v>0</v>
      </c>
      <c r="R27" s="0" t="n">
        <v>0</v>
      </c>
      <c r="S27" s="0" t="n">
        <v>0</v>
      </c>
      <c r="T27" s="0" t="n">
        <v>0</v>
      </c>
      <c r="U27" s="0" t="n">
        <v>0</v>
      </c>
      <c r="V27" s="0" t="n">
        <v>0</v>
      </c>
      <c r="W27" s="0" t="n">
        <v>0</v>
      </c>
      <c r="X27" s="0" t="n">
        <v>0</v>
      </c>
      <c r="Y27" s="0" t="n">
        <v>0</v>
      </c>
      <c r="Z27" s="0" t="n">
        <v>0</v>
      </c>
      <c r="AA27" s="0" t="n">
        <v>0</v>
      </c>
      <c r="AB27" s="0" t="n">
        <v>0</v>
      </c>
      <c r="AC27" s="0" t="n">
        <v>0</v>
      </c>
      <c r="AD27" s="0" t="n">
        <v>0</v>
      </c>
      <c r="AE27" s="0" t="n">
        <v>0</v>
      </c>
      <c r="AF27" s="0" t="n">
        <v>0</v>
      </c>
      <c r="AG27" s="0" t="n">
        <v>0</v>
      </c>
      <c r="AH27" s="0" t="n">
        <v>0</v>
      </c>
      <c r="AI27" s="0" t="n">
        <v>0</v>
      </c>
      <c r="AJ27" s="0" t="n">
        <v>0</v>
      </c>
      <c r="AK27" s="0" t="n">
        <v>0</v>
      </c>
      <c r="AL27" s="0" t="n">
        <v>0</v>
      </c>
      <c r="AM27" s="0" t="n">
        <v>0</v>
      </c>
      <c r="AN27" s="0" t="n">
        <v>100</v>
      </c>
      <c r="AO27" s="0" t="n">
        <v>0</v>
      </c>
      <c r="AP27" s="0" t="n">
        <v>9</v>
      </c>
      <c r="AQ27" s="0" t="n">
        <v>0</v>
      </c>
      <c r="AR27" s="0" t="n">
        <v>0</v>
      </c>
      <c r="AS27" s="0" t="n">
        <v>0</v>
      </c>
      <c r="AT27" s="0" t="n">
        <v>5</v>
      </c>
      <c r="AU27" s="0" t="n">
        <v>473</v>
      </c>
      <c r="AV27" s="0" t="n">
        <v>0</v>
      </c>
      <c r="AW27" s="0" t="n">
        <v>0</v>
      </c>
      <c r="AX27" s="0" t="n">
        <v>0</v>
      </c>
      <c r="AY27" s="0" t="s">
        <v>455</v>
      </c>
      <c r="AZ27" s="0" t="s">
        <v>278</v>
      </c>
    </row>
    <row r="28" customFormat="false" ht="13.8" hidden="false" customHeight="false" outlineLevel="0" collapsed="false">
      <c r="O28" s="0" t="n">
        <v>0</v>
      </c>
      <c r="P28" s="0" t="n">
        <v>0</v>
      </c>
      <c r="Q28" s="0" t="n">
        <v>0</v>
      </c>
      <c r="R28" s="0" t="n">
        <v>0</v>
      </c>
      <c r="S28" s="0" t="n">
        <v>0</v>
      </c>
      <c r="T28" s="0" t="n">
        <v>0</v>
      </c>
      <c r="U28" s="0" t="n">
        <v>0</v>
      </c>
      <c r="V28" s="0" t="n">
        <v>0</v>
      </c>
      <c r="W28" s="0" t="n">
        <v>0</v>
      </c>
      <c r="X28" s="0" t="n">
        <v>0</v>
      </c>
      <c r="Y28" s="0" t="n">
        <v>75.66</v>
      </c>
      <c r="Z28" s="0" t="n">
        <v>5</v>
      </c>
      <c r="AA28" s="0" t="n">
        <v>0</v>
      </c>
      <c r="AB28" s="0" t="n">
        <v>78.83</v>
      </c>
      <c r="AC28" s="0" t="n">
        <v>9.46</v>
      </c>
      <c r="AD28" s="0" t="n">
        <v>0</v>
      </c>
      <c r="AE28" s="0" t="n">
        <v>0</v>
      </c>
      <c r="AF28" s="0" t="n">
        <v>0</v>
      </c>
      <c r="AG28" s="0" t="n">
        <v>0</v>
      </c>
      <c r="AH28" s="0" t="n">
        <v>0</v>
      </c>
      <c r="AI28" s="0" t="n">
        <v>0</v>
      </c>
      <c r="AJ28" s="0" t="n">
        <v>0</v>
      </c>
      <c r="AK28" s="0" t="n">
        <v>0</v>
      </c>
      <c r="AL28" s="0" t="n">
        <v>0</v>
      </c>
      <c r="AM28" s="0" t="n">
        <v>0</v>
      </c>
      <c r="AN28" s="0" t="n">
        <v>0</v>
      </c>
      <c r="AO28" s="0" t="n">
        <v>0</v>
      </c>
      <c r="AP28" s="0" t="n">
        <v>0</v>
      </c>
      <c r="AQ28" s="0" t="n">
        <v>0</v>
      </c>
      <c r="AR28" s="0" t="n">
        <v>0</v>
      </c>
      <c r="AS28" s="0" t="n">
        <v>0</v>
      </c>
      <c r="AT28" s="0" t="n">
        <v>0.83</v>
      </c>
      <c r="AU28" s="0" t="n">
        <v>0</v>
      </c>
      <c r="AV28" s="0" t="n">
        <v>0.41</v>
      </c>
      <c r="AW28" s="0" t="n">
        <v>0</v>
      </c>
      <c r="AX28" s="0" t="n">
        <v>0</v>
      </c>
      <c r="AY28" s="0" t="s">
        <v>456</v>
      </c>
      <c r="AZ28" s="0" t="s">
        <v>95</v>
      </c>
    </row>
    <row r="29" customFormat="false" ht="13.8" hidden="false" customHeight="false" outlineLevel="0" collapsed="false">
      <c r="O29" s="0" t="n">
        <v>0</v>
      </c>
      <c r="P29" s="0" t="n">
        <v>0</v>
      </c>
      <c r="Q29" s="0" t="n">
        <v>0</v>
      </c>
      <c r="R29" s="0" t="n">
        <v>0</v>
      </c>
      <c r="S29" s="0" t="n">
        <v>0</v>
      </c>
      <c r="T29" s="0" t="n">
        <v>0</v>
      </c>
      <c r="U29" s="0" t="n">
        <v>0</v>
      </c>
      <c r="V29" s="0" t="n">
        <v>0</v>
      </c>
      <c r="W29" s="0" t="n">
        <f aca="false">340/8</f>
        <v>42.5</v>
      </c>
      <c r="X29" s="0" t="n">
        <f aca="false">330/8</f>
        <v>41.25</v>
      </c>
      <c r="Y29" s="0" t="n">
        <v>0</v>
      </c>
      <c r="Z29" s="0" t="n">
        <v>0</v>
      </c>
      <c r="AA29" s="0" t="n">
        <v>18.87</v>
      </c>
      <c r="AB29" s="0" t="n">
        <v>0</v>
      </c>
      <c r="AC29" s="0" t="n">
        <v>0</v>
      </c>
      <c r="AD29" s="0" t="n">
        <v>0</v>
      </c>
      <c r="AE29" s="0" t="n">
        <v>0</v>
      </c>
      <c r="AF29" s="0" t="n">
        <v>0</v>
      </c>
      <c r="AG29" s="0" t="n">
        <v>0</v>
      </c>
      <c r="AH29" s="0" t="n">
        <v>0</v>
      </c>
      <c r="AI29" s="0" t="n">
        <v>0</v>
      </c>
      <c r="AJ29" s="0" t="n">
        <v>0</v>
      </c>
      <c r="AK29" s="0" t="n">
        <v>0</v>
      </c>
      <c r="AL29" s="0" t="n">
        <v>0</v>
      </c>
      <c r="AM29" s="0" t="n">
        <v>0</v>
      </c>
      <c r="AN29" s="0" t="n">
        <v>0</v>
      </c>
      <c r="AO29" s="0" t="n">
        <v>0</v>
      </c>
      <c r="AP29" s="0" t="n">
        <v>0</v>
      </c>
      <c r="AQ29" s="0" t="n">
        <v>0</v>
      </c>
      <c r="AR29" s="0" t="n">
        <v>0</v>
      </c>
      <c r="AS29" s="0" t="n">
        <v>0</v>
      </c>
      <c r="AT29" s="0" t="n">
        <v>0</v>
      </c>
      <c r="AU29" s="0" t="n">
        <v>0</v>
      </c>
      <c r="AV29" s="0" t="n">
        <v>0</v>
      </c>
      <c r="AW29" s="0" t="n">
        <v>0</v>
      </c>
      <c r="AX29" s="0" t="n">
        <v>0</v>
      </c>
      <c r="AY29" s="0" t="s">
        <v>457</v>
      </c>
      <c r="AZ29" s="0" t="s">
        <v>216</v>
      </c>
    </row>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2021-10-15T02:02:56Z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